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C:\Users\18swa\.PyCharmCE2017.1\config\scratches\"/>
    </mc:Choice>
  </mc:AlternateContent>
  <bookViews>
    <workbookView xWindow="0" yWindow="0" windowWidth="23040" windowHeight="9780" activeTab="1"/>
  </bookViews>
  <sheets>
    <sheet name="ACA.L" sheetId="1" r:id="rId1"/>
    <sheet name="ACU" sheetId="2" r:id="rId2"/>
    <sheet name="ATST.L" sheetId="3" r:id="rId3"/>
    <sheet name="ARCM.ST" sheetId="4" r:id="rId4"/>
    <sheet name="ASB" sheetId="5" r:id="rId5"/>
    <sheet name="BMI" sheetId="6" r:id="rId6"/>
    <sheet name="BMTC" sheetId="7" r:id="rId7"/>
    <sheet name="CAPIO.ST" sheetId="8" r:id="rId8"/>
    <sheet name="CGCBV.HE" sheetId="9" r:id="rId9"/>
    <sheet name="COIC.ST" sheetId="10" r:id="rId10"/>
    <sheet name="DGI" sheetId="11" r:id="rId11"/>
    <sheet name="EFSI" sheetId="12" r:id="rId12"/>
    <sheet name="EWBC" sheetId="13" r:id="rId13"/>
    <sheet name="FMBM" sheetId="14" r:id="rId14"/>
    <sheet name="FDR.PA" sheetId="15" r:id="rId15"/>
    <sheet name="GATX" sheetId="16" r:id="rId16"/>
    <sheet name="GTT.PA" sheetId="17" r:id="rId17"/>
    <sheet name="GBCI" sheetId="18" r:id="rId18"/>
    <sheet name="HOMB" sheetId="19" r:id="rId19"/>
    <sheet name="HWDN.L" sheetId="20" r:id="rId20"/>
    <sheet name="HUH1V.HE" sheetId="21" r:id="rId21"/>
    <sheet name="IBKC" sheetId="22" r:id="rId22"/>
    <sheet name="INDB" sheetId="23" r:id="rId23"/>
    <sheet name="KRN.DE" sheetId="24" r:id="rId24"/>
    <sheet name="MBFI" sheetId="25" r:id="rId25"/>
    <sheet name="MANH" sheetId="26" r:id="rId26"/>
    <sheet name="MENONBE.NS" sheetId="27" r:id="rId27"/>
    <sheet name="METSO.HE" sheetId="28" r:id="rId28"/>
    <sheet name="MONY.L" sheetId="29" r:id="rId29"/>
    <sheet name="MNRO" sheetId="30" r:id="rId30"/>
    <sheet name="NCR" sheetId="31" r:id="rId31"/>
  </sheets>
  <calcPr calcId="171027"/>
</workbook>
</file>

<file path=xl/calcChain.xml><?xml version="1.0" encoding="utf-8"?>
<calcChain xmlns="http://schemas.openxmlformats.org/spreadsheetml/2006/main">
  <c r="J65" i="2" l="1"/>
  <c r="K65" i="2"/>
  <c r="I65" i="2" s="1"/>
  <c r="L65" i="2"/>
  <c r="M65" i="2"/>
  <c r="N65" i="2"/>
  <c r="J66" i="2"/>
  <c r="K66" i="2"/>
  <c r="I66" i="2" s="1"/>
  <c r="L66" i="2"/>
  <c r="M66" i="2"/>
  <c r="N66" i="2"/>
  <c r="J67" i="2"/>
  <c r="K67" i="2"/>
  <c r="I67" i="2" s="1"/>
  <c r="L67" i="2"/>
  <c r="M67" i="2"/>
  <c r="N67" i="2"/>
  <c r="J68" i="2"/>
  <c r="M68" i="2"/>
  <c r="N68" i="2"/>
  <c r="J69" i="2"/>
  <c r="M69" i="2"/>
  <c r="N69" i="2"/>
  <c r="J70" i="2"/>
  <c r="J71" i="2"/>
  <c r="J72" i="2"/>
  <c r="J73" i="2"/>
  <c r="J74" i="2"/>
  <c r="J75" i="2"/>
  <c r="J76" i="2"/>
  <c r="J77" i="2"/>
  <c r="K77" i="2"/>
  <c r="L77" i="2"/>
  <c r="J78" i="2"/>
  <c r="L78" i="2"/>
  <c r="M78" i="2"/>
  <c r="N78" i="2"/>
  <c r="J79" i="2"/>
  <c r="K79" i="2"/>
  <c r="I79" i="2" s="1"/>
  <c r="L79" i="2"/>
  <c r="M79" i="2"/>
  <c r="N79" i="2"/>
  <c r="J80" i="2"/>
  <c r="L80" i="2"/>
  <c r="M80" i="2"/>
  <c r="N80" i="2"/>
  <c r="J81" i="2"/>
  <c r="K81" i="2"/>
  <c r="I81" i="2" s="1"/>
  <c r="L81" i="2"/>
  <c r="M81" i="2"/>
  <c r="N81" i="2"/>
  <c r="D75" i="2"/>
  <c r="K75" i="2" l="1"/>
  <c r="E67" i="2"/>
  <c r="F4" i="2"/>
  <c r="F5" i="2"/>
  <c r="F6" i="2"/>
  <c r="F7" i="2"/>
  <c r="F8" i="2"/>
  <c r="F9" i="2"/>
  <c r="F10" i="2"/>
  <c r="F3" i="2"/>
  <c r="F2" i="2"/>
  <c r="D68" i="2"/>
  <c r="D71" i="2"/>
  <c r="K71" i="2" l="1"/>
  <c r="K68" i="2"/>
  <c r="E71" i="2"/>
  <c r="D363" i="2"/>
  <c r="N399" i="31"/>
  <c r="M399" i="31"/>
  <c r="L399" i="31"/>
  <c r="K399" i="31"/>
  <c r="I399" i="31" s="1"/>
  <c r="J399" i="31"/>
  <c r="N398" i="31"/>
  <c r="M398" i="31"/>
  <c r="L398" i="31"/>
  <c r="K398" i="31"/>
  <c r="J398" i="31"/>
  <c r="I398" i="31"/>
  <c r="N397" i="31"/>
  <c r="M397" i="31"/>
  <c r="L397" i="31"/>
  <c r="K397" i="31"/>
  <c r="I397" i="31" s="1"/>
  <c r="J397" i="31"/>
  <c r="N396" i="31"/>
  <c r="M396" i="31"/>
  <c r="L396" i="31"/>
  <c r="K396" i="31"/>
  <c r="J396" i="31"/>
  <c r="I396" i="31"/>
  <c r="N395" i="31"/>
  <c r="M395" i="31"/>
  <c r="L395" i="31"/>
  <c r="K395" i="31"/>
  <c r="I395" i="31" s="1"/>
  <c r="J395" i="31"/>
  <c r="N394" i="31"/>
  <c r="M394" i="31"/>
  <c r="L394" i="31"/>
  <c r="K394" i="31"/>
  <c r="J394" i="31"/>
  <c r="I394" i="31" s="1"/>
  <c r="N393" i="31"/>
  <c r="M393" i="31"/>
  <c r="L393" i="31"/>
  <c r="K393" i="31"/>
  <c r="J393" i="31"/>
  <c r="N392" i="31"/>
  <c r="M392" i="31"/>
  <c r="L392" i="31"/>
  <c r="K392" i="31"/>
  <c r="J392" i="31"/>
  <c r="I392" i="31"/>
  <c r="N391" i="31"/>
  <c r="M391" i="31"/>
  <c r="L391" i="31"/>
  <c r="K391" i="31"/>
  <c r="I391" i="31" s="1"/>
  <c r="J391" i="31"/>
  <c r="N390" i="31"/>
  <c r="M390" i="31"/>
  <c r="L390" i="31"/>
  <c r="K390" i="31"/>
  <c r="J390" i="31"/>
  <c r="I390" i="31"/>
  <c r="N389" i="31"/>
  <c r="M389" i="31"/>
  <c r="L389" i="31"/>
  <c r="K389" i="31"/>
  <c r="I389" i="31" s="1"/>
  <c r="J389" i="31"/>
  <c r="N388" i="31"/>
  <c r="M388" i="31"/>
  <c r="L388" i="31"/>
  <c r="K388" i="31"/>
  <c r="J388" i="31"/>
  <c r="I388" i="31"/>
  <c r="N387" i="31"/>
  <c r="M387" i="31"/>
  <c r="L387" i="31"/>
  <c r="K387" i="31"/>
  <c r="I387" i="31" s="1"/>
  <c r="J387" i="31"/>
  <c r="N386" i="31"/>
  <c r="M386" i="31"/>
  <c r="L386" i="31"/>
  <c r="K386" i="31"/>
  <c r="J386" i="31"/>
  <c r="I386" i="31" s="1"/>
  <c r="N385" i="31"/>
  <c r="M385" i="31"/>
  <c r="L385" i="31"/>
  <c r="K385" i="31"/>
  <c r="J385" i="31"/>
  <c r="N384" i="31"/>
  <c r="M384" i="31"/>
  <c r="L384" i="31"/>
  <c r="K384" i="31"/>
  <c r="J384" i="31"/>
  <c r="I384" i="31"/>
  <c r="N383" i="31"/>
  <c r="M383" i="31"/>
  <c r="L383" i="31"/>
  <c r="K383" i="31"/>
  <c r="I383" i="31" s="1"/>
  <c r="J383" i="31"/>
  <c r="N382" i="31"/>
  <c r="M382" i="31"/>
  <c r="L382" i="31"/>
  <c r="K382" i="31"/>
  <c r="J382" i="31"/>
  <c r="I382" i="31"/>
  <c r="N381" i="31"/>
  <c r="M381" i="31"/>
  <c r="L381" i="31"/>
  <c r="K381" i="31"/>
  <c r="I381" i="31" s="1"/>
  <c r="J381" i="31"/>
  <c r="N380" i="31"/>
  <c r="M380" i="31"/>
  <c r="L380" i="31"/>
  <c r="K380" i="31"/>
  <c r="J380" i="31"/>
  <c r="I380" i="31"/>
  <c r="N379" i="31"/>
  <c r="M379" i="31"/>
  <c r="L379" i="31"/>
  <c r="K379" i="31"/>
  <c r="I379" i="31" s="1"/>
  <c r="J379" i="31"/>
  <c r="N378" i="31"/>
  <c r="M378" i="31"/>
  <c r="L378" i="31"/>
  <c r="K378" i="31"/>
  <c r="J378" i="31"/>
  <c r="I378" i="31" s="1"/>
  <c r="N377" i="31"/>
  <c r="M377" i="31"/>
  <c r="L377" i="31"/>
  <c r="K377" i="31"/>
  <c r="J377" i="31"/>
  <c r="N376" i="31"/>
  <c r="M376" i="31"/>
  <c r="L376" i="31"/>
  <c r="K376" i="31"/>
  <c r="J376" i="31"/>
  <c r="I376" i="31"/>
  <c r="N375" i="31"/>
  <c r="M375" i="31"/>
  <c r="L375" i="31"/>
  <c r="K375" i="31"/>
  <c r="I375" i="31" s="1"/>
  <c r="J375" i="31"/>
  <c r="N374" i="31"/>
  <c r="M374" i="31"/>
  <c r="L374" i="31"/>
  <c r="K374" i="31"/>
  <c r="J374" i="31"/>
  <c r="I374" i="31"/>
  <c r="N373" i="31"/>
  <c r="M373" i="31"/>
  <c r="L373" i="31"/>
  <c r="K373" i="31"/>
  <c r="I373" i="31" s="1"/>
  <c r="J373" i="31"/>
  <c r="N372" i="31"/>
  <c r="M372" i="31"/>
  <c r="L372" i="31"/>
  <c r="K372" i="31"/>
  <c r="J372" i="31"/>
  <c r="I372" i="31"/>
  <c r="N371" i="31"/>
  <c r="M371" i="31"/>
  <c r="L371" i="31"/>
  <c r="K371" i="31"/>
  <c r="I371" i="31" s="1"/>
  <c r="J371" i="31"/>
  <c r="N370" i="31"/>
  <c r="M370" i="31"/>
  <c r="L370" i="31"/>
  <c r="K370" i="31"/>
  <c r="J370" i="31"/>
  <c r="I370" i="31" s="1"/>
  <c r="N369" i="31"/>
  <c r="M369" i="31"/>
  <c r="L369" i="31"/>
  <c r="K369" i="31"/>
  <c r="J369" i="31"/>
  <c r="N368" i="31"/>
  <c r="M368" i="31"/>
  <c r="L368" i="31"/>
  <c r="K368" i="31"/>
  <c r="J368" i="31"/>
  <c r="I368" i="31"/>
  <c r="N367" i="31"/>
  <c r="M367" i="31"/>
  <c r="L367" i="31"/>
  <c r="K367" i="31"/>
  <c r="I367" i="31" s="1"/>
  <c r="J367" i="31"/>
  <c r="N366" i="31"/>
  <c r="M366" i="31"/>
  <c r="L366" i="31"/>
  <c r="K366" i="31"/>
  <c r="J366" i="31"/>
  <c r="I366" i="31"/>
  <c r="N365" i="31"/>
  <c r="M365" i="31"/>
  <c r="L365" i="31"/>
  <c r="K365" i="31"/>
  <c r="I365" i="31" s="1"/>
  <c r="J365" i="31"/>
  <c r="N364" i="31"/>
  <c r="M364" i="31"/>
  <c r="L364" i="31"/>
  <c r="K364" i="31"/>
  <c r="J364" i="31"/>
  <c r="I364" i="31"/>
  <c r="N363" i="31"/>
  <c r="M363" i="31"/>
  <c r="L363" i="31"/>
  <c r="K363" i="31"/>
  <c r="I363" i="31" s="1"/>
  <c r="J363" i="31"/>
  <c r="N362" i="31"/>
  <c r="M362" i="31"/>
  <c r="L362" i="31"/>
  <c r="K362" i="31"/>
  <c r="J362" i="31"/>
  <c r="I362" i="31" s="1"/>
  <c r="N361" i="31"/>
  <c r="M361" i="31"/>
  <c r="L361" i="31"/>
  <c r="K361" i="31"/>
  <c r="J361" i="31"/>
  <c r="N360" i="31"/>
  <c r="M360" i="31"/>
  <c r="L360" i="31"/>
  <c r="K360" i="31"/>
  <c r="J360" i="31"/>
  <c r="I360" i="31"/>
  <c r="N359" i="31"/>
  <c r="M359" i="31"/>
  <c r="L359" i="31"/>
  <c r="K359" i="31"/>
  <c r="I359" i="31" s="1"/>
  <c r="J359" i="31"/>
  <c r="N358" i="31"/>
  <c r="M358" i="31"/>
  <c r="L358" i="31"/>
  <c r="K358" i="31"/>
  <c r="J358" i="31"/>
  <c r="I358" i="31"/>
  <c r="N357" i="31"/>
  <c r="M357" i="31"/>
  <c r="L357" i="31"/>
  <c r="K357" i="31"/>
  <c r="I357" i="31" s="1"/>
  <c r="J357" i="31"/>
  <c r="N356" i="31"/>
  <c r="M356" i="31"/>
  <c r="L356" i="31"/>
  <c r="K356" i="31"/>
  <c r="J356" i="31"/>
  <c r="I356" i="31" s="1"/>
  <c r="N355" i="31"/>
  <c r="M355" i="31"/>
  <c r="L355" i="31"/>
  <c r="K355" i="31"/>
  <c r="I355" i="31" s="1"/>
  <c r="J355" i="31"/>
  <c r="N354" i="31"/>
  <c r="M354" i="31"/>
  <c r="L354" i="31"/>
  <c r="K354" i="31"/>
  <c r="J354" i="31"/>
  <c r="I354" i="31" s="1"/>
  <c r="N353" i="31"/>
  <c r="M353" i="31"/>
  <c r="L353" i="31"/>
  <c r="K353" i="31"/>
  <c r="J353" i="31"/>
  <c r="N352" i="31"/>
  <c r="M352" i="31"/>
  <c r="L352" i="31"/>
  <c r="K352" i="31"/>
  <c r="J352" i="31"/>
  <c r="I352" i="31"/>
  <c r="N351" i="31"/>
  <c r="M351" i="31"/>
  <c r="L351" i="31"/>
  <c r="K351" i="31"/>
  <c r="I351" i="31" s="1"/>
  <c r="J351" i="31"/>
  <c r="N350" i="31"/>
  <c r="M350" i="31"/>
  <c r="L350" i="31"/>
  <c r="K350" i="31"/>
  <c r="J350" i="31"/>
  <c r="I350" i="31" s="1"/>
  <c r="N349" i="31"/>
  <c r="M349" i="31"/>
  <c r="L349" i="31"/>
  <c r="K349" i="31"/>
  <c r="J349" i="31"/>
  <c r="N348" i="31"/>
  <c r="M348" i="31"/>
  <c r="L348" i="31"/>
  <c r="K348" i="31"/>
  <c r="J348" i="31"/>
  <c r="I348" i="31"/>
  <c r="N347" i="31"/>
  <c r="M347" i="31"/>
  <c r="L347" i="31"/>
  <c r="K347" i="31"/>
  <c r="I347" i="31" s="1"/>
  <c r="J347" i="31"/>
  <c r="N346" i="31"/>
  <c r="M346" i="31"/>
  <c r="L346" i="31"/>
  <c r="K346" i="31"/>
  <c r="J346" i="31"/>
  <c r="I346" i="31" s="1"/>
  <c r="N345" i="31"/>
  <c r="M345" i="31"/>
  <c r="L345" i="31"/>
  <c r="K345" i="31"/>
  <c r="J345" i="31"/>
  <c r="N344" i="31"/>
  <c r="M344" i="31"/>
  <c r="L344" i="31"/>
  <c r="K344" i="31"/>
  <c r="J344" i="31"/>
  <c r="I344" i="31"/>
  <c r="N343" i="31"/>
  <c r="M343" i="31"/>
  <c r="L343" i="31"/>
  <c r="K343" i="31"/>
  <c r="I343" i="31" s="1"/>
  <c r="J343" i="31"/>
  <c r="N342" i="31"/>
  <c r="M342" i="31"/>
  <c r="L342" i="31"/>
  <c r="K342" i="31"/>
  <c r="J342" i="31"/>
  <c r="I342" i="31" s="1"/>
  <c r="N341" i="31"/>
  <c r="M341" i="31"/>
  <c r="L341" i="31"/>
  <c r="K341" i="31"/>
  <c r="J341" i="31"/>
  <c r="N340" i="31"/>
  <c r="M340" i="31"/>
  <c r="L340" i="31"/>
  <c r="K340" i="31"/>
  <c r="J340" i="31"/>
  <c r="I340" i="31"/>
  <c r="N339" i="31"/>
  <c r="M339" i="31"/>
  <c r="L339" i="31"/>
  <c r="K339" i="31"/>
  <c r="I339" i="31" s="1"/>
  <c r="J339" i="31"/>
  <c r="N338" i="31"/>
  <c r="M338" i="31"/>
  <c r="L338" i="31"/>
  <c r="K338" i="31"/>
  <c r="J338" i="31"/>
  <c r="I338" i="31" s="1"/>
  <c r="N337" i="31"/>
  <c r="M337" i="31"/>
  <c r="L337" i="31"/>
  <c r="K337" i="31"/>
  <c r="J337" i="31"/>
  <c r="N336" i="31"/>
  <c r="M336" i="31"/>
  <c r="L336" i="31"/>
  <c r="K336" i="31"/>
  <c r="J336" i="31"/>
  <c r="I336" i="31"/>
  <c r="N335" i="31"/>
  <c r="M335" i="31"/>
  <c r="L335" i="31"/>
  <c r="K335" i="31"/>
  <c r="I335" i="31" s="1"/>
  <c r="J335" i="31"/>
  <c r="N334" i="31"/>
  <c r="M334" i="31"/>
  <c r="L334" i="31"/>
  <c r="K334" i="31"/>
  <c r="J334" i="31"/>
  <c r="I334" i="31" s="1"/>
  <c r="N333" i="31"/>
  <c r="M333" i="31"/>
  <c r="L333" i="31"/>
  <c r="K333" i="31"/>
  <c r="J333" i="31"/>
  <c r="N332" i="31"/>
  <c r="M332" i="31"/>
  <c r="L332" i="31"/>
  <c r="K332" i="31"/>
  <c r="J332" i="31"/>
  <c r="I332" i="31"/>
  <c r="N331" i="31"/>
  <c r="M331" i="31"/>
  <c r="L331" i="31"/>
  <c r="K331" i="31"/>
  <c r="I331" i="31" s="1"/>
  <c r="J331" i="31"/>
  <c r="N330" i="31"/>
  <c r="M330" i="31"/>
  <c r="L330" i="31"/>
  <c r="K330" i="31"/>
  <c r="J330" i="31"/>
  <c r="I330" i="31" s="1"/>
  <c r="N329" i="31"/>
  <c r="M329" i="31"/>
  <c r="L329" i="31"/>
  <c r="K329" i="31"/>
  <c r="J329" i="31"/>
  <c r="N328" i="31"/>
  <c r="M328" i="31"/>
  <c r="L328" i="31"/>
  <c r="K328" i="31"/>
  <c r="J328" i="31"/>
  <c r="I328" i="31"/>
  <c r="N327" i="31"/>
  <c r="M327" i="31"/>
  <c r="L327" i="31"/>
  <c r="K327" i="31"/>
  <c r="I327" i="31" s="1"/>
  <c r="J327" i="31"/>
  <c r="N326" i="31"/>
  <c r="M326" i="31"/>
  <c r="L326" i="31"/>
  <c r="K326" i="31"/>
  <c r="J326" i="31"/>
  <c r="I326" i="31" s="1"/>
  <c r="N325" i="31"/>
  <c r="M325" i="31"/>
  <c r="L325" i="31"/>
  <c r="K325" i="31"/>
  <c r="J325" i="31"/>
  <c r="N324" i="31"/>
  <c r="M324" i="31"/>
  <c r="L324" i="31"/>
  <c r="K324" i="31"/>
  <c r="J324" i="31"/>
  <c r="I324" i="31"/>
  <c r="N323" i="31"/>
  <c r="M323" i="31"/>
  <c r="L323" i="31"/>
  <c r="K323" i="31"/>
  <c r="I323" i="31" s="1"/>
  <c r="J323" i="31"/>
  <c r="N322" i="31"/>
  <c r="M322" i="31"/>
  <c r="L322" i="31"/>
  <c r="K322" i="31"/>
  <c r="J322" i="31"/>
  <c r="I322" i="31" s="1"/>
  <c r="N321" i="31"/>
  <c r="M321" i="31"/>
  <c r="L321" i="31"/>
  <c r="K321" i="31"/>
  <c r="J321" i="31"/>
  <c r="N320" i="31"/>
  <c r="M320" i="31"/>
  <c r="L320" i="31"/>
  <c r="K320" i="31"/>
  <c r="J320" i="31"/>
  <c r="I320" i="31"/>
  <c r="N319" i="31"/>
  <c r="M319" i="31"/>
  <c r="L319" i="31"/>
  <c r="K319" i="31"/>
  <c r="I319" i="31" s="1"/>
  <c r="J319" i="31"/>
  <c r="N318" i="31"/>
  <c r="M318" i="31"/>
  <c r="L318" i="31"/>
  <c r="K318" i="31"/>
  <c r="J318" i="31"/>
  <c r="I318" i="31" s="1"/>
  <c r="N317" i="31"/>
  <c r="M317" i="31"/>
  <c r="L317" i="31"/>
  <c r="K317" i="31"/>
  <c r="J317" i="31"/>
  <c r="N316" i="31"/>
  <c r="M316" i="31"/>
  <c r="L316" i="31"/>
  <c r="K316" i="31"/>
  <c r="J316" i="31"/>
  <c r="I316" i="31"/>
  <c r="N315" i="31"/>
  <c r="M315" i="31"/>
  <c r="L315" i="31"/>
  <c r="K315" i="31"/>
  <c r="I315" i="31" s="1"/>
  <c r="J315" i="31"/>
  <c r="N314" i="31"/>
  <c r="M314" i="31"/>
  <c r="L314" i="31"/>
  <c r="K314" i="31"/>
  <c r="J314" i="31"/>
  <c r="I314" i="31" s="1"/>
  <c r="N313" i="31"/>
  <c r="M313" i="31"/>
  <c r="L313" i="31"/>
  <c r="K313" i="31"/>
  <c r="J313" i="31"/>
  <c r="N312" i="31"/>
  <c r="M312" i="31"/>
  <c r="L312" i="31"/>
  <c r="K312" i="31"/>
  <c r="J312" i="31"/>
  <c r="I312" i="31"/>
  <c r="N311" i="31"/>
  <c r="M311" i="31"/>
  <c r="L311" i="31"/>
  <c r="K311" i="31"/>
  <c r="I311" i="31" s="1"/>
  <c r="J311" i="31"/>
  <c r="N310" i="31"/>
  <c r="M310" i="31"/>
  <c r="L310" i="31"/>
  <c r="K310" i="31"/>
  <c r="J310" i="31"/>
  <c r="I310" i="31" s="1"/>
  <c r="N309" i="31"/>
  <c r="M309" i="31"/>
  <c r="L309" i="31"/>
  <c r="K309" i="31"/>
  <c r="J309" i="31"/>
  <c r="N308" i="31"/>
  <c r="M308" i="31"/>
  <c r="L308" i="31"/>
  <c r="K308" i="31"/>
  <c r="J308" i="31"/>
  <c r="I308" i="31"/>
  <c r="N307" i="31"/>
  <c r="M307" i="31"/>
  <c r="L307" i="31"/>
  <c r="K307" i="31"/>
  <c r="I307" i="31" s="1"/>
  <c r="J307" i="31"/>
  <c r="N306" i="31"/>
  <c r="M306" i="31"/>
  <c r="L306" i="31"/>
  <c r="K306" i="31"/>
  <c r="J306" i="31"/>
  <c r="I306" i="31" s="1"/>
  <c r="N305" i="31"/>
  <c r="M305" i="31"/>
  <c r="L305" i="31"/>
  <c r="K305" i="31"/>
  <c r="J305" i="31"/>
  <c r="N304" i="31"/>
  <c r="M304" i="31"/>
  <c r="L304" i="31"/>
  <c r="K304" i="31"/>
  <c r="J304" i="31"/>
  <c r="I304" i="31"/>
  <c r="N303" i="31"/>
  <c r="M303" i="31"/>
  <c r="L303" i="31"/>
  <c r="K303" i="31"/>
  <c r="I303" i="31" s="1"/>
  <c r="J303" i="31"/>
  <c r="N302" i="31"/>
  <c r="M302" i="31"/>
  <c r="L302" i="31"/>
  <c r="K302" i="31"/>
  <c r="J302" i="31"/>
  <c r="I302" i="31" s="1"/>
  <c r="N301" i="31"/>
  <c r="M301" i="31"/>
  <c r="L301" i="31"/>
  <c r="K301" i="31"/>
  <c r="J301" i="31"/>
  <c r="N300" i="31"/>
  <c r="M300" i="31"/>
  <c r="L300" i="31"/>
  <c r="K300" i="31"/>
  <c r="J300" i="31"/>
  <c r="I300" i="31"/>
  <c r="N299" i="31"/>
  <c r="M299" i="31"/>
  <c r="L299" i="31"/>
  <c r="K299" i="31"/>
  <c r="I299" i="31" s="1"/>
  <c r="J299" i="31"/>
  <c r="N298" i="31"/>
  <c r="M298" i="31"/>
  <c r="L298" i="31"/>
  <c r="K298" i="31"/>
  <c r="J298" i="31"/>
  <c r="I298" i="31" s="1"/>
  <c r="N297" i="31"/>
  <c r="M297" i="31"/>
  <c r="L297" i="31"/>
  <c r="K297" i="31"/>
  <c r="J297" i="31"/>
  <c r="N296" i="31"/>
  <c r="M296" i="31"/>
  <c r="L296" i="31"/>
  <c r="K296" i="31"/>
  <c r="J296" i="31"/>
  <c r="I296" i="31"/>
  <c r="N295" i="31"/>
  <c r="M295" i="31"/>
  <c r="L295" i="31"/>
  <c r="K295" i="31"/>
  <c r="I295" i="31" s="1"/>
  <c r="J295" i="31"/>
  <c r="N294" i="31"/>
  <c r="M294" i="31"/>
  <c r="L294" i="31"/>
  <c r="K294" i="31"/>
  <c r="J294" i="31"/>
  <c r="I294" i="31" s="1"/>
  <c r="N293" i="31"/>
  <c r="M293" i="31"/>
  <c r="L293" i="31"/>
  <c r="K293" i="31"/>
  <c r="J293" i="31"/>
  <c r="N292" i="31"/>
  <c r="M292" i="31"/>
  <c r="L292" i="31"/>
  <c r="K292" i="31"/>
  <c r="J292" i="31"/>
  <c r="I292" i="31"/>
  <c r="N291" i="31"/>
  <c r="M291" i="31"/>
  <c r="L291" i="31"/>
  <c r="K291" i="31"/>
  <c r="I291" i="31" s="1"/>
  <c r="J291" i="31"/>
  <c r="N290" i="31"/>
  <c r="M290" i="31"/>
  <c r="L290" i="31"/>
  <c r="K290" i="31"/>
  <c r="J290" i="31"/>
  <c r="I290" i="31" s="1"/>
  <c r="N289" i="31"/>
  <c r="M289" i="31"/>
  <c r="L289" i="31"/>
  <c r="K289" i="31"/>
  <c r="J289" i="31"/>
  <c r="N288" i="31"/>
  <c r="M288" i="31"/>
  <c r="L288" i="31"/>
  <c r="K288" i="31"/>
  <c r="J288" i="31"/>
  <c r="I288" i="31"/>
  <c r="N287" i="31"/>
  <c r="M287" i="31"/>
  <c r="L287" i="31"/>
  <c r="K287" i="31"/>
  <c r="I287" i="31" s="1"/>
  <c r="J287" i="31"/>
  <c r="N286" i="31"/>
  <c r="M286" i="31"/>
  <c r="L286" i="31"/>
  <c r="K286" i="31"/>
  <c r="J286" i="31"/>
  <c r="I286" i="31" s="1"/>
  <c r="N285" i="31"/>
  <c r="M285" i="31"/>
  <c r="L285" i="31"/>
  <c r="K285" i="31"/>
  <c r="J285" i="31"/>
  <c r="N284" i="31"/>
  <c r="M284" i="31"/>
  <c r="L284" i="31"/>
  <c r="K284" i="31"/>
  <c r="J284" i="31"/>
  <c r="I284" i="31"/>
  <c r="N283" i="31"/>
  <c r="M283" i="31"/>
  <c r="L283" i="31"/>
  <c r="K283" i="31"/>
  <c r="I283" i="31" s="1"/>
  <c r="J283" i="31"/>
  <c r="N282" i="31"/>
  <c r="M282" i="31"/>
  <c r="L282" i="31"/>
  <c r="K282" i="31"/>
  <c r="J282" i="31"/>
  <c r="I282" i="31" s="1"/>
  <c r="N281" i="31"/>
  <c r="M281" i="31"/>
  <c r="L281" i="31"/>
  <c r="K281" i="31"/>
  <c r="J281" i="31"/>
  <c r="N280" i="31"/>
  <c r="M280" i="31"/>
  <c r="L280" i="31"/>
  <c r="K280" i="31"/>
  <c r="J280" i="31"/>
  <c r="I280" i="31"/>
  <c r="N279" i="31"/>
  <c r="M279" i="31"/>
  <c r="L279" i="31"/>
  <c r="K279" i="31"/>
  <c r="I279" i="31" s="1"/>
  <c r="J279" i="31"/>
  <c r="N278" i="31"/>
  <c r="M278" i="31"/>
  <c r="L278" i="31"/>
  <c r="K278" i="31"/>
  <c r="J278" i="31"/>
  <c r="I278" i="31" s="1"/>
  <c r="N277" i="31"/>
  <c r="M277" i="31"/>
  <c r="L277" i="31"/>
  <c r="K277" i="31"/>
  <c r="J277" i="31"/>
  <c r="N276" i="31"/>
  <c r="M276" i="31"/>
  <c r="L276" i="31"/>
  <c r="K276" i="31"/>
  <c r="J276" i="31"/>
  <c r="I276" i="31"/>
  <c r="N275" i="31"/>
  <c r="M275" i="31"/>
  <c r="L275" i="31"/>
  <c r="K275" i="31"/>
  <c r="I275" i="31" s="1"/>
  <c r="J275" i="31"/>
  <c r="N274" i="31"/>
  <c r="M274" i="31"/>
  <c r="L274" i="31"/>
  <c r="K274" i="31"/>
  <c r="J274" i="31"/>
  <c r="I274" i="31" s="1"/>
  <c r="N273" i="31"/>
  <c r="M273" i="31"/>
  <c r="L273" i="31"/>
  <c r="K273" i="31"/>
  <c r="J273" i="31"/>
  <c r="N272" i="31"/>
  <c r="M272" i="31"/>
  <c r="L272" i="31"/>
  <c r="K272" i="31"/>
  <c r="J272" i="31"/>
  <c r="I272" i="31"/>
  <c r="N271" i="31"/>
  <c r="M271" i="31"/>
  <c r="L271" i="31"/>
  <c r="K271" i="31"/>
  <c r="I271" i="31" s="1"/>
  <c r="J271" i="31"/>
  <c r="N270" i="31"/>
  <c r="M270" i="31"/>
  <c r="L270" i="31"/>
  <c r="K270" i="31"/>
  <c r="J270" i="31"/>
  <c r="I270" i="31" s="1"/>
  <c r="N269" i="31"/>
  <c r="M269" i="31"/>
  <c r="L269" i="31"/>
  <c r="K269" i="31"/>
  <c r="J269" i="31"/>
  <c r="N268" i="31"/>
  <c r="M268" i="31"/>
  <c r="L268" i="31"/>
  <c r="K268" i="31"/>
  <c r="J268" i="31"/>
  <c r="I268" i="31"/>
  <c r="N267" i="31"/>
  <c r="M267" i="31"/>
  <c r="L267" i="31"/>
  <c r="K267" i="31"/>
  <c r="I267" i="31" s="1"/>
  <c r="J267" i="31"/>
  <c r="N266" i="31"/>
  <c r="M266" i="31"/>
  <c r="L266" i="31"/>
  <c r="K266" i="31"/>
  <c r="J266" i="31"/>
  <c r="I266" i="31" s="1"/>
  <c r="N265" i="31"/>
  <c r="M265" i="31"/>
  <c r="L265" i="31"/>
  <c r="K265" i="31"/>
  <c r="J265" i="31"/>
  <c r="N264" i="31"/>
  <c r="M264" i="31"/>
  <c r="L264" i="31"/>
  <c r="K264" i="31"/>
  <c r="J264" i="31"/>
  <c r="I264" i="31"/>
  <c r="N263" i="31"/>
  <c r="M263" i="31"/>
  <c r="L263" i="31"/>
  <c r="K263" i="31"/>
  <c r="I263" i="31" s="1"/>
  <c r="J263" i="31"/>
  <c r="N262" i="31"/>
  <c r="M262" i="31"/>
  <c r="L262" i="31"/>
  <c r="K262" i="31"/>
  <c r="J262" i="31"/>
  <c r="N261" i="31"/>
  <c r="M261" i="31"/>
  <c r="L261" i="31"/>
  <c r="K261" i="31"/>
  <c r="J261" i="31"/>
  <c r="N260" i="31"/>
  <c r="M260" i="31"/>
  <c r="L260" i="31"/>
  <c r="K260" i="31"/>
  <c r="J260" i="31"/>
  <c r="I260" i="31"/>
  <c r="N259" i="31"/>
  <c r="M259" i="31"/>
  <c r="L259" i="31"/>
  <c r="K259" i="31"/>
  <c r="I259" i="31" s="1"/>
  <c r="J259" i="31"/>
  <c r="N258" i="31"/>
  <c r="M258" i="31"/>
  <c r="L258" i="31"/>
  <c r="K258" i="31"/>
  <c r="J258" i="31"/>
  <c r="I258" i="31" s="1"/>
  <c r="N257" i="31"/>
  <c r="M257" i="31"/>
  <c r="L257" i="31"/>
  <c r="K257" i="31"/>
  <c r="J257" i="31"/>
  <c r="N256" i="31"/>
  <c r="M256" i="31"/>
  <c r="L256" i="31"/>
  <c r="K256" i="31"/>
  <c r="J256" i="31"/>
  <c r="I256" i="31"/>
  <c r="N255" i="31"/>
  <c r="M255" i="31"/>
  <c r="L255" i="31"/>
  <c r="K255" i="31"/>
  <c r="I255" i="31" s="1"/>
  <c r="J255" i="31"/>
  <c r="N254" i="31"/>
  <c r="M254" i="31"/>
  <c r="L254" i="31"/>
  <c r="K254" i="31"/>
  <c r="J254" i="31"/>
  <c r="I254" i="31" s="1"/>
  <c r="N253" i="31"/>
  <c r="M253" i="31"/>
  <c r="L253" i="31"/>
  <c r="K253" i="31"/>
  <c r="J253" i="31"/>
  <c r="N252" i="31"/>
  <c r="M252" i="31"/>
  <c r="L252" i="31"/>
  <c r="K252" i="31"/>
  <c r="J252" i="31"/>
  <c r="I252" i="31"/>
  <c r="N251" i="31"/>
  <c r="M251" i="31"/>
  <c r="L251" i="31"/>
  <c r="K251" i="31"/>
  <c r="I251" i="31" s="1"/>
  <c r="J251" i="31"/>
  <c r="N250" i="31"/>
  <c r="M250" i="31"/>
  <c r="L250" i="31"/>
  <c r="K250" i="31"/>
  <c r="J250" i="31"/>
  <c r="I250" i="31" s="1"/>
  <c r="N249" i="31"/>
  <c r="M249" i="31"/>
  <c r="L249" i="31"/>
  <c r="K249" i="31"/>
  <c r="J249" i="31"/>
  <c r="N248" i="31"/>
  <c r="M248" i="31"/>
  <c r="L248" i="31"/>
  <c r="K248" i="31"/>
  <c r="J248" i="31"/>
  <c r="I248" i="31"/>
  <c r="N247" i="31"/>
  <c r="M247" i="31"/>
  <c r="L247" i="31"/>
  <c r="K247" i="31"/>
  <c r="I247" i="31" s="1"/>
  <c r="J247" i="31"/>
  <c r="N246" i="31"/>
  <c r="M246" i="31"/>
  <c r="L246" i="31"/>
  <c r="K246" i="31"/>
  <c r="J246" i="31"/>
  <c r="N245" i="31"/>
  <c r="M245" i="31"/>
  <c r="L245" i="31"/>
  <c r="K245" i="31"/>
  <c r="J245" i="31"/>
  <c r="N244" i="31"/>
  <c r="M244" i="31"/>
  <c r="L244" i="31"/>
  <c r="K244" i="31"/>
  <c r="J244" i="31"/>
  <c r="I244" i="31"/>
  <c r="N243" i="31"/>
  <c r="M243" i="31"/>
  <c r="L243" i="31"/>
  <c r="K243" i="31"/>
  <c r="I243" i="31" s="1"/>
  <c r="J243" i="31"/>
  <c r="N242" i="31"/>
  <c r="M242" i="31"/>
  <c r="L242" i="31"/>
  <c r="K242" i="31"/>
  <c r="J242" i="31"/>
  <c r="N241" i="31"/>
  <c r="M241" i="31"/>
  <c r="L241" i="31"/>
  <c r="K241" i="31"/>
  <c r="J241" i="31"/>
  <c r="N240" i="31"/>
  <c r="M240" i="31"/>
  <c r="L240" i="31"/>
  <c r="K240" i="31"/>
  <c r="J240" i="31"/>
  <c r="I240" i="31"/>
  <c r="N239" i="31"/>
  <c r="M239" i="31"/>
  <c r="L239" i="31"/>
  <c r="K239" i="31"/>
  <c r="I239" i="31" s="1"/>
  <c r="J239" i="31"/>
  <c r="N238" i="31"/>
  <c r="M238" i="31"/>
  <c r="L238" i="31"/>
  <c r="K238" i="31"/>
  <c r="J238" i="31"/>
  <c r="I238" i="31" s="1"/>
  <c r="N237" i="31"/>
  <c r="M237" i="31"/>
  <c r="L237" i="31"/>
  <c r="K237" i="31"/>
  <c r="J237" i="31"/>
  <c r="N236" i="31"/>
  <c r="M236" i="31"/>
  <c r="L236" i="31"/>
  <c r="K236" i="31"/>
  <c r="J236" i="31"/>
  <c r="I236" i="31"/>
  <c r="N235" i="31"/>
  <c r="M235" i="31"/>
  <c r="L235" i="31"/>
  <c r="K235" i="31"/>
  <c r="I235" i="31" s="1"/>
  <c r="J235" i="31"/>
  <c r="N234" i="31"/>
  <c r="M234" i="31"/>
  <c r="L234" i="31"/>
  <c r="K234" i="31"/>
  <c r="J234" i="31"/>
  <c r="I234" i="31" s="1"/>
  <c r="N233" i="31"/>
  <c r="M233" i="31"/>
  <c r="L233" i="31"/>
  <c r="K233" i="31"/>
  <c r="J233" i="31"/>
  <c r="N232" i="31"/>
  <c r="M232" i="31"/>
  <c r="L232" i="31"/>
  <c r="K232" i="31"/>
  <c r="J232" i="31"/>
  <c r="I232" i="31"/>
  <c r="N231" i="31"/>
  <c r="M231" i="31"/>
  <c r="L231" i="31"/>
  <c r="K231" i="31"/>
  <c r="I231" i="31" s="1"/>
  <c r="J231" i="31"/>
  <c r="N230" i="31"/>
  <c r="M230" i="31"/>
  <c r="L230" i="31"/>
  <c r="K230" i="31"/>
  <c r="J230" i="31"/>
  <c r="N229" i="31"/>
  <c r="M229" i="31"/>
  <c r="L229" i="31"/>
  <c r="K229" i="31"/>
  <c r="J229" i="31"/>
  <c r="N228" i="31"/>
  <c r="M228" i="31"/>
  <c r="L228" i="31"/>
  <c r="K228" i="31"/>
  <c r="J228" i="31"/>
  <c r="I228" i="31" s="1"/>
  <c r="N227" i="31"/>
  <c r="M227" i="31"/>
  <c r="L227" i="31"/>
  <c r="K227" i="31"/>
  <c r="J227" i="31"/>
  <c r="N226" i="31"/>
  <c r="M226" i="31"/>
  <c r="L226" i="31"/>
  <c r="K226" i="31"/>
  <c r="J226" i="31"/>
  <c r="N225" i="31"/>
  <c r="M225" i="31"/>
  <c r="L225" i="31"/>
  <c r="K225" i="31"/>
  <c r="J225" i="31"/>
  <c r="N224" i="31"/>
  <c r="M224" i="31"/>
  <c r="L224" i="31"/>
  <c r="K224" i="31"/>
  <c r="J224" i="31"/>
  <c r="I224" i="31" s="1"/>
  <c r="N223" i="31"/>
  <c r="M223" i="31"/>
  <c r="L223" i="31"/>
  <c r="K223" i="31"/>
  <c r="J223" i="31"/>
  <c r="N222" i="31"/>
  <c r="M222" i="31"/>
  <c r="L222" i="31"/>
  <c r="K222" i="31"/>
  <c r="J222" i="31"/>
  <c r="N221" i="31"/>
  <c r="M221" i="31"/>
  <c r="L221" i="31"/>
  <c r="K221" i="31"/>
  <c r="J221" i="31"/>
  <c r="N220" i="31"/>
  <c r="M220" i="31"/>
  <c r="L220" i="31"/>
  <c r="K220" i="31"/>
  <c r="J220" i="31"/>
  <c r="I220" i="31" s="1"/>
  <c r="N219" i="31"/>
  <c r="M219" i="31"/>
  <c r="L219" i="31"/>
  <c r="K219" i="31"/>
  <c r="J219" i="31"/>
  <c r="N218" i="31"/>
  <c r="M218" i="31"/>
  <c r="L218" i="31"/>
  <c r="K218" i="31"/>
  <c r="J218" i="31"/>
  <c r="N217" i="31"/>
  <c r="M217" i="31"/>
  <c r="L217" i="31"/>
  <c r="K217" i="31"/>
  <c r="J217" i="31"/>
  <c r="N216" i="31"/>
  <c r="M216" i="31"/>
  <c r="L216" i="31"/>
  <c r="K216" i="31"/>
  <c r="J216" i="31"/>
  <c r="I216" i="31" s="1"/>
  <c r="N215" i="31"/>
  <c r="M215" i="31"/>
  <c r="L215" i="31"/>
  <c r="K215" i="31"/>
  <c r="J215" i="31"/>
  <c r="N214" i="31"/>
  <c r="M214" i="31"/>
  <c r="L214" i="31"/>
  <c r="K214" i="31"/>
  <c r="J214" i="31"/>
  <c r="N213" i="31"/>
  <c r="M213" i="31"/>
  <c r="L213" i="31"/>
  <c r="K213" i="31"/>
  <c r="J213" i="31"/>
  <c r="N212" i="31"/>
  <c r="M212" i="31"/>
  <c r="L212" i="31"/>
  <c r="K212" i="31"/>
  <c r="J212" i="31"/>
  <c r="I212" i="31" s="1"/>
  <c r="N211" i="31"/>
  <c r="M211" i="31"/>
  <c r="L211" i="31"/>
  <c r="K211" i="31"/>
  <c r="J211" i="31"/>
  <c r="N210" i="31"/>
  <c r="M210" i="31"/>
  <c r="L210" i="31"/>
  <c r="K210" i="31"/>
  <c r="J210" i="31"/>
  <c r="N209" i="31"/>
  <c r="M209" i="31"/>
  <c r="L209" i="31"/>
  <c r="K209" i="31"/>
  <c r="J209" i="31"/>
  <c r="N208" i="31"/>
  <c r="M208" i="31"/>
  <c r="L208" i="31"/>
  <c r="K208" i="31"/>
  <c r="J208" i="31"/>
  <c r="I208" i="31" s="1"/>
  <c r="N207" i="31"/>
  <c r="M207" i="31"/>
  <c r="L207" i="31"/>
  <c r="K207" i="31"/>
  <c r="J207" i="31"/>
  <c r="N206" i="31"/>
  <c r="M206" i="31"/>
  <c r="L206" i="31"/>
  <c r="K206" i="31"/>
  <c r="J206" i="31"/>
  <c r="N205" i="31"/>
  <c r="M205" i="31"/>
  <c r="L205" i="31"/>
  <c r="K205" i="31"/>
  <c r="J205" i="31"/>
  <c r="N204" i="31"/>
  <c r="M204" i="31"/>
  <c r="L204" i="31"/>
  <c r="K204" i="31"/>
  <c r="J204" i="31"/>
  <c r="I204" i="31" s="1"/>
  <c r="N203" i="31"/>
  <c r="M203" i="31"/>
  <c r="L203" i="31"/>
  <c r="K203" i="31"/>
  <c r="J203" i="31"/>
  <c r="N202" i="31"/>
  <c r="M202" i="31"/>
  <c r="L202" i="31"/>
  <c r="K202" i="31"/>
  <c r="J202" i="31"/>
  <c r="N201" i="31"/>
  <c r="M201" i="31"/>
  <c r="L201" i="31"/>
  <c r="K201" i="31"/>
  <c r="J201" i="31"/>
  <c r="N200" i="31"/>
  <c r="M200" i="31"/>
  <c r="L200" i="31"/>
  <c r="K200" i="31"/>
  <c r="J200" i="31"/>
  <c r="I200" i="31" s="1"/>
  <c r="N199" i="31"/>
  <c r="M199" i="31"/>
  <c r="L199" i="31"/>
  <c r="K199" i="31"/>
  <c r="J199" i="31"/>
  <c r="N198" i="31"/>
  <c r="M198" i="31"/>
  <c r="L198" i="31"/>
  <c r="K198" i="31"/>
  <c r="J198" i="31"/>
  <c r="N197" i="31"/>
  <c r="M197" i="31"/>
  <c r="L197" i="31"/>
  <c r="K197" i="31"/>
  <c r="J197" i="31"/>
  <c r="N196" i="31"/>
  <c r="M196" i="31"/>
  <c r="L196" i="31"/>
  <c r="K196" i="31"/>
  <c r="J196" i="31"/>
  <c r="I196" i="31" s="1"/>
  <c r="N195" i="31"/>
  <c r="M195" i="31"/>
  <c r="L195" i="31"/>
  <c r="K195" i="31"/>
  <c r="J195" i="31"/>
  <c r="N194" i="31"/>
  <c r="M194" i="31"/>
  <c r="L194" i="31"/>
  <c r="K194" i="31"/>
  <c r="J194" i="31"/>
  <c r="N193" i="31"/>
  <c r="M193" i="31"/>
  <c r="L193" i="31"/>
  <c r="K193" i="31"/>
  <c r="J193" i="31"/>
  <c r="N192" i="31"/>
  <c r="M192" i="31"/>
  <c r="L192" i="31"/>
  <c r="K192" i="31"/>
  <c r="J192" i="31"/>
  <c r="I192" i="31" s="1"/>
  <c r="N191" i="31"/>
  <c r="M191" i="31"/>
  <c r="L191" i="31"/>
  <c r="K191" i="31"/>
  <c r="J191" i="31"/>
  <c r="N190" i="31"/>
  <c r="M190" i="31"/>
  <c r="L190" i="31"/>
  <c r="K190" i="31"/>
  <c r="J190" i="31"/>
  <c r="N189" i="31"/>
  <c r="M189" i="31"/>
  <c r="L189" i="31"/>
  <c r="K189" i="31"/>
  <c r="J189" i="31"/>
  <c r="N188" i="31"/>
  <c r="M188" i="31"/>
  <c r="L188" i="31"/>
  <c r="K188" i="31"/>
  <c r="J188" i="31"/>
  <c r="I188" i="31" s="1"/>
  <c r="N187" i="31"/>
  <c r="M187" i="31"/>
  <c r="L187" i="31"/>
  <c r="K187" i="31"/>
  <c r="J187" i="31"/>
  <c r="N186" i="31"/>
  <c r="M186" i="31"/>
  <c r="L186" i="31"/>
  <c r="K186" i="31"/>
  <c r="J186" i="31"/>
  <c r="N185" i="31"/>
  <c r="M185" i="31"/>
  <c r="L185" i="31"/>
  <c r="K185" i="31"/>
  <c r="J185" i="31"/>
  <c r="N184" i="31"/>
  <c r="M184" i="31"/>
  <c r="L184" i="31"/>
  <c r="K184" i="31"/>
  <c r="J184" i="31"/>
  <c r="I184" i="31" s="1"/>
  <c r="N183" i="31"/>
  <c r="M183" i="31"/>
  <c r="L183" i="31"/>
  <c r="K183" i="31"/>
  <c r="J183" i="31"/>
  <c r="N182" i="31"/>
  <c r="M182" i="31"/>
  <c r="L182" i="31"/>
  <c r="K182" i="31"/>
  <c r="J182" i="31"/>
  <c r="N181" i="31"/>
  <c r="M181" i="31"/>
  <c r="L181" i="31"/>
  <c r="K181" i="31"/>
  <c r="J181" i="31"/>
  <c r="N180" i="31"/>
  <c r="M180" i="31"/>
  <c r="L180" i="31"/>
  <c r="K180" i="31"/>
  <c r="J180" i="31"/>
  <c r="I180" i="31" s="1"/>
  <c r="N179" i="31"/>
  <c r="M179" i="31"/>
  <c r="L179" i="31"/>
  <c r="K179" i="31"/>
  <c r="J179" i="31"/>
  <c r="N178" i="31"/>
  <c r="M178" i="31"/>
  <c r="L178" i="31"/>
  <c r="K178" i="31"/>
  <c r="J178" i="31"/>
  <c r="N177" i="31"/>
  <c r="M177" i="31"/>
  <c r="L177" i="31"/>
  <c r="K177" i="31"/>
  <c r="J177" i="31"/>
  <c r="N176" i="31"/>
  <c r="M176" i="31"/>
  <c r="L176" i="31"/>
  <c r="K176" i="31"/>
  <c r="J176" i="31"/>
  <c r="I176" i="31" s="1"/>
  <c r="N175" i="31"/>
  <c r="M175" i="31"/>
  <c r="L175" i="31"/>
  <c r="K175" i="31"/>
  <c r="J175" i="31"/>
  <c r="N174" i="31"/>
  <c r="M174" i="31"/>
  <c r="L174" i="31"/>
  <c r="K174" i="31"/>
  <c r="J174" i="31"/>
  <c r="I174" i="31" s="1"/>
  <c r="N173" i="31"/>
  <c r="M173" i="31"/>
  <c r="L173" i="31"/>
  <c r="K173" i="31"/>
  <c r="J173" i="31"/>
  <c r="N172" i="31"/>
  <c r="M172" i="31"/>
  <c r="L172" i="31"/>
  <c r="K172" i="31"/>
  <c r="J172" i="31"/>
  <c r="I172" i="31" s="1"/>
  <c r="K27" i="31" s="1"/>
  <c r="N171" i="31"/>
  <c r="M171" i="31"/>
  <c r="L171" i="31"/>
  <c r="K171" i="31"/>
  <c r="J171" i="31"/>
  <c r="N170" i="31"/>
  <c r="M170" i="31"/>
  <c r="L170" i="31"/>
  <c r="K170" i="31"/>
  <c r="J170" i="31"/>
  <c r="I170" i="31"/>
  <c r="N169" i="31"/>
  <c r="M169" i="31"/>
  <c r="L169" i="31"/>
  <c r="K169" i="31"/>
  <c r="I169" i="31" s="1"/>
  <c r="J169" i="31"/>
  <c r="N168" i="31"/>
  <c r="M168" i="31"/>
  <c r="L168" i="31"/>
  <c r="I168" i="31" s="1"/>
  <c r="K168" i="31"/>
  <c r="J168" i="31"/>
  <c r="N167" i="31"/>
  <c r="M167" i="31"/>
  <c r="L167" i="31"/>
  <c r="K167" i="31"/>
  <c r="J167" i="31"/>
  <c r="N166" i="31"/>
  <c r="M166" i="31"/>
  <c r="L166" i="31"/>
  <c r="K166" i="31"/>
  <c r="J166" i="31"/>
  <c r="I166" i="31" s="1"/>
  <c r="N165" i="31"/>
  <c r="M165" i="31"/>
  <c r="L165" i="31"/>
  <c r="K165" i="31"/>
  <c r="J165" i="31"/>
  <c r="N164" i="31"/>
  <c r="M164" i="31"/>
  <c r="L164" i="31"/>
  <c r="K164" i="31"/>
  <c r="J164" i="31"/>
  <c r="I164" i="31" s="1"/>
  <c r="N163" i="31"/>
  <c r="M163" i="31"/>
  <c r="L163" i="31"/>
  <c r="K163" i="31"/>
  <c r="J163" i="31"/>
  <c r="N162" i="31"/>
  <c r="M162" i="31"/>
  <c r="L162" i="31"/>
  <c r="K162" i="31"/>
  <c r="J162" i="31"/>
  <c r="I162" i="31"/>
  <c r="N161" i="31"/>
  <c r="M161" i="31"/>
  <c r="L161" i="31"/>
  <c r="K161" i="31"/>
  <c r="I161" i="31" s="1"/>
  <c r="J161" i="31"/>
  <c r="N160" i="31"/>
  <c r="M160" i="31"/>
  <c r="L160" i="31"/>
  <c r="I160" i="31" s="1"/>
  <c r="K160" i="31"/>
  <c r="J160" i="31"/>
  <c r="N159" i="31"/>
  <c r="M159" i="31"/>
  <c r="L159" i="31"/>
  <c r="K159" i="31"/>
  <c r="J159" i="31"/>
  <c r="N158" i="31"/>
  <c r="M158" i="31"/>
  <c r="L158" i="31"/>
  <c r="K158" i="31"/>
  <c r="J158" i="31"/>
  <c r="I158" i="31" s="1"/>
  <c r="N157" i="31"/>
  <c r="M157" i="31"/>
  <c r="L157" i="31"/>
  <c r="K157" i="31"/>
  <c r="J157" i="31"/>
  <c r="N156" i="31"/>
  <c r="M156" i="31"/>
  <c r="L156" i="31"/>
  <c r="K156" i="31"/>
  <c r="J156" i="31"/>
  <c r="I156" i="31" s="1"/>
  <c r="N155" i="31"/>
  <c r="M155" i="31"/>
  <c r="L155" i="31"/>
  <c r="K155" i="31"/>
  <c r="J155" i="31"/>
  <c r="N154" i="31"/>
  <c r="M154" i="31"/>
  <c r="L154" i="31"/>
  <c r="K154" i="31"/>
  <c r="J154" i="31"/>
  <c r="I154" i="31"/>
  <c r="K25" i="31" s="1"/>
  <c r="N153" i="31"/>
  <c r="M153" i="31"/>
  <c r="L153" i="31"/>
  <c r="K153" i="31"/>
  <c r="I153" i="31" s="1"/>
  <c r="K24" i="31" s="1"/>
  <c r="J153" i="31"/>
  <c r="N152" i="31"/>
  <c r="M152" i="31"/>
  <c r="L152" i="31"/>
  <c r="I152" i="31" s="1"/>
  <c r="K152" i="31"/>
  <c r="J152" i="31"/>
  <c r="N151" i="31"/>
  <c r="M151" i="31"/>
  <c r="L151" i="31"/>
  <c r="K151" i="31"/>
  <c r="J151" i="31"/>
  <c r="N150" i="31"/>
  <c r="M150" i="31"/>
  <c r="L150" i="31"/>
  <c r="K150" i="31"/>
  <c r="J150" i="31"/>
  <c r="I150" i="31" s="1"/>
  <c r="N149" i="31"/>
  <c r="M149" i="31"/>
  <c r="L149" i="31"/>
  <c r="K149" i="31"/>
  <c r="J149" i="31"/>
  <c r="N148" i="31"/>
  <c r="M148" i="31"/>
  <c r="L148" i="31"/>
  <c r="K148" i="31"/>
  <c r="J148" i="31"/>
  <c r="I148" i="31" s="1"/>
  <c r="N147" i="31"/>
  <c r="M147" i="31"/>
  <c r="L147" i="31"/>
  <c r="K147" i="31"/>
  <c r="J147" i="31"/>
  <c r="N146" i="31"/>
  <c r="M146" i="31"/>
  <c r="L146" i="31"/>
  <c r="K146" i="31"/>
  <c r="J146" i="31"/>
  <c r="I146" i="31"/>
  <c r="N145" i="31"/>
  <c r="M145" i="31"/>
  <c r="L145" i="31"/>
  <c r="K145" i="31"/>
  <c r="I145" i="31" s="1"/>
  <c r="J145" i="31"/>
  <c r="N144" i="31"/>
  <c r="M144" i="31"/>
  <c r="L144" i="31"/>
  <c r="I144" i="31" s="1"/>
  <c r="K144" i="31"/>
  <c r="J144" i="31"/>
  <c r="N143" i="31"/>
  <c r="M143" i="31"/>
  <c r="L143" i="31"/>
  <c r="K143" i="31"/>
  <c r="J143" i="31"/>
  <c r="N142" i="31"/>
  <c r="M142" i="31"/>
  <c r="L142" i="31"/>
  <c r="I142" i="31" s="1"/>
  <c r="K142" i="31"/>
  <c r="J142" i="31"/>
  <c r="N141" i="31"/>
  <c r="M141" i="31"/>
  <c r="L141" i="31"/>
  <c r="K141" i="31"/>
  <c r="J141" i="31"/>
  <c r="N140" i="31"/>
  <c r="M140" i="31"/>
  <c r="L140" i="31"/>
  <c r="I140" i="31" s="1"/>
  <c r="K140" i="31"/>
  <c r="J140" i="31"/>
  <c r="N139" i="31"/>
  <c r="M139" i="31"/>
  <c r="L139" i="31"/>
  <c r="K139" i="31"/>
  <c r="J139" i="31"/>
  <c r="N138" i="31"/>
  <c r="M138" i="31"/>
  <c r="L138" i="31"/>
  <c r="I138" i="31" s="1"/>
  <c r="K138" i="31"/>
  <c r="J138" i="31"/>
  <c r="N137" i="31"/>
  <c r="M137" i="31"/>
  <c r="L137" i="31"/>
  <c r="K137" i="31"/>
  <c r="J137" i="31"/>
  <c r="N136" i="31"/>
  <c r="M136" i="31"/>
  <c r="L136" i="31"/>
  <c r="I136" i="31" s="1"/>
  <c r="K136" i="31"/>
  <c r="J136" i="31"/>
  <c r="N135" i="31"/>
  <c r="M135" i="31"/>
  <c r="L135" i="31"/>
  <c r="K135" i="31"/>
  <c r="J135" i="31"/>
  <c r="N134" i="31"/>
  <c r="M134" i="31"/>
  <c r="L134" i="31"/>
  <c r="I134" i="31" s="1"/>
  <c r="K134" i="31"/>
  <c r="J134" i="31"/>
  <c r="N133" i="31"/>
  <c r="M133" i="31"/>
  <c r="L133" i="31"/>
  <c r="K133" i="31"/>
  <c r="J133" i="31"/>
  <c r="N132" i="31"/>
  <c r="M132" i="31"/>
  <c r="L132" i="31"/>
  <c r="I132" i="31" s="1"/>
  <c r="K132" i="31"/>
  <c r="J132" i="31"/>
  <c r="N131" i="31"/>
  <c r="M131" i="31"/>
  <c r="L131" i="31"/>
  <c r="K131" i="31"/>
  <c r="J131" i="31"/>
  <c r="N130" i="31"/>
  <c r="M130" i="31"/>
  <c r="L130" i="31"/>
  <c r="I130" i="31" s="1"/>
  <c r="K130" i="31"/>
  <c r="J130" i="31"/>
  <c r="N129" i="31"/>
  <c r="M129" i="31"/>
  <c r="L129" i="31"/>
  <c r="K129" i="31"/>
  <c r="J129" i="31"/>
  <c r="N128" i="31"/>
  <c r="M128" i="31"/>
  <c r="L128" i="31"/>
  <c r="I128" i="31" s="1"/>
  <c r="K128" i="31"/>
  <c r="J128" i="31"/>
  <c r="N127" i="31"/>
  <c r="M127" i="31"/>
  <c r="L127" i="31"/>
  <c r="K127" i="31"/>
  <c r="J127" i="31"/>
  <c r="N126" i="31"/>
  <c r="M126" i="31"/>
  <c r="L126" i="31"/>
  <c r="I126" i="31" s="1"/>
  <c r="K126" i="31"/>
  <c r="J126" i="31"/>
  <c r="N125" i="31"/>
  <c r="M125" i="31"/>
  <c r="L125" i="31"/>
  <c r="K125" i="31"/>
  <c r="I125" i="31" s="1"/>
  <c r="J125" i="31"/>
  <c r="N124" i="31"/>
  <c r="M124" i="31"/>
  <c r="L124" i="31"/>
  <c r="I124" i="31" s="1"/>
  <c r="K124" i="31"/>
  <c r="J124" i="31"/>
  <c r="N123" i="31"/>
  <c r="M123" i="31"/>
  <c r="L123" i="31"/>
  <c r="K123" i="31"/>
  <c r="J123" i="31"/>
  <c r="N122" i="31"/>
  <c r="M122" i="31"/>
  <c r="L122" i="31"/>
  <c r="I122" i="31" s="1"/>
  <c r="K122" i="31"/>
  <c r="J122" i="31"/>
  <c r="N121" i="31"/>
  <c r="M121" i="31"/>
  <c r="L121" i="31"/>
  <c r="K121" i="31"/>
  <c r="I121" i="31" s="1"/>
  <c r="J121" i="31"/>
  <c r="N120" i="31"/>
  <c r="M120" i="31"/>
  <c r="L120" i="31"/>
  <c r="I120" i="31" s="1"/>
  <c r="K120" i="31"/>
  <c r="J120" i="31"/>
  <c r="N119" i="31"/>
  <c r="M119" i="31"/>
  <c r="L119" i="31"/>
  <c r="K119" i="31"/>
  <c r="J119" i="31"/>
  <c r="N118" i="31"/>
  <c r="M118" i="31"/>
  <c r="L118" i="31"/>
  <c r="I118" i="31" s="1"/>
  <c r="K118" i="31"/>
  <c r="J118" i="31"/>
  <c r="N117" i="31"/>
  <c r="M117" i="31"/>
  <c r="L117" i="31"/>
  <c r="K117" i="31"/>
  <c r="I117" i="31" s="1"/>
  <c r="J117" i="31"/>
  <c r="N116" i="31"/>
  <c r="M116" i="31"/>
  <c r="L116" i="31"/>
  <c r="I116" i="31" s="1"/>
  <c r="K116" i="31"/>
  <c r="J116" i="31"/>
  <c r="N115" i="31"/>
  <c r="M115" i="31"/>
  <c r="L115" i="31"/>
  <c r="K115" i="31"/>
  <c r="J115" i="31"/>
  <c r="N114" i="31"/>
  <c r="M114" i="31"/>
  <c r="L114" i="31"/>
  <c r="I114" i="31" s="1"/>
  <c r="K114" i="31"/>
  <c r="J114" i="31"/>
  <c r="N113" i="31"/>
  <c r="M113" i="31"/>
  <c r="L113" i="31"/>
  <c r="K113" i="31"/>
  <c r="I113" i="31" s="1"/>
  <c r="J113" i="31"/>
  <c r="N112" i="31"/>
  <c r="M112" i="31"/>
  <c r="L112" i="31"/>
  <c r="I112" i="31" s="1"/>
  <c r="K112" i="31"/>
  <c r="J112" i="31"/>
  <c r="N111" i="31"/>
  <c r="M111" i="31"/>
  <c r="L111" i="31"/>
  <c r="K111" i="31"/>
  <c r="J111" i="31"/>
  <c r="N110" i="31"/>
  <c r="M110" i="31"/>
  <c r="L110" i="31"/>
  <c r="I110" i="31" s="1"/>
  <c r="K110" i="31"/>
  <c r="J110" i="31"/>
  <c r="N109" i="31"/>
  <c r="M109" i="31"/>
  <c r="L109" i="31"/>
  <c r="K109" i="31"/>
  <c r="I109" i="31" s="1"/>
  <c r="J109" i="31"/>
  <c r="N108" i="31"/>
  <c r="M108" i="31"/>
  <c r="L108" i="31"/>
  <c r="I108" i="31" s="1"/>
  <c r="K108" i="31"/>
  <c r="J108" i="31"/>
  <c r="N107" i="31"/>
  <c r="M107" i="31"/>
  <c r="L107" i="31"/>
  <c r="K107" i="31"/>
  <c r="J107" i="31"/>
  <c r="N106" i="31"/>
  <c r="M106" i="31"/>
  <c r="L106" i="31"/>
  <c r="I106" i="31" s="1"/>
  <c r="K106" i="31"/>
  <c r="J106" i="31"/>
  <c r="N105" i="31"/>
  <c r="M105" i="31"/>
  <c r="L105" i="31"/>
  <c r="K105" i="31"/>
  <c r="I105" i="31" s="1"/>
  <c r="J105" i="31"/>
  <c r="N104" i="31"/>
  <c r="M104" i="31"/>
  <c r="L104" i="31"/>
  <c r="I104" i="31" s="1"/>
  <c r="K104" i="31"/>
  <c r="J104" i="31"/>
  <c r="N103" i="31"/>
  <c r="M103" i="31"/>
  <c r="L103" i="31"/>
  <c r="K103" i="31"/>
  <c r="J103" i="31"/>
  <c r="N102" i="31"/>
  <c r="M102" i="31"/>
  <c r="L102" i="31"/>
  <c r="I102" i="31" s="1"/>
  <c r="K102" i="31"/>
  <c r="J102" i="31"/>
  <c r="N101" i="31"/>
  <c r="M101" i="31"/>
  <c r="L101" i="31"/>
  <c r="K101" i="31"/>
  <c r="I101" i="31" s="1"/>
  <c r="J101" i="31"/>
  <c r="N100" i="31"/>
  <c r="M100" i="31"/>
  <c r="L100" i="31"/>
  <c r="I100" i="31" s="1"/>
  <c r="K100" i="31"/>
  <c r="J100" i="31"/>
  <c r="N99" i="31"/>
  <c r="M99" i="31"/>
  <c r="L99" i="31"/>
  <c r="K99" i="31"/>
  <c r="J99" i="31"/>
  <c r="N98" i="31"/>
  <c r="M98" i="31"/>
  <c r="L98" i="31"/>
  <c r="I98" i="31" s="1"/>
  <c r="K98" i="31"/>
  <c r="J98" i="31"/>
  <c r="N97" i="31"/>
  <c r="M97" i="31"/>
  <c r="L97" i="31"/>
  <c r="K97" i="31"/>
  <c r="I97" i="31" s="1"/>
  <c r="J97" i="31"/>
  <c r="N96" i="31"/>
  <c r="M96" i="31"/>
  <c r="L96" i="31"/>
  <c r="I96" i="31" s="1"/>
  <c r="K96" i="31"/>
  <c r="J96" i="31"/>
  <c r="N95" i="31"/>
  <c r="M95" i="31"/>
  <c r="L95" i="31"/>
  <c r="K95" i="31"/>
  <c r="J95" i="31"/>
  <c r="N94" i="31"/>
  <c r="M94" i="31"/>
  <c r="L94" i="31"/>
  <c r="I94" i="31" s="1"/>
  <c r="K94" i="31"/>
  <c r="J94" i="31"/>
  <c r="N93" i="31"/>
  <c r="M93" i="31"/>
  <c r="L93" i="31"/>
  <c r="K93" i="31"/>
  <c r="I93" i="31" s="1"/>
  <c r="J93" i="31"/>
  <c r="N92" i="31"/>
  <c r="M92" i="31"/>
  <c r="L92" i="31"/>
  <c r="I92" i="31" s="1"/>
  <c r="K92" i="31"/>
  <c r="J92" i="31"/>
  <c r="N91" i="31"/>
  <c r="M91" i="31"/>
  <c r="L91" i="31"/>
  <c r="K91" i="31"/>
  <c r="J91" i="31"/>
  <c r="N90" i="31"/>
  <c r="M90" i="31"/>
  <c r="L90" i="31"/>
  <c r="I90" i="31" s="1"/>
  <c r="K90" i="31"/>
  <c r="J90" i="31"/>
  <c r="N89" i="31"/>
  <c r="M89" i="31"/>
  <c r="L89" i="31"/>
  <c r="K89" i="31"/>
  <c r="I89" i="31" s="1"/>
  <c r="J89" i="31"/>
  <c r="N88" i="31"/>
  <c r="M88" i="31"/>
  <c r="L88" i="31"/>
  <c r="I88" i="31" s="1"/>
  <c r="K88" i="31"/>
  <c r="J88" i="31"/>
  <c r="N87" i="31"/>
  <c r="M87" i="31"/>
  <c r="L87" i="31"/>
  <c r="K87" i="31"/>
  <c r="J87" i="31"/>
  <c r="N86" i="31"/>
  <c r="M86" i="31"/>
  <c r="L86" i="31"/>
  <c r="I86" i="31" s="1"/>
  <c r="K86" i="31"/>
  <c r="J86" i="31"/>
  <c r="N85" i="31"/>
  <c r="M85" i="31"/>
  <c r="L85" i="31"/>
  <c r="K85" i="31"/>
  <c r="I85" i="31" s="1"/>
  <c r="J85" i="31"/>
  <c r="N84" i="31"/>
  <c r="M84" i="31"/>
  <c r="L84" i="31"/>
  <c r="I84" i="31" s="1"/>
  <c r="K84" i="31"/>
  <c r="J84" i="31"/>
  <c r="N83" i="31"/>
  <c r="M83" i="31"/>
  <c r="L83" i="31"/>
  <c r="K83" i="31"/>
  <c r="J83" i="31"/>
  <c r="N82" i="31"/>
  <c r="M82" i="31"/>
  <c r="L82" i="31"/>
  <c r="I82" i="31" s="1"/>
  <c r="K82" i="31"/>
  <c r="J82" i="31"/>
  <c r="N81" i="31"/>
  <c r="M81" i="31"/>
  <c r="L81" i="31"/>
  <c r="K81" i="31"/>
  <c r="I81" i="31" s="1"/>
  <c r="J81" i="31"/>
  <c r="N80" i="31"/>
  <c r="M80" i="31"/>
  <c r="L80" i="31"/>
  <c r="I80" i="31" s="1"/>
  <c r="K80" i="31"/>
  <c r="J80" i="31"/>
  <c r="N79" i="31"/>
  <c r="M79" i="31"/>
  <c r="L79" i="31"/>
  <c r="K79" i="31"/>
  <c r="J79" i="31"/>
  <c r="N78" i="31"/>
  <c r="M78" i="31"/>
  <c r="L78" i="31"/>
  <c r="I78" i="31" s="1"/>
  <c r="K78" i="31"/>
  <c r="J78" i="31"/>
  <c r="N77" i="31"/>
  <c r="M77" i="31"/>
  <c r="L77" i="31"/>
  <c r="K77" i="31"/>
  <c r="I77" i="31" s="1"/>
  <c r="J77" i="31"/>
  <c r="N76" i="31"/>
  <c r="M76" i="31"/>
  <c r="L76" i="31"/>
  <c r="I76" i="31" s="1"/>
  <c r="K76" i="31"/>
  <c r="J76" i="31"/>
  <c r="N75" i="31"/>
  <c r="M75" i="31"/>
  <c r="L75" i="31"/>
  <c r="K75" i="31"/>
  <c r="J75" i="31"/>
  <c r="N74" i="31"/>
  <c r="M74" i="31"/>
  <c r="L74" i="31"/>
  <c r="I74" i="31" s="1"/>
  <c r="K74" i="31"/>
  <c r="J74" i="31"/>
  <c r="N73" i="31"/>
  <c r="M73" i="31"/>
  <c r="L73" i="31"/>
  <c r="K73" i="31"/>
  <c r="I73" i="31" s="1"/>
  <c r="J73" i="31"/>
  <c r="N72" i="31"/>
  <c r="M72" i="31"/>
  <c r="L72" i="31"/>
  <c r="I72" i="31" s="1"/>
  <c r="K72" i="31"/>
  <c r="J72" i="31"/>
  <c r="N71" i="31"/>
  <c r="M71" i="31"/>
  <c r="L71" i="31"/>
  <c r="K71" i="31"/>
  <c r="J71" i="31"/>
  <c r="N70" i="31"/>
  <c r="M70" i="31"/>
  <c r="L70" i="31"/>
  <c r="I70" i="31" s="1"/>
  <c r="K70" i="31"/>
  <c r="J70" i="31"/>
  <c r="N69" i="31"/>
  <c r="M69" i="31"/>
  <c r="L69" i="31"/>
  <c r="K69" i="31"/>
  <c r="I69" i="31" s="1"/>
  <c r="J69" i="31"/>
  <c r="N68" i="31"/>
  <c r="M68" i="31"/>
  <c r="L68" i="31"/>
  <c r="I68" i="31" s="1"/>
  <c r="K68" i="31"/>
  <c r="J68" i="31"/>
  <c r="N67" i="31"/>
  <c r="M67" i="31"/>
  <c r="L67" i="31"/>
  <c r="K67" i="31"/>
  <c r="J67" i="31"/>
  <c r="N66" i="31"/>
  <c r="M66" i="31"/>
  <c r="L66" i="31"/>
  <c r="I66" i="31" s="1"/>
  <c r="K66" i="31"/>
  <c r="J66" i="31"/>
  <c r="N65" i="31"/>
  <c r="M65" i="31"/>
  <c r="L65" i="31"/>
  <c r="K65" i="31"/>
  <c r="I65" i="31" s="1"/>
  <c r="J65" i="31"/>
  <c r="N64" i="31"/>
  <c r="M64" i="31"/>
  <c r="L64" i="31"/>
  <c r="I64" i="31" s="1"/>
  <c r="K64" i="31"/>
  <c r="J64" i="31"/>
  <c r="N63" i="31"/>
  <c r="M63" i="31"/>
  <c r="L63" i="31"/>
  <c r="K63" i="31"/>
  <c r="J63" i="31"/>
  <c r="N62" i="31"/>
  <c r="M62" i="31"/>
  <c r="L62" i="31"/>
  <c r="I62" i="31" s="1"/>
  <c r="K62" i="31"/>
  <c r="J62" i="31"/>
  <c r="N61" i="31"/>
  <c r="M61" i="31"/>
  <c r="L61" i="31"/>
  <c r="K61" i="31"/>
  <c r="I61" i="31" s="1"/>
  <c r="J61" i="31"/>
  <c r="N60" i="31"/>
  <c r="M60" i="31"/>
  <c r="L60" i="31"/>
  <c r="I60" i="31" s="1"/>
  <c r="K60" i="31"/>
  <c r="J60" i="31"/>
  <c r="K39" i="31"/>
  <c r="K38" i="31"/>
  <c r="K34" i="31"/>
  <c r="K29" i="31"/>
  <c r="K23" i="31"/>
  <c r="K22" i="31"/>
  <c r="E12" i="31"/>
  <c r="D12" i="31"/>
  <c r="K10" i="31"/>
  <c r="K9" i="31"/>
  <c r="K8" i="31"/>
  <c r="K7" i="31"/>
  <c r="K6" i="31"/>
  <c r="K4" i="31"/>
  <c r="K3" i="31"/>
  <c r="K2" i="31"/>
  <c r="D1" i="31"/>
  <c r="K5" i="31" s="1"/>
  <c r="N399" i="30"/>
  <c r="M399" i="30"/>
  <c r="L399" i="30"/>
  <c r="K399" i="30"/>
  <c r="J399" i="30"/>
  <c r="N398" i="30"/>
  <c r="M398" i="30"/>
  <c r="L398" i="30"/>
  <c r="I398" i="30" s="1"/>
  <c r="K398" i="30"/>
  <c r="J398" i="30"/>
  <c r="N397" i="30"/>
  <c r="M397" i="30"/>
  <c r="L397" i="30"/>
  <c r="K397" i="30"/>
  <c r="I397" i="30" s="1"/>
  <c r="J397" i="30"/>
  <c r="N396" i="30"/>
  <c r="M396" i="30"/>
  <c r="L396" i="30"/>
  <c r="I396" i="30" s="1"/>
  <c r="K396" i="30"/>
  <c r="J396" i="30"/>
  <c r="N395" i="30"/>
  <c r="M395" i="30"/>
  <c r="L395" i="30"/>
  <c r="K395" i="30"/>
  <c r="J395" i="30"/>
  <c r="N394" i="30"/>
  <c r="M394" i="30"/>
  <c r="L394" i="30"/>
  <c r="I394" i="30" s="1"/>
  <c r="K394" i="30"/>
  <c r="J394" i="30"/>
  <c r="N393" i="30"/>
  <c r="M393" i="30"/>
  <c r="L393" i="30"/>
  <c r="K393" i="30"/>
  <c r="I393" i="30" s="1"/>
  <c r="J393" i="30"/>
  <c r="N392" i="30"/>
  <c r="M392" i="30"/>
  <c r="L392" i="30"/>
  <c r="I392" i="30" s="1"/>
  <c r="K392" i="30"/>
  <c r="J392" i="30"/>
  <c r="N391" i="30"/>
  <c r="M391" i="30"/>
  <c r="L391" i="30"/>
  <c r="K391" i="30"/>
  <c r="J391" i="30"/>
  <c r="N390" i="30"/>
  <c r="M390" i="30"/>
  <c r="L390" i="30"/>
  <c r="I390" i="30" s="1"/>
  <c r="K390" i="30"/>
  <c r="J390" i="30"/>
  <c r="N389" i="30"/>
  <c r="M389" i="30"/>
  <c r="L389" i="30"/>
  <c r="K389" i="30"/>
  <c r="J389" i="30"/>
  <c r="N388" i="30"/>
  <c r="M388" i="30"/>
  <c r="L388" i="30"/>
  <c r="K388" i="30"/>
  <c r="J388" i="30"/>
  <c r="I388" i="30"/>
  <c r="N387" i="30"/>
  <c r="M387" i="30"/>
  <c r="L387" i="30"/>
  <c r="K387" i="30"/>
  <c r="I387" i="30" s="1"/>
  <c r="J387" i="30"/>
  <c r="N386" i="30"/>
  <c r="M386" i="30"/>
  <c r="L386" i="30"/>
  <c r="K386" i="30"/>
  <c r="J386" i="30"/>
  <c r="I386" i="30"/>
  <c r="N385" i="30"/>
  <c r="M385" i="30"/>
  <c r="L385" i="30"/>
  <c r="K385" i="30"/>
  <c r="I385" i="30" s="1"/>
  <c r="J385" i="30"/>
  <c r="N384" i="30"/>
  <c r="M384" i="30"/>
  <c r="L384" i="30"/>
  <c r="I384" i="30" s="1"/>
  <c r="K384" i="30"/>
  <c r="J384" i="30"/>
  <c r="N383" i="30"/>
  <c r="M383" i="30"/>
  <c r="L383" i="30"/>
  <c r="K383" i="30"/>
  <c r="J383" i="30"/>
  <c r="N382" i="30"/>
  <c r="M382" i="30"/>
  <c r="L382" i="30"/>
  <c r="I382" i="30" s="1"/>
  <c r="K382" i="30"/>
  <c r="J382" i="30"/>
  <c r="N381" i="30"/>
  <c r="M381" i="30"/>
  <c r="L381" i="30"/>
  <c r="K381" i="30"/>
  <c r="J381" i="30"/>
  <c r="N380" i="30"/>
  <c r="M380" i="30"/>
  <c r="L380" i="30"/>
  <c r="K380" i="30"/>
  <c r="J380" i="30"/>
  <c r="I380" i="30"/>
  <c r="N379" i="30"/>
  <c r="M379" i="30"/>
  <c r="L379" i="30"/>
  <c r="K379" i="30"/>
  <c r="I379" i="30" s="1"/>
  <c r="J379" i="30"/>
  <c r="N378" i="30"/>
  <c r="M378" i="30"/>
  <c r="L378" i="30"/>
  <c r="K378" i="30"/>
  <c r="J378" i="30"/>
  <c r="I378" i="30"/>
  <c r="N377" i="30"/>
  <c r="M377" i="30"/>
  <c r="L377" i="30"/>
  <c r="K377" i="30"/>
  <c r="I377" i="30" s="1"/>
  <c r="J377" i="30"/>
  <c r="N376" i="30"/>
  <c r="M376" i="30"/>
  <c r="L376" i="30"/>
  <c r="I376" i="30" s="1"/>
  <c r="K376" i="30"/>
  <c r="J376" i="30"/>
  <c r="N375" i="30"/>
  <c r="M375" i="30"/>
  <c r="L375" i="30"/>
  <c r="K375" i="30"/>
  <c r="J375" i="30"/>
  <c r="N374" i="30"/>
  <c r="M374" i="30"/>
  <c r="L374" i="30"/>
  <c r="I374" i="30" s="1"/>
  <c r="K374" i="30"/>
  <c r="J374" i="30"/>
  <c r="N373" i="30"/>
  <c r="M373" i="30"/>
  <c r="L373" i="30"/>
  <c r="K373" i="30"/>
  <c r="J373" i="30"/>
  <c r="N372" i="30"/>
  <c r="M372" i="30"/>
  <c r="L372" i="30"/>
  <c r="K372" i="30"/>
  <c r="J372" i="30"/>
  <c r="I372" i="30"/>
  <c r="N371" i="30"/>
  <c r="M371" i="30"/>
  <c r="L371" i="30"/>
  <c r="K371" i="30"/>
  <c r="I371" i="30" s="1"/>
  <c r="J371" i="30"/>
  <c r="N370" i="30"/>
  <c r="M370" i="30"/>
  <c r="L370" i="30"/>
  <c r="K370" i="30"/>
  <c r="J370" i="30"/>
  <c r="I370" i="30"/>
  <c r="N369" i="30"/>
  <c r="M369" i="30"/>
  <c r="L369" i="30"/>
  <c r="K369" i="30"/>
  <c r="I369" i="30" s="1"/>
  <c r="J369" i="30"/>
  <c r="N368" i="30"/>
  <c r="M368" i="30"/>
  <c r="L368" i="30"/>
  <c r="I368" i="30" s="1"/>
  <c r="K368" i="30"/>
  <c r="J368" i="30"/>
  <c r="N367" i="30"/>
  <c r="M367" i="30"/>
  <c r="L367" i="30"/>
  <c r="K367" i="30"/>
  <c r="J367" i="30"/>
  <c r="N366" i="30"/>
  <c r="M366" i="30"/>
  <c r="L366" i="30"/>
  <c r="I366" i="30" s="1"/>
  <c r="K366" i="30"/>
  <c r="J366" i="30"/>
  <c r="N365" i="30"/>
  <c r="M365" i="30"/>
  <c r="L365" i="30"/>
  <c r="K365" i="30"/>
  <c r="J365" i="30"/>
  <c r="N364" i="30"/>
  <c r="M364" i="30"/>
  <c r="L364" i="30"/>
  <c r="K364" i="30"/>
  <c r="J364" i="30"/>
  <c r="I364" i="30"/>
  <c r="N363" i="30"/>
  <c r="M363" i="30"/>
  <c r="L363" i="30"/>
  <c r="K363" i="30"/>
  <c r="I363" i="30" s="1"/>
  <c r="J363" i="30"/>
  <c r="N362" i="30"/>
  <c r="M362" i="30"/>
  <c r="L362" i="30"/>
  <c r="K362" i="30"/>
  <c r="J362" i="30"/>
  <c r="I362" i="30"/>
  <c r="N361" i="30"/>
  <c r="M361" i="30"/>
  <c r="L361" i="30"/>
  <c r="K361" i="30"/>
  <c r="I361" i="30" s="1"/>
  <c r="J361" i="30"/>
  <c r="N360" i="30"/>
  <c r="M360" i="30"/>
  <c r="L360" i="30"/>
  <c r="I360" i="30" s="1"/>
  <c r="K360" i="30"/>
  <c r="J360" i="30"/>
  <c r="N359" i="30"/>
  <c r="M359" i="30"/>
  <c r="L359" i="30"/>
  <c r="K359" i="30"/>
  <c r="J359" i="30"/>
  <c r="N358" i="30"/>
  <c r="M358" i="30"/>
  <c r="L358" i="30"/>
  <c r="I358" i="30" s="1"/>
  <c r="K358" i="30"/>
  <c r="J358" i="30"/>
  <c r="N357" i="30"/>
  <c r="M357" i="30"/>
  <c r="L357" i="30"/>
  <c r="K357" i="30"/>
  <c r="J357" i="30"/>
  <c r="N356" i="30"/>
  <c r="M356" i="30"/>
  <c r="L356" i="30"/>
  <c r="K356" i="30"/>
  <c r="J356" i="30"/>
  <c r="I356" i="30"/>
  <c r="N355" i="30"/>
  <c r="M355" i="30"/>
  <c r="L355" i="30"/>
  <c r="K355" i="30"/>
  <c r="I355" i="30" s="1"/>
  <c r="J355" i="30"/>
  <c r="N354" i="30"/>
  <c r="M354" i="30"/>
  <c r="L354" i="30"/>
  <c r="K354" i="30"/>
  <c r="J354" i="30"/>
  <c r="I354" i="30"/>
  <c r="N353" i="30"/>
  <c r="M353" i="30"/>
  <c r="L353" i="30"/>
  <c r="K353" i="30"/>
  <c r="I353" i="30" s="1"/>
  <c r="J353" i="30"/>
  <c r="N352" i="30"/>
  <c r="M352" i="30"/>
  <c r="L352" i="30"/>
  <c r="I352" i="30" s="1"/>
  <c r="K39" i="30" s="1"/>
  <c r="K352" i="30"/>
  <c r="J352" i="30"/>
  <c r="N351" i="30"/>
  <c r="M351" i="30"/>
  <c r="L351" i="30"/>
  <c r="K351" i="30"/>
  <c r="J351" i="30"/>
  <c r="N350" i="30"/>
  <c r="M350" i="30"/>
  <c r="L350" i="30"/>
  <c r="I350" i="30" s="1"/>
  <c r="K350" i="30"/>
  <c r="J350" i="30"/>
  <c r="N349" i="30"/>
  <c r="M349" i="30"/>
  <c r="L349" i="30"/>
  <c r="K349" i="30"/>
  <c r="J349" i="30"/>
  <c r="N348" i="30"/>
  <c r="M348" i="30"/>
  <c r="L348" i="30"/>
  <c r="K348" i="30"/>
  <c r="J348" i="30"/>
  <c r="I348" i="30"/>
  <c r="N347" i="30"/>
  <c r="M347" i="30"/>
  <c r="L347" i="30"/>
  <c r="K347" i="30"/>
  <c r="I347" i="30" s="1"/>
  <c r="J347" i="30"/>
  <c r="N346" i="30"/>
  <c r="M346" i="30"/>
  <c r="L346" i="30"/>
  <c r="K346" i="30"/>
  <c r="J346" i="30"/>
  <c r="I346" i="30"/>
  <c r="N345" i="30"/>
  <c r="M345" i="30"/>
  <c r="L345" i="30"/>
  <c r="K345" i="30"/>
  <c r="I345" i="30" s="1"/>
  <c r="J345" i="30"/>
  <c r="N344" i="30"/>
  <c r="M344" i="30"/>
  <c r="L344" i="30"/>
  <c r="K344" i="30"/>
  <c r="J344" i="30"/>
  <c r="I344" i="30"/>
  <c r="N343" i="30"/>
  <c r="M343" i="30"/>
  <c r="L343" i="30"/>
  <c r="K343" i="30"/>
  <c r="I343" i="30" s="1"/>
  <c r="J343" i="30"/>
  <c r="N342" i="30"/>
  <c r="M342" i="30"/>
  <c r="L342" i="30"/>
  <c r="I342" i="30" s="1"/>
  <c r="K342" i="30"/>
  <c r="J342" i="30"/>
  <c r="N341" i="30"/>
  <c r="M341" i="30"/>
  <c r="L341" i="30"/>
  <c r="K341" i="30"/>
  <c r="J341" i="30"/>
  <c r="N340" i="30"/>
  <c r="M340" i="30"/>
  <c r="L340" i="30"/>
  <c r="K340" i="30"/>
  <c r="J340" i="30"/>
  <c r="I340" i="30"/>
  <c r="N339" i="30"/>
  <c r="M339" i="30"/>
  <c r="L339" i="30"/>
  <c r="K339" i="30"/>
  <c r="I339" i="30" s="1"/>
  <c r="J339" i="30"/>
  <c r="N338" i="30"/>
  <c r="M338" i="30"/>
  <c r="L338" i="30"/>
  <c r="K338" i="30"/>
  <c r="J338" i="30"/>
  <c r="I338" i="30"/>
  <c r="N337" i="30"/>
  <c r="M337" i="30"/>
  <c r="L337" i="30"/>
  <c r="K337" i="30"/>
  <c r="I337" i="30" s="1"/>
  <c r="J337" i="30"/>
  <c r="N336" i="30"/>
  <c r="M336" i="30"/>
  <c r="L336" i="30"/>
  <c r="I336" i="30" s="1"/>
  <c r="K336" i="30"/>
  <c r="J336" i="30"/>
  <c r="N335" i="30"/>
  <c r="M335" i="30"/>
  <c r="L335" i="30"/>
  <c r="K335" i="30"/>
  <c r="J335" i="30"/>
  <c r="N334" i="30"/>
  <c r="M334" i="30"/>
  <c r="L334" i="30"/>
  <c r="I334" i="30" s="1"/>
  <c r="K334" i="30"/>
  <c r="J334" i="30"/>
  <c r="N333" i="30"/>
  <c r="M333" i="30"/>
  <c r="L333" i="30"/>
  <c r="K333" i="30"/>
  <c r="J333" i="30"/>
  <c r="N332" i="30"/>
  <c r="M332" i="30"/>
  <c r="L332" i="30"/>
  <c r="K332" i="30"/>
  <c r="J332" i="30"/>
  <c r="I332" i="30"/>
  <c r="N331" i="30"/>
  <c r="M331" i="30"/>
  <c r="L331" i="30"/>
  <c r="K331" i="30"/>
  <c r="I331" i="30" s="1"/>
  <c r="J331" i="30"/>
  <c r="N330" i="30"/>
  <c r="M330" i="30"/>
  <c r="L330" i="30"/>
  <c r="K330" i="30"/>
  <c r="J330" i="30"/>
  <c r="I330" i="30"/>
  <c r="N329" i="30"/>
  <c r="M329" i="30"/>
  <c r="L329" i="30"/>
  <c r="K329" i="30"/>
  <c r="I329" i="30" s="1"/>
  <c r="J329" i="30"/>
  <c r="N328" i="30"/>
  <c r="M328" i="30"/>
  <c r="L328" i="30"/>
  <c r="K328" i="30"/>
  <c r="J328" i="30"/>
  <c r="I328" i="30"/>
  <c r="N327" i="30"/>
  <c r="M327" i="30"/>
  <c r="L327" i="30"/>
  <c r="K327" i="30"/>
  <c r="I327" i="30" s="1"/>
  <c r="J327" i="30"/>
  <c r="N326" i="30"/>
  <c r="M326" i="30"/>
  <c r="L326" i="30"/>
  <c r="I326" i="30" s="1"/>
  <c r="K326" i="30"/>
  <c r="J326" i="30"/>
  <c r="N325" i="30"/>
  <c r="M325" i="30"/>
  <c r="L325" i="30"/>
  <c r="K325" i="30"/>
  <c r="J325" i="30"/>
  <c r="N324" i="30"/>
  <c r="M324" i="30"/>
  <c r="L324" i="30"/>
  <c r="K324" i="30"/>
  <c r="J324" i="30"/>
  <c r="I324" i="30"/>
  <c r="N323" i="30"/>
  <c r="M323" i="30"/>
  <c r="L323" i="30"/>
  <c r="K323" i="30"/>
  <c r="I323" i="30" s="1"/>
  <c r="J323" i="30"/>
  <c r="N322" i="30"/>
  <c r="M322" i="30"/>
  <c r="L322" i="30"/>
  <c r="K322" i="30"/>
  <c r="J322" i="30"/>
  <c r="I322" i="30"/>
  <c r="N321" i="30"/>
  <c r="M321" i="30"/>
  <c r="L321" i="30"/>
  <c r="K321" i="30"/>
  <c r="I321" i="30" s="1"/>
  <c r="J321" i="30"/>
  <c r="N320" i="30"/>
  <c r="M320" i="30"/>
  <c r="L320" i="30"/>
  <c r="I320" i="30" s="1"/>
  <c r="K320" i="30"/>
  <c r="J320" i="30"/>
  <c r="N319" i="30"/>
  <c r="M319" i="30"/>
  <c r="L319" i="30"/>
  <c r="K319" i="30"/>
  <c r="J319" i="30"/>
  <c r="N318" i="30"/>
  <c r="M318" i="30"/>
  <c r="L318" i="30"/>
  <c r="I318" i="30" s="1"/>
  <c r="K318" i="30"/>
  <c r="J318" i="30"/>
  <c r="N317" i="30"/>
  <c r="M317" i="30"/>
  <c r="L317" i="30"/>
  <c r="K317" i="30"/>
  <c r="J317" i="30"/>
  <c r="N316" i="30"/>
  <c r="M316" i="30"/>
  <c r="L316" i="30"/>
  <c r="K316" i="30"/>
  <c r="J316" i="30"/>
  <c r="I316" i="30"/>
  <c r="N315" i="30"/>
  <c r="M315" i="30"/>
  <c r="L315" i="30"/>
  <c r="K315" i="30"/>
  <c r="I315" i="30" s="1"/>
  <c r="J315" i="30"/>
  <c r="N314" i="30"/>
  <c r="M314" i="30"/>
  <c r="L314" i="30"/>
  <c r="K314" i="30"/>
  <c r="J314" i="30"/>
  <c r="I314" i="30"/>
  <c r="N313" i="30"/>
  <c r="M313" i="30"/>
  <c r="L313" i="30"/>
  <c r="K313" i="30"/>
  <c r="I313" i="30" s="1"/>
  <c r="J313" i="30"/>
  <c r="N312" i="30"/>
  <c r="M312" i="30"/>
  <c r="L312" i="30"/>
  <c r="K312" i="30"/>
  <c r="J312" i="30"/>
  <c r="I312" i="30"/>
  <c r="N311" i="30"/>
  <c r="M311" i="30"/>
  <c r="L311" i="30"/>
  <c r="K311" i="30"/>
  <c r="I311" i="30" s="1"/>
  <c r="J311" i="30"/>
  <c r="N310" i="30"/>
  <c r="M310" i="30"/>
  <c r="L310" i="30"/>
  <c r="K310" i="30"/>
  <c r="J310" i="30"/>
  <c r="I310" i="30" s="1"/>
  <c r="N309" i="30"/>
  <c r="M309" i="30"/>
  <c r="L309" i="30"/>
  <c r="K309" i="30"/>
  <c r="J309" i="30"/>
  <c r="N308" i="30"/>
  <c r="M308" i="30"/>
  <c r="L308" i="30"/>
  <c r="K308" i="30"/>
  <c r="J308" i="30"/>
  <c r="I308" i="30" s="1"/>
  <c r="N307" i="30"/>
  <c r="M307" i="30"/>
  <c r="L307" i="30"/>
  <c r="K307" i="30"/>
  <c r="J307" i="30"/>
  <c r="N306" i="30"/>
  <c r="M306" i="30"/>
  <c r="L306" i="30"/>
  <c r="K306" i="30"/>
  <c r="J306" i="30"/>
  <c r="I306" i="30" s="1"/>
  <c r="N305" i="30"/>
  <c r="M305" i="30"/>
  <c r="L305" i="30"/>
  <c r="K305" i="30"/>
  <c r="J305" i="30"/>
  <c r="N304" i="30"/>
  <c r="M304" i="30"/>
  <c r="L304" i="30"/>
  <c r="K304" i="30"/>
  <c r="J304" i="30"/>
  <c r="I304" i="30"/>
  <c r="N303" i="30"/>
  <c r="M303" i="30"/>
  <c r="L303" i="30"/>
  <c r="K303" i="30"/>
  <c r="I303" i="30" s="1"/>
  <c r="J303" i="30"/>
  <c r="N302" i="30"/>
  <c r="M302" i="30"/>
  <c r="L302" i="30"/>
  <c r="K302" i="30"/>
  <c r="J302" i="30"/>
  <c r="N301" i="30"/>
  <c r="M301" i="30"/>
  <c r="L301" i="30"/>
  <c r="K301" i="30"/>
  <c r="J301" i="30"/>
  <c r="N300" i="30"/>
  <c r="M300" i="30"/>
  <c r="L300" i="30"/>
  <c r="K300" i="30"/>
  <c r="J300" i="30"/>
  <c r="I300" i="30" s="1"/>
  <c r="N299" i="30"/>
  <c r="M299" i="30"/>
  <c r="L299" i="30"/>
  <c r="K299" i="30"/>
  <c r="J299" i="30"/>
  <c r="N298" i="30"/>
  <c r="M298" i="30"/>
  <c r="L298" i="30"/>
  <c r="K298" i="30"/>
  <c r="J298" i="30"/>
  <c r="I298" i="30" s="1"/>
  <c r="N297" i="30"/>
  <c r="M297" i="30"/>
  <c r="L297" i="30"/>
  <c r="K297" i="30"/>
  <c r="J297" i="30"/>
  <c r="N296" i="30"/>
  <c r="M296" i="30"/>
  <c r="L296" i="30"/>
  <c r="K296" i="30"/>
  <c r="J296" i="30"/>
  <c r="I296" i="30"/>
  <c r="N295" i="30"/>
  <c r="M295" i="30"/>
  <c r="L295" i="30"/>
  <c r="K295" i="30"/>
  <c r="I295" i="30" s="1"/>
  <c r="J295" i="30"/>
  <c r="N294" i="30"/>
  <c r="M294" i="30"/>
  <c r="L294" i="30"/>
  <c r="K294" i="30"/>
  <c r="J294" i="30"/>
  <c r="I294" i="30" s="1"/>
  <c r="N293" i="30"/>
  <c r="M293" i="30"/>
  <c r="L293" i="30"/>
  <c r="K293" i="30"/>
  <c r="J293" i="30"/>
  <c r="N292" i="30"/>
  <c r="M292" i="30"/>
  <c r="L292" i="30"/>
  <c r="K292" i="30"/>
  <c r="J292" i="30"/>
  <c r="I292" i="30" s="1"/>
  <c r="N291" i="30"/>
  <c r="M291" i="30"/>
  <c r="L291" i="30"/>
  <c r="K291" i="30"/>
  <c r="J291" i="30"/>
  <c r="N290" i="30"/>
  <c r="M290" i="30"/>
  <c r="L290" i="30"/>
  <c r="K290" i="30"/>
  <c r="J290" i="30"/>
  <c r="I290" i="30" s="1"/>
  <c r="N289" i="30"/>
  <c r="M289" i="30"/>
  <c r="L289" i="30"/>
  <c r="K289" i="30"/>
  <c r="J289" i="30"/>
  <c r="N288" i="30"/>
  <c r="M288" i="30"/>
  <c r="L288" i="30"/>
  <c r="K288" i="30"/>
  <c r="J288" i="30"/>
  <c r="I288" i="30"/>
  <c r="N287" i="30"/>
  <c r="M287" i="30"/>
  <c r="L287" i="30"/>
  <c r="K287" i="30"/>
  <c r="I287" i="30" s="1"/>
  <c r="J287" i="30"/>
  <c r="N286" i="30"/>
  <c r="M286" i="30"/>
  <c r="L286" i="30"/>
  <c r="K286" i="30"/>
  <c r="J286" i="30"/>
  <c r="N285" i="30"/>
  <c r="M285" i="30"/>
  <c r="L285" i="30"/>
  <c r="K285" i="30"/>
  <c r="J285" i="30"/>
  <c r="N284" i="30"/>
  <c r="M284" i="30"/>
  <c r="L284" i="30"/>
  <c r="K284" i="30"/>
  <c r="J284" i="30"/>
  <c r="I284" i="30" s="1"/>
  <c r="N283" i="30"/>
  <c r="M283" i="30"/>
  <c r="L283" i="30"/>
  <c r="K283" i="30"/>
  <c r="J283" i="30"/>
  <c r="N282" i="30"/>
  <c r="M282" i="30"/>
  <c r="L282" i="30"/>
  <c r="K282" i="30"/>
  <c r="J282" i="30"/>
  <c r="I282" i="30" s="1"/>
  <c r="N281" i="30"/>
  <c r="M281" i="30"/>
  <c r="L281" i="30"/>
  <c r="K281" i="30"/>
  <c r="J281" i="30"/>
  <c r="N280" i="30"/>
  <c r="M280" i="30"/>
  <c r="L280" i="30"/>
  <c r="K280" i="30"/>
  <c r="J280" i="30"/>
  <c r="I280" i="30"/>
  <c r="N279" i="30"/>
  <c r="M279" i="30"/>
  <c r="L279" i="30"/>
  <c r="K279" i="30"/>
  <c r="I279" i="30" s="1"/>
  <c r="J279" i="30"/>
  <c r="N278" i="30"/>
  <c r="M278" i="30"/>
  <c r="L278" i="30"/>
  <c r="K278" i="30"/>
  <c r="J278" i="30"/>
  <c r="I278" i="30" s="1"/>
  <c r="N277" i="30"/>
  <c r="M277" i="30"/>
  <c r="L277" i="30"/>
  <c r="K277" i="30"/>
  <c r="J277" i="30"/>
  <c r="N276" i="30"/>
  <c r="M276" i="30"/>
  <c r="L276" i="30"/>
  <c r="K276" i="30"/>
  <c r="J276" i="30"/>
  <c r="I276" i="30" s="1"/>
  <c r="N275" i="30"/>
  <c r="M275" i="30"/>
  <c r="L275" i="30"/>
  <c r="K275" i="30"/>
  <c r="J275" i="30"/>
  <c r="N274" i="30"/>
  <c r="M274" i="30"/>
  <c r="L274" i="30"/>
  <c r="K274" i="30"/>
  <c r="J274" i="30"/>
  <c r="I274" i="30" s="1"/>
  <c r="N273" i="30"/>
  <c r="M273" i="30"/>
  <c r="L273" i="30"/>
  <c r="K273" i="30"/>
  <c r="J273" i="30"/>
  <c r="N272" i="30"/>
  <c r="M272" i="30"/>
  <c r="L272" i="30"/>
  <c r="K272" i="30"/>
  <c r="J272" i="30"/>
  <c r="I272" i="30"/>
  <c r="N271" i="30"/>
  <c r="M271" i="30"/>
  <c r="L271" i="30"/>
  <c r="K271" i="30"/>
  <c r="I271" i="30" s="1"/>
  <c r="J271" i="30"/>
  <c r="N270" i="30"/>
  <c r="M270" i="30"/>
  <c r="L270" i="30"/>
  <c r="K270" i="30"/>
  <c r="J270" i="30"/>
  <c r="I270" i="30" s="1"/>
  <c r="N269" i="30"/>
  <c r="M269" i="30"/>
  <c r="L269" i="30"/>
  <c r="K269" i="30"/>
  <c r="J269" i="30"/>
  <c r="N268" i="30"/>
  <c r="M268" i="30"/>
  <c r="L268" i="30"/>
  <c r="K268" i="30"/>
  <c r="J268" i="30"/>
  <c r="I268" i="30"/>
  <c r="N267" i="30"/>
  <c r="M267" i="30"/>
  <c r="L267" i="30"/>
  <c r="K267" i="30"/>
  <c r="I267" i="30" s="1"/>
  <c r="J267" i="30"/>
  <c r="N266" i="30"/>
  <c r="M266" i="30"/>
  <c r="L266" i="30"/>
  <c r="K266" i="30"/>
  <c r="J266" i="30"/>
  <c r="I266" i="30" s="1"/>
  <c r="N265" i="30"/>
  <c r="M265" i="30"/>
  <c r="L265" i="30"/>
  <c r="K265" i="30"/>
  <c r="J265" i="30"/>
  <c r="N264" i="30"/>
  <c r="M264" i="30"/>
  <c r="L264" i="30"/>
  <c r="K264" i="30"/>
  <c r="J264" i="30"/>
  <c r="I264" i="30"/>
  <c r="N263" i="30"/>
  <c r="M263" i="30"/>
  <c r="L263" i="30"/>
  <c r="K263" i="30"/>
  <c r="I263" i="30" s="1"/>
  <c r="J263" i="30"/>
  <c r="N262" i="30"/>
  <c r="M262" i="30"/>
  <c r="L262" i="30"/>
  <c r="K262" i="30"/>
  <c r="J262" i="30"/>
  <c r="I262" i="30" s="1"/>
  <c r="N261" i="30"/>
  <c r="M261" i="30"/>
  <c r="L261" i="30"/>
  <c r="K261" i="30"/>
  <c r="J261" i="30"/>
  <c r="N260" i="30"/>
  <c r="M260" i="30"/>
  <c r="L260" i="30"/>
  <c r="K260" i="30"/>
  <c r="J260" i="30"/>
  <c r="I260" i="30"/>
  <c r="N259" i="30"/>
  <c r="M259" i="30"/>
  <c r="L259" i="30"/>
  <c r="K259" i="30"/>
  <c r="I259" i="30" s="1"/>
  <c r="J259" i="30"/>
  <c r="N258" i="30"/>
  <c r="M258" i="30"/>
  <c r="L258" i="30"/>
  <c r="K258" i="30"/>
  <c r="J258" i="30"/>
  <c r="I258" i="30" s="1"/>
  <c r="N257" i="30"/>
  <c r="M257" i="30"/>
  <c r="L257" i="30"/>
  <c r="K257" i="30"/>
  <c r="J257" i="30"/>
  <c r="N256" i="30"/>
  <c r="M256" i="30"/>
  <c r="L256" i="30"/>
  <c r="K256" i="30"/>
  <c r="J256" i="30"/>
  <c r="I256" i="30"/>
  <c r="N255" i="30"/>
  <c r="M255" i="30"/>
  <c r="L255" i="30"/>
  <c r="K255" i="30"/>
  <c r="I255" i="30" s="1"/>
  <c r="J255" i="30"/>
  <c r="N254" i="30"/>
  <c r="M254" i="30"/>
  <c r="L254" i="30"/>
  <c r="K254" i="30"/>
  <c r="J254" i="30"/>
  <c r="I254" i="30" s="1"/>
  <c r="N253" i="30"/>
  <c r="M253" i="30"/>
  <c r="L253" i="30"/>
  <c r="K253" i="30"/>
  <c r="J253" i="30"/>
  <c r="N252" i="30"/>
  <c r="M252" i="30"/>
  <c r="L252" i="30"/>
  <c r="K252" i="30"/>
  <c r="J252" i="30"/>
  <c r="I252" i="30"/>
  <c r="N251" i="30"/>
  <c r="M251" i="30"/>
  <c r="L251" i="30"/>
  <c r="K251" i="30"/>
  <c r="I251" i="30" s="1"/>
  <c r="J251" i="30"/>
  <c r="N250" i="30"/>
  <c r="M250" i="30"/>
  <c r="L250" i="30"/>
  <c r="K250" i="30"/>
  <c r="J250" i="30"/>
  <c r="I250" i="30" s="1"/>
  <c r="N249" i="30"/>
  <c r="M249" i="30"/>
  <c r="L249" i="30"/>
  <c r="K249" i="30"/>
  <c r="J249" i="30"/>
  <c r="N248" i="30"/>
  <c r="M248" i="30"/>
  <c r="L248" i="30"/>
  <c r="K248" i="30"/>
  <c r="J248" i="30"/>
  <c r="I248" i="30"/>
  <c r="N247" i="30"/>
  <c r="M247" i="30"/>
  <c r="L247" i="30"/>
  <c r="K247" i="30"/>
  <c r="I247" i="30" s="1"/>
  <c r="J247" i="30"/>
  <c r="N246" i="30"/>
  <c r="M246" i="30"/>
  <c r="L246" i="30"/>
  <c r="K246" i="30"/>
  <c r="J246" i="30"/>
  <c r="I246" i="30" s="1"/>
  <c r="N245" i="30"/>
  <c r="M245" i="30"/>
  <c r="L245" i="30"/>
  <c r="K245" i="30"/>
  <c r="J245" i="30"/>
  <c r="N244" i="30"/>
  <c r="M244" i="30"/>
  <c r="L244" i="30"/>
  <c r="K244" i="30"/>
  <c r="J244" i="30"/>
  <c r="I244" i="30"/>
  <c r="N243" i="30"/>
  <c r="M243" i="30"/>
  <c r="L243" i="30"/>
  <c r="K243" i="30"/>
  <c r="I243" i="30" s="1"/>
  <c r="J243" i="30"/>
  <c r="N242" i="30"/>
  <c r="M242" i="30"/>
  <c r="L242" i="30"/>
  <c r="K242" i="30"/>
  <c r="J242" i="30"/>
  <c r="I242" i="30" s="1"/>
  <c r="N241" i="30"/>
  <c r="M241" i="30"/>
  <c r="L241" i="30"/>
  <c r="K241" i="30"/>
  <c r="J241" i="30"/>
  <c r="N240" i="30"/>
  <c r="M240" i="30"/>
  <c r="L240" i="30"/>
  <c r="K240" i="30"/>
  <c r="J240" i="30"/>
  <c r="I240" i="30"/>
  <c r="N239" i="30"/>
  <c r="M239" i="30"/>
  <c r="L239" i="30"/>
  <c r="K239" i="30"/>
  <c r="I239" i="30" s="1"/>
  <c r="J239" i="30"/>
  <c r="N238" i="30"/>
  <c r="M238" i="30"/>
  <c r="L238" i="30"/>
  <c r="K238" i="30"/>
  <c r="J238" i="30"/>
  <c r="I238" i="30" s="1"/>
  <c r="N237" i="30"/>
  <c r="M237" i="30"/>
  <c r="L237" i="30"/>
  <c r="K237" i="30"/>
  <c r="J237" i="30"/>
  <c r="N236" i="30"/>
  <c r="M236" i="30"/>
  <c r="L236" i="30"/>
  <c r="K236" i="30"/>
  <c r="J236" i="30"/>
  <c r="I236" i="30"/>
  <c r="N235" i="30"/>
  <c r="M235" i="30"/>
  <c r="L235" i="30"/>
  <c r="K235" i="30"/>
  <c r="I235" i="30" s="1"/>
  <c r="J235" i="30"/>
  <c r="N234" i="30"/>
  <c r="M234" i="30"/>
  <c r="L234" i="30"/>
  <c r="K234" i="30"/>
  <c r="J234" i="30"/>
  <c r="I234" i="30" s="1"/>
  <c r="N233" i="30"/>
  <c r="M233" i="30"/>
  <c r="L233" i="30"/>
  <c r="K233" i="30"/>
  <c r="J233" i="30"/>
  <c r="N232" i="30"/>
  <c r="M232" i="30"/>
  <c r="L232" i="30"/>
  <c r="K232" i="30"/>
  <c r="J232" i="30"/>
  <c r="I232" i="30"/>
  <c r="N231" i="30"/>
  <c r="M231" i="30"/>
  <c r="L231" i="30"/>
  <c r="K231" i="30"/>
  <c r="I231" i="30" s="1"/>
  <c r="J231" i="30"/>
  <c r="N230" i="30"/>
  <c r="M230" i="30"/>
  <c r="L230" i="30"/>
  <c r="K230" i="30"/>
  <c r="J230" i="30"/>
  <c r="I230" i="30" s="1"/>
  <c r="N229" i="30"/>
  <c r="M229" i="30"/>
  <c r="L229" i="30"/>
  <c r="K229" i="30"/>
  <c r="J229" i="30"/>
  <c r="N228" i="30"/>
  <c r="M228" i="30"/>
  <c r="L228" i="30"/>
  <c r="K228" i="30"/>
  <c r="J228" i="30"/>
  <c r="I228" i="30"/>
  <c r="N227" i="30"/>
  <c r="M227" i="30"/>
  <c r="L227" i="30"/>
  <c r="K227" i="30"/>
  <c r="I227" i="30" s="1"/>
  <c r="J227" i="30"/>
  <c r="N226" i="30"/>
  <c r="M226" i="30"/>
  <c r="L226" i="30"/>
  <c r="K226" i="30"/>
  <c r="J226" i="30"/>
  <c r="I226" i="30" s="1"/>
  <c r="N225" i="30"/>
  <c r="M225" i="30"/>
  <c r="L225" i="30"/>
  <c r="K225" i="30"/>
  <c r="J225" i="30"/>
  <c r="N224" i="30"/>
  <c r="M224" i="30"/>
  <c r="L224" i="30"/>
  <c r="K224" i="30"/>
  <c r="J224" i="30"/>
  <c r="I224" i="30"/>
  <c r="N223" i="30"/>
  <c r="M223" i="30"/>
  <c r="L223" i="30"/>
  <c r="K223" i="30"/>
  <c r="I223" i="30" s="1"/>
  <c r="J223" i="30"/>
  <c r="N222" i="30"/>
  <c r="M222" i="30"/>
  <c r="L222" i="30"/>
  <c r="K222" i="30"/>
  <c r="J222" i="30"/>
  <c r="I222" i="30" s="1"/>
  <c r="N221" i="30"/>
  <c r="M221" i="30"/>
  <c r="L221" i="30"/>
  <c r="K221" i="30"/>
  <c r="J221" i="30"/>
  <c r="N220" i="30"/>
  <c r="M220" i="30"/>
  <c r="L220" i="30"/>
  <c r="K220" i="30"/>
  <c r="J220" i="30"/>
  <c r="I220" i="30"/>
  <c r="N219" i="30"/>
  <c r="M219" i="30"/>
  <c r="L219" i="30"/>
  <c r="K219" i="30"/>
  <c r="I219" i="30" s="1"/>
  <c r="J219" i="30"/>
  <c r="N218" i="30"/>
  <c r="M218" i="30"/>
  <c r="L218" i="30"/>
  <c r="K218" i="30"/>
  <c r="J218" i="30"/>
  <c r="I218" i="30" s="1"/>
  <c r="N217" i="30"/>
  <c r="M217" i="30"/>
  <c r="L217" i="30"/>
  <c r="K217" i="30"/>
  <c r="J217" i="30"/>
  <c r="N216" i="30"/>
  <c r="M216" i="30"/>
  <c r="L216" i="30"/>
  <c r="K216" i="30"/>
  <c r="J216" i="30"/>
  <c r="I216" i="30"/>
  <c r="N215" i="30"/>
  <c r="M215" i="30"/>
  <c r="L215" i="30"/>
  <c r="K215" i="30"/>
  <c r="I215" i="30" s="1"/>
  <c r="J215" i="30"/>
  <c r="N214" i="30"/>
  <c r="M214" i="30"/>
  <c r="L214" i="30"/>
  <c r="K214" i="30"/>
  <c r="J214" i="30"/>
  <c r="I214" i="30" s="1"/>
  <c r="N213" i="30"/>
  <c r="M213" i="30"/>
  <c r="L213" i="30"/>
  <c r="K213" i="30"/>
  <c r="J213" i="30"/>
  <c r="N212" i="30"/>
  <c r="M212" i="30"/>
  <c r="L212" i="30"/>
  <c r="K212" i="30"/>
  <c r="J212" i="30"/>
  <c r="I212" i="30"/>
  <c r="N211" i="30"/>
  <c r="M211" i="30"/>
  <c r="L211" i="30"/>
  <c r="K211" i="30"/>
  <c r="I211" i="30" s="1"/>
  <c r="J211" i="30"/>
  <c r="N210" i="30"/>
  <c r="M210" i="30"/>
  <c r="L210" i="30"/>
  <c r="K210" i="30"/>
  <c r="J210" i="30"/>
  <c r="I210" i="30" s="1"/>
  <c r="N209" i="30"/>
  <c r="M209" i="30"/>
  <c r="L209" i="30"/>
  <c r="K209" i="30"/>
  <c r="J209" i="30"/>
  <c r="N208" i="30"/>
  <c r="M208" i="30"/>
  <c r="L208" i="30"/>
  <c r="K208" i="30"/>
  <c r="J208" i="30"/>
  <c r="I208" i="30"/>
  <c r="N207" i="30"/>
  <c r="M207" i="30"/>
  <c r="L207" i="30"/>
  <c r="K207" i="30"/>
  <c r="I207" i="30" s="1"/>
  <c r="J207" i="30"/>
  <c r="N206" i="30"/>
  <c r="M206" i="30"/>
  <c r="L206" i="30"/>
  <c r="K206" i="30"/>
  <c r="J206" i="30"/>
  <c r="I206" i="30" s="1"/>
  <c r="N205" i="30"/>
  <c r="M205" i="30"/>
  <c r="L205" i="30"/>
  <c r="K205" i="30"/>
  <c r="J205" i="30"/>
  <c r="N204" i="30"/>
  <c r="M204" i="30"/>
  <c r="L204" i="30"/>
  <c r="K204" i="30"/>
  <c r="J204" i="30"/>
  <c r="I204" i="30"/>
  <c r="N203" i="30"/>
  <c r="M203" i="30"/>
  <c r="L203" i="30"/>
  <c r="K203" i="30"/>
  <c r="I203" i="30" s="1"/>
  <c r="J203" i="30"/>
  <c r="N202" i="30"/>
  <c r="M202" i="30"/>
  <c r="L202" i="30"/>
  <c r="K202" i="30"/>
  <c r="J202" i="30"/>
  <c r="I202" i="30" s="1"/>
  <c r="K36" i="30" s="1"/>
  <c r="N201" i="30"/>
  <c r="M201" i="30"/>
  <c r="L201" i="30"/>
  <c r="K201" i="30"/>
  <c r="J201" i="30"/>
  <c r="N200" i="30"/>
  <c r="M200" i="30"/>
  <c r="L200" i="30"/>
  <c r="K200" i="30"/>
  <c r="J200" i="30"/>
  <c r="I200" i="30"/>
  <c r="N199" i="30"/>
  <c r="M199" i="30"/>
  <c r="L199" i="30"/>
  <c r="K199" i="30"/>
  <c r="I199" i="30" s="1"/>
  <c r="J199" i="30"/>
  <c r="N198" i="30"/>
  <c r="M198" i="30"/>
  <c r="L198" i="30"/>
  <c r="K198" i="30"/>
  <c r="J198" i="30"/>
  <c r="I198" i="30" s="1"/>
  <c r="N197" i="30"/>
  <c r="M197" i="30"/>
  <c r="L197" i="30"/>
  <c r="K197" i="30"/>
  <c r="J197" i="30"/>
  <c r="N196" i="30"/>
  <c r="M196" i="30"/>
  <c r="L196" i="30"/>
  <c r="K196" i="30"/>
  <c r="J196" i="30"/>
  <c r="I196" i="30"/>
  <c r="N195" i="30"/>
  <c r="M195" i="30"/>
  <c r="L195" i="30"/>
  <c r="K195" i="30"/>
  <c r="I195" i="30" s="1"/>
  <c r="J195" i="30"/>
  <c r="N194" i="30"/>
  <c r="M194" i="30"/>
  <c r="L194" i="30"/>
  <c r="K194" i="30"/>
  <c r="J194" i="30"/>
  <c r="I194" i="30" s="1"/>
  <c r="N193" i="30"/>
  <c r="M193" i="30"/>
  <c r="L193" i="30"/>
  <c r="K193" i="30"/>
  <c r="J193" i="30"/>
  <c r="N192" i="30"/>
  <c r="M192" i="30"/>
  <c r="L192" i="30"/>
  <c r="K192" i="30"/>
  <c r="J192" i="30"/>
  <c r="I192" i="30"/>
  <c r="N191" i="30"/>
  <c r="M191" i="30"/>
  <c r="L191" i="30"/>
  <c r="K191" i="30"/>
  <c r="I191" i="30" s="1"/>
  <c r="J191" i="30"/>
  <c r="N190" i="30"/>
  <c r="M190" i="30"/>
  <c r="L190" i="30"/>
  <c r="K190" i="30"/>
  <c r="J190" i="30"/>
  <c r="I190" i="30" s="1"/>
  <c r="N189" i="30"/>
  <c r="M189" i="30"/>
  <c r="L189" i="30"/>
  <c r="K189" i="30"/>
  <c r="J189" i="30"/>
  <c r="N188" i="30"/>
  <c r="M188" i="30"/>
  <c r="L188" i="30"/>
  <c r="K188" i="30"/>
  <c r="J188" i="30"/>
  <c r="I188" i="30"/>
  <c r="N187" i="30"/>
  <c r="M187" i="30"/>
  <c r="L187" i="30"/>
  <c r="K187" i="30"/>
  <c r="I187" i="30" s="1"/>
  <c r="J187" i="30"/>
  <c r="N186" i="30"/>
  <c r="M186" i="30"/>
  <c r="L186" i="30"/>
  <c r="K186" i="30"/>
  <c r="J186" i="30"/>
  <c r="I186" i="30" s="1"/>
  <c r="K31" i="30" s="1"/>
  <c r="N185" i="30"/>
  <c r="M185" i="30"/>
  <c r="L185" i="30"/>
  <c r="K185" i="30"/>
  <c r="J185" i="30"/>
  <c r="N184" i="30"/>
  <c r="M184" i="30"/>
  <c r="L184" i="30"/>
  <c r="K184" i="30"/>
  <c r="J184" i="30"/>
  <c r="I184" i="30"/>
  <c r="N183" i="30"/>
  <c r="M183" i="30"/>
  <c r="L183" i="30"/>
  <c r="K183" i="30"/>
  <c r="I183" i="30" s="1"/>
  <c r="J183" i="30"/>
  <c r="N182" i="30"/>
  <c r="M182" i="30"/>
  <c r="L182" i="30"/>
  <c r="K182" i="30"/>
  <c r="J182" i="30"/>
  <c r="I182" i="30" s="1"/>
  <c r="N181" i="30"/>
  <c r="M181" i="30"/>
  <c r="L181" i="30"/>
  <c r="K181" i="30"/>
  <c r="J181" i="30"/>
  <c r="N180" i="30"/>
  <c r="M180" i="30"/>
  <c r="L180" i="30"/>
  <c r="K180" i="30"/>
  <c r="J180" i="30"/>
  <c r="I180" i="30"/>
  <c r="N179" i="30"/>
  <c r="M179" i="30"/>
  <c r="L179" i="30"/>
  <c r="K179" i="30"/>
  <c r="I179" i="30" s="1"/>
  <c r="J179" i="30"/>
  <c r="N178" i="30"/>
  <c r="M178" i="30"/>
  <c r="L178" i="30"/>
  <c r="K178" i="30"/>
  <c r="J178" i="30"/>
  <c r="I178" i="30" s="1"/>
  <c r="N177" i="30"/>
  <c r="M177" i="30"/>
  <c r="L177" i="30"/>
  <c r="K177" i="30"/>
  <c r="J177" i="30"/>
  <c r="N176" i="30"/>
  <c r="M176" i="30"/>
  <c r="L176" i="30"/>
  <c r="K176" i="30"/>
  <c r="J176" i="30"/>
  <c r="I176" i="30"/>
  <c r="N175" i="30"/>
  <c r="M175" i="30"/>
  <c r="L175" i="30"/>
  <c r="K175" i="30"/>
  <c r="I175" i="30" s="1"/>
  <c r="J175" i="30"/>
  <c r="N174" i="30"/>
  <c r="M174" i="30"/>
  <c r="L174" i="30"/>
  <c r="K174" i="30"/>
  <c r="J174" i="30"/>
  <c r="I174" i="30" s="1"/>
  <c r="K29" i="30" s="1"/>
  <c r="N173" i="30"/>
  <c r="M173" i="30"/>
  <c r="L173" i="30"/>
  <c r="K173" i="30"/>
  <c r="J173" i="30"/>
  <c r="N172" i="30"/>
  <c r="M172" i="30"/>
  <c r="L172" i="30"/>
  <c r="K172" i="30"/>
  <c r="J172" i="30"/>
  <c r="I172" i="30"/>
  <c r="N171" i="30"/>
  <c r="M171" i="30"/>
  <c r="L171" i="30"/>
  <c r="K171" i="30"/>
  <c r="I171" i="30" s="1"/>
  <c r="J171" i="30"/>
  <c r="N170" i="30"/>
  <c r="M170" i="30"/>
  <c r="L170" i="30"/>
  <c r="K170" i="30"/>
  <c r="J170" i="30"/>
  <c r="I170" i="30" s="1"/>
  <c r="N169" i="30"/>
  <c r="M169" i="30"/>
  <c r="L169" i="30"/>
  <c r="K169" i="30"/>
  <c r="J169" i="30"/>
  <c r="N168" i="30"/>
  <c r="M168" i="30"/>
  <c r="L168" i="30"/>
  <c r="K168" i="30"/>
  <c r="J168" i="30"/>
  <c r="I168" i="30"/>
  <c r="N167" i="30"/>
  <c r="M167" i="30"/>
  <c r="L167" i="30"/>
  <c r="K167" i="30"/>
  <c r="I167" i="30" s="1"/>
  <c r="J167" i="30"/>
  <c r="N166" i="30"/>
  <c r="M166" i="30"/>
  <c r="L166" i="30"/>
  <c r="K166" i="30"/>
  <c r="J166" i="30"/>
  <c r="I166" i="30" s="1"/>
  <c r="N165" i="30"/>
  <c r="M165" i="30"/>
  <c r="L165" i="30"/>
  <c r="K165" i="30"/>
  <c r="J165" i="30"/>
  <c r="N164" i="30"/>
  <c r="M164" i="30"/>
  <c r="L164" i="30"/>
  <c r="K164" i="30"/>
  <c r="J164" i="30"/>
  <c r="I164" i="30"/>
  <c r="N163" i="30"/>
  <c r="M163" i="30"/>
  <c r="L163" i="30"/>
  <c r="K163" i="30"/>
  <c r="I163" i="30" s="1"/>
  <c r="J163" i="30"/>
  <c r="N162" i="30"/>
  <c r="M162" i="30"/>
  <c r="L162" i="30"/>
  <c r="K162" i="30"/>
  <c r="J162" i="30"/>
  <c r="I162" i="30" s="1"/>
  <c r="N161" i="30"/>
  <c r="M161" i="30"/>
  <c r="L161" i="30"/>
  <c r="K161" i="30"/>
  <c r="J161" i="30"/>
  <c r="N160" i="30"/>
  <c r="M160" i="30"/>
  <c r="L160" i="30"/>
  <c r="K160" i="30"/>
  <c r="J160" i="30"/>
  <c r="I160" i="30"/>
  <c r="N159" i="30"/>
  <c r="M159" i="30"/>
  <c r="L159" i="30"/>
  <c r="K159" i="30"/>
  <c r="I159" i="30" s="1"/>
  <c r="J159" i="30"/>
  <c r="N158" i="30"/>
  <c r="M158" i="30"/>
  <c r="L158" i="30"/>
  <c r="K158" i="30"/>
  <c r="J158" i="30"/>
  <c r="I158" i="30" s="1"/>
  <c r="N157" i="30"/>
  <c r="M157" i="30"/>
  <c r="L157" i="30"/>
  <c r="K157" i="30"/>
  <c r="J157" i="30"/>
  <c r="N156" i="30"/>
  <c r="M156" i="30"/>
  <c r="L156" i="30"/>
  <c r="K156" i="30"/>
  <c r="J156" i="30"/>
  <c r="I156" i="30"/>
  <c r="N155" i="30"/>
  <c r="M155" i="30"/>
  <c r="L155" i="30"/>
  <c r="K155" i="30"/>
  <c r="I155" i="30" s="1"/>
  <c r="J155" i="30"/>
  <c r="N154" i="30"/>
  <c r="M154" i="30"/>
  <c r="L154" i="30"/>
  <c r="K154" i="30"/>
  <c r="J154" i="30"/>
  <c r="I154" i="30" s="1"/>
  <c r="K25" i="30" s="1"/>
  <c r="N153" i="30"/>
  <c r="M153" i="30"/>
  <c r="L153" i="30"/>
  <c r="K153" i="30"/>
  <c r="J153" i="30"/>
  <c r="N152" i="30"/>
  <c r="M152" i="30"/>
  <c r="L152" i="30"/>
  <c r="K152" i="30"/>
  <c r="J152" i="30"/>
  <c r="I152" i="30"/>
  <c r="N151" i="30"/>
  <c r="M151" i="30"/>
  <c r="L151" i="30"/>
  <c r="K151" i="30"/>
  <c r="I151" i="30" s="1"/>
  <c r="J151" i="30"/>
  <c r="N150" i="30"/>
  <c r="M150" i="30"/>
  <c r="L150" i="30"/>
  <c r="K150" i="30"/>
  <c r="J150" i="30"/>
  <c r="I150" i="30" s="1"/>
  <c r="N149" i="30"/>
  <c r="M149" i="30"/>
  <c r="L149" i="30"/>
  <c r="K149" i="30"/>
  <c r="J149" i="30"/>
  <c r="N148" i="30"/>
  <c r="M148" i="30"/>
  <c r="L148" i="30"/>
  <c r="K148" i="30"/>
  <c r="J148" i="30"/>
  <c r="I148" i="30"/>
  <c r="N147" i="30"/>
  <c r="M147" i="30"/>
  <c r="L147" i="30"/>
  <c r="K147" i="30"/>
  <c r="I147" i="30" s="1"/>
  <c r="J147" i="30"/>
  <c r="N146" i="30"/>
  <c r="M146" i="30"/>
  <c r="L146" i="30"/>
  <c r="K146" i="30"/>
  <c r="J146" i="30"/>
  <c r="I146" i="30" s="1"/>
  <c r="K23" i="30" s="1"/>
  <c r="N145" i="30"/>
  <c r="M145" i="30"/>
  <c r="L145" i="30"/>
  <c r="K145" i="30"/>
  <c r="J145" i="30"/>
  <c r="N144" i="30"/>
  <c r="M144" i="30"/>
  <c r="L144" i="30"/>
  <c r="K144" i="30"/>
  <c r="J144" i="30"/>
  <c r="I144" i="30"/>
  <c r="N143" i="30"/>
  <c r="M143" i="30"/>
  <c r="L143" i="30"/>
  <c r="K143" i="30"/>
  <c r="I143" i="30" s="1"/>
  <c r="J143" i="30"/>
  <c r="N142" i="30"/>
  <c r="M142" i="30"/>
  <c r="L142" i="30"/>
  <c r="K142" i="30"/>
  <c r="J142" i="30"/>
  <c r="I142" i="30" s="1"/>
  <c r="N141" i="30"/>
  <c r="M141" i="30"/>
  <c r="L141" i="30"/>
  <c r="K141" i="30"/>
  <c r="J141" i="30"/>
  <c r="N140" i="30"/>
  <c r="M140" i="30"/>
  <c r="L140" i="30"/>
  <c r="K140" i="30"/>
  <c r="J140" i="30"/>
  <c r="I140" i="30"/>
  <c r="N139" i="30"/>
  <c r="M139" i="30"/>
  <c r="L139" i="30"/>
  <c r="K139" i="30"/>
  <c r="I139" i="30" s="1"/>
  <c r="J139" i="30"/>
  <c r="N138" i="30"/>
  <c r="M138" i="30"/>
  <c r="L138" i="30"/>
  <c r="K138" i="30"/>
  <c r="J138" i="30"/>
  <c r="I138" i="30" s="1"/>
  <c r="N137" i="30"/>
  <c r="M137" i="30"/>
  <c r="L137" i="30"/>
  <c r="K137" i="30"/>
  <c r="J137" i="30"/>
  <c r="N136" i="30"/>
  <c r="M136" i="30"/>
  <c r="L136" i="30"/>
  <c r="K136" i="30"/>
  <c r="J136" i="30"/>
  <c r="I136" i="30"/>
  <c r="N135" i="30"/>
  <c r="M135" i="30"/>
  <c r="L135" i="30"/>
  <c r="K135" i="30"/>
  <c r="I135" i="30" s="1"/>
  <c r="J135" i="30"/>
  <c r="N134" i="30"/>
  <c r="M134" i="30"/>
  <c r="L134" i="30"/>
  <c r="K134" i="30"/>
  <c r="J134" i="30"/>
  <c r="I134" i="30" s="1"/>
  <c r="N133" i="30"/>
  <c r="M133" i="30"/>
  <c r="L133" i="30"/>
  <c r="K133" i="30"/>
  <c r="J133" i="30"/>
  <c r="N132" i="30"/>
  <c r="M132" i="30"/>
  <c r="L132" i="30"/>
  <c r="K132" i="30"/>
  <c r="J132" i="30"/>
  <c r="I132" i="30"/>
  <c r="N131" i="30"/>
  <c r="M131" i="30"/>
  <c r="L131" i="30"/>
  <c r="K131" i="30"/>
  <c r="I131" i="30" s="1"/>
  <c r="J131" i="30"/>
  <c r="N130" i="30"/>
  <c r="M130" i="30"/>
  <c r="L130" i="30"/>
  <c r="K130" i="30"/>
  <c r="J130" i="30"/>
  <c r="I130" i="30" s="1"/>
  <c r="N129" i="30"/>
  <c r="M129" i="30"/>
  <c r="L129" i="30"/>
  <c r="K129" i="30"/>
  <c r="J129" i="30"/>
  <c r="N128" i="30"/>
  <c r="M128" i="30"/>
  <c r="L128" i="30"/>
  <c r="K128" i="30"/>
  <c r="J128" i="30"/>
  <c r="I128" i="30"/>
  <c r="N127" i="30"/>
  <c r="M127" i="30"/>
  <c r="L127" i="30"/>
  <c r="K127" i="30"/>
  <c r="I127" i="30" s="1"/>
  <c r="J127" i="30"/>
  <c r="N126" i="30"/>
  <c r="M126" i="30"/>
  <c r="L126" i="30"/>
  <c r="K126" i="30"/>
  <c r="J126" i="30"/>
  <c r="I126" i="30" s="1"/>
  <c r="N125" i="30"/>
  <c r="M125" i="30"/>
  <c r="L125" i="30"/>
  <c r="K125" i="30"/>
  <c r="J125" i="30"/>
  <c r="N124" i="30"/>
  <c r="M124" i="30"/>
  <c r="L124" i="30"/>
  <c r="K124" i="30"/>
  <c r="J124" i="30"/>
  <c r="I124" i="30"/>
  <c r="N123" i="30"/>
  <c r="M123" i="30"/>
  <c r="L123" i="30"/>
  <c r="K123" i="30"/>
  <c r="I123" i="30" s="1"/>
  <c r="J123" i="30"/>
  <c r="N122" i="30"/>
  <c r="M122" i="30"/>
  <c r="L122" i="30"/>
  <c r="K122" i="30"/>
  <c r="J122" i="30"/>
  <c r="I122" i="30" s="1"/>
  <c r="N121" i="30"/>
  <c r="M121" i="30"/>
  <c r="L121" i="30"/>
  <c r="K121" i="30"/>
  <c r="J121" i="30"/>
  <c r="N120" i="30"/>
  <c r="M120" i="30"/>
  <c r="L120" i="30"/>
  <c r="K120" i="30"/>
  <c r="J120" i="30"/>
  <c r="I120" i="30"/>
  <c r="N119" i="30"/>
  <c r="M119" i="30"/>
  <c r="L119" i="30"/>
  <c r="K119" i="30"/>
  <c r="I119" i="30" s="1"/>
  <c r="J119" i="30"/>
  <c r="N118" i="30"/>
  <c r="M118" i="30"/>
  <c r="L118" i="30"/>
  <c r="K118" i="30"/>
  <c r="J118" i="30"/>
  <c r="I118" i="30" s="1"/>
  <c r="N117" i="30"/>
  <c r="M117" i="30"/>
  <c r="L117" i="30"/>
  <c r="K117" i="30"/>
  <c r="J117" i="30"/>
  <c r="N116" i="30"/>
  <c r="M116" i="30"/>
  <c r="L116" i="30"/>
  <c r="K116" i="30"/>
  <c r="J116" i="30"/>
  <c r="I116" i="30"/>
  <c r="N115" i="30"/>
  <c r="M115" i="30"/>
  <c r="L115" i="30"/>
  <c r="K115" i="30"/>
  <c r="I115" i="30" s="1"/>
  <c r="J115" i="30"/>
  <c r="N114" i="30"/>
  <c r="M114" i="30"/>
  <c r="L114" i="30"/>
  <c r="K114" i="30"/>
  <c r="J114" i="30"/>
  <c r="I114" i="30" s="1"/>
  <c r="N113" i="30"/>
  <c r="M113" i="30"/>
  <c r="L113" i="30"/>
  <c r="K113" i="30"/>
  <c r="J113" i="30"/>
  <c r="N112" i="30"/>
  <c r="M112" i="30"/>
  <c r="L112" i="30"/>
  <c r="K112" i="30"/>
  <c r="J112" i="30"/>
  <c r="I112" i="30"/>
  <c r="N111" i="30"/>
  <c r="M111" i="30"/>
  <c r="L111" i="30"/>
  <c r="K111" i="30"/>
  <c r="I111" i="30" s="1"/>
  <c r="J111" i="30"/>
  <c r="N110" i="30"/>
  <c r="M110" i="30"/>
  <c r="L110" i="30"/>
  <c r="K110" i="30"/>
  <c r="J110" i="30"/>
  <c r="I110" i="30" s="1"/>
  <c r="N109" i="30"/>
  <c r="M109" i="30"/>
  <c r="L109" i="30"/>
  <c r="K109" i="30"/>
  <c r="J109" i="30"/>
  <c r="N108" i="30"/>
  <c r="M108" i="30"/>
  <c r="L108" i="30"/>
  <c r="K108" i="30"/>
  <c r="J108" i="30"/>
  <c r="I108" i="30"/>
  <c r="N107" i="30"/>
  <c r="M107" i="30"/>
  <c r="L107" i="30"/>
  <c r="K107" i="30"/>
  <c r="I107" i="30" s="1"/>
  <c r="J107" i="30"/>
  <c r="N106" i="30"/>
  <c r="M106" i="30"/>
  <c r="L106" i="30"/>
  <c r="K106" i="30"/>
  <c r="J106" i="30"/>
  <c r="I106" i="30" s="1"/>
  <c r="N105" i="30"/>
  <c r="M105" i="30"/>
  <c r="L105" i="30"/>
  <c r="K105" i="30"/>
  <c r="J105" i="30"/>
  <c r="N104" i="30"/>
  <c r="M104" i="30"/>
  <c r="L104" i="30"/>
  <c r="K104" i="30"/>
  <c r="J104" i="30"/>
  <c r="I104" i="30"/>
  <c r="N103" i="30"/>
  <c r="M103" i="30"/>
  <c r="L103" i="30"/>
  <c r="K103" i="30"/>
  <c r="I103" i="30" s="1"/>
  <c r="J103" i="30"/>
  <c r="N102" i="30"/>
  <c r="M102" i="30"/>
  <c r="L102" i="30"/>
  <c r="K102" i="30"/>
  <c r="J102" i="30"/>
  <c r="I102" i="30" s="1"/>
  <c r="N101" i="30"/>
  <c r="M101" i="30"/>
  <c r="L101" i="30"/>
  <c r="K101" i="30"/>
  <c r="J101" i="30"/>
  <c r="N100" i="30"/>
  <c r="M100" i="30"/>
  <c r="L100" i="30"/>
  <c r="K100" i="30"/>
  <c r="J100" i="30"/>
  <c r="I100" i="30"/>
  <c r="N99" i="30"/>
  <c r="M99" i="30"/>
  <c r="L99" i="30"/>
  <c r="K99" i="30"/>
  <c r="I99" i="30" s="1"/>
  <c r="J99" i="30"/>
  <c r="N98" i="30"/>
  <c r="M98" i="30"/>
  <c r="L98" i="30"/>
  <c r="K98" i="30"/>
  <c r="J98" i="30"/>
  <c r="I98" i="30" s="1"/>
  <c r="N97" i="30"/>
  <c r="M97" i="30"/>
  <c r="L97" i="30"/>
  <c r="K97" i="30"/>
  <c r="J97" i="30"/>
  <c r="N96" i="30"/>
  <c r="M96" i="30"/>
  <c r="L96" i="30"/>
  <c r="K96" i="30"/>
  <c r="J96" i="30"/>
  <c r="I96" i="30"/>
  <c r="N95" i="30"/>
  <c r="M95" i="30"/>
  <c r="L95" i="30"/>
  <c r="K95" i="30"/>
  <c r="I95" i="30" s="1"/>
  <c r="J95" i="30"/>
  <c r="N94" i="30"/>
  <c r="M94" i="30"/>
  <c r="L94" i="30"/>
  <c r="K94" i="30"/>
  <c r="J94" i="30"/>
  <c r="I94" i="30" s="1"/>
  <c r="N93" i="30"/>
  <c r="M93" i="30"/>
  <c r="L93" i="30"/>
  <c r="K93" i="30"/>
  <c r="J93" i="30"/>
  <c r="N92" i="30"/>
  <c r="M92" i="30"/>
  <c r="L92" i="30"/>
  <c r="K92" i="30"/>
  <c r="J92" i="30"/>
  <c r="I92" i="30"/>
  <c r="N91" i="30"/>
  <c r="M91" i="30"/>
  <c r="L91" i="30"/>
  <c r="K91" i="30"/>
  <c r="I91" i="30" s="1"/>
  <c r="J91" i="30"/>
  <c r="N90" i="30"/>
  <c r="M90" i="30"/>
  <c r="L90" i="30"/>
  <c r="K90" i="30"/>
  <c r="J90" i="30"/>
  <c r="I90" i="30" s="1"/>
  <c r="N89" i="30"/>
  <c r="M89" i="30"/>
  <c r="L89" i="30"/>
  <c r="K89" i="30"/>
  <c r="J89" i="30"/>
  <c r="N88" i="30"/>
  <c r="M88" i="30"/>
  <c r="L88" i="30"/>
  <c r="K88" i="30"/>
  <c r="J88" i="30"/>
  <c r="I88" i="30"/>
  <c r="N87" i="30"/>
  <c r="M87" i="30"/>
  <c r="L87" i="30"/>
  <c r="K87" i="30"/>
  <c r="I87" i="30" s="1"/>
  <c r="J87" i="30"/>
  <c r="N86" i="30"/>
  <c r="M86" i="30"/>
  <c r="L86" i="30"/>
  <c r="K86" i="30"/>
  <c r="J86" i="30"/>
  <c r="I86" i="30" s="1"/>
  <c r="N85" i="30"/>
  <c r="M85" i="30"/>
  <c r="L85" i="30"/>
  <c r="K85" i="30"/>
  <c r="J85" i="30"/>
  <c r="N84" i="30"/>
  <c r="M84" i="30"/>
  <c r="L84" i="30"/>
  <c r="K84" i="30"/>
  <c r="J84" i="30"/>
  <c r="I84" i="30"/>
  <c r="N83" i="30"/>
  <c r="M83" i="30"/>
  <c r="L83" i="30"/>
  <c r="K83" i="30"/>
  <c r="I83" i="30" s="1"/>
  <c r="J83" i="30"/>
  <c r="N82" i="30"/>
  <c r="M82" i="30"/>
  <c r="L82" i="30"/>
  <c r="K82" i="30"/>
  <c r="J82" i="30"/>
  <c r="I82" i="30" s="1"/>
  <c r="N81" i="30"/>
  <c r="M81" i="30"/>
  <c r="L81" i="30"/>
  <c r="K81" i="30"/>
  <c r="J81" i="30"/>
  <c r="N80" i="30"/>
  <c r="M80" i="30"/>
  <c r="L80" i="30"/>
  <c r="K80" i="30"/>
  <c r="J80" i="30"/>
  <c r="I80" i="30"/>
  <c r="N79" i="30"/>
  <c r="M79" i="30"/>
  <c r="L79" i="30"/>
  <c r="K79" i="30"/>
  <c r="I79" i="30" s="1"/>
  <c r="J79" i="30"/>
  <c r="N78" i="30"/>
  <c r="M78" i="30"/>
  <c r="L78" i="30"/>
  <c r="K78" i="30"/>
  <c r="J78" i="30"/>
  <c r="I78" i="30" s="1"/>
  <c r="N77" i="30"/>
  <c r="M77" i="30"/>
  <c r="L77" i="30"/>
  <c r="K77" i="30"/>
  <c r="J77" i="30"/>
  <c r="N76" i="30"/>
  <c r="M76" i="30"/>
  <c r="L76" i="30"/>
  <c r="K76" i="30"/>
  <c r="J76" i="30"/>
  <c r="I76" i="30"/>
  <c r="N75" i="30"/>
  <c r="M75" i="30"/>
  <c r="L75" i="30"/>
  <c r="K75" i="30"/>
  <c r="I75" i="30" s="1"/>
  <c r="J75" i="30"/>
  <c r="N74" i="30"/>
  <c r="M74" i="30"/>
  <c r="L74" i="30"/>
  <c r="K74" i="30"/>
  <c r="J74" i="30"/>
  <c r="I74" i="30" s="1"/>
  <c r="N73" i="30"/>
  <c r="M73" i="30"/>
  <c r="L73" i="30"/>
  <c r="K73" i="30"/>
  <c r="J73" i="30"/>
  <c r="N72" i="30"/>
  <c r="M72" i="30"/>
  <c r="L72" i="30"/>
  <c r="K72" i="30"/>
  <c r="J72" i="30"/>
  <c r="I72" i="30"/>
  <c r="N71" i="30"/>
  <c r="M71" i="30"/>
  <c r="L71" i="30"/>
  <c r="K71" i="30"/>
  <c r="I71" i="30" s="1"/>
  <c r="J71" i="30"/>
  <c r="N70" i="30"/>
  <c r="M70" i="30"/>
  <c r="L70" i="30"/>
  <c r="K70" i="30"/>
  <c r="J70" i="30"/>
  <c r="I70" i="30" s="1"/>
  <c r="N69" i="30"/>
  <c r="M69" i="30"/>
  <c r="L69" i="30"/>
  <c r="K69" i="30"/>
  <c r="J69" i="30"/>
  <c r="N68" i="30"/>
  <c r="M68" i="30"/>
  <c r="L68" i="30"/>
  <c r="K68" i="30"/>
  <c r="J68" i="30"/>
  <c r="I68" i="30"/>
  <c r="N67" i="30"/>
  <c r="M67" i="30"/>
  <c r="L67" i="30"/>
  <c r="K67" i="30"/>
  <c r="I67" i="30" s="1"/>
  <c r="J67" i="30"/>
  <c r="N66" i="30"/>
  <c r="M66" i="30"/>
  <c r="L66" i="30"/>
  <c r="K66" i="30"/>
  <c r="J66" i="30"/>
  <c r="I66" i="30" s="1"/>
  <c r="N65" i="30"/>
  <c r="M65" i="30"/>
  <c r="L65" i="30"/>
  <c r="K65" i="30"/>
  <c r="J65" i="30"/>
  <c r="N64" i="30"/>
  <c r="M64" i="30"/>
  <c r="L64" i="30"/>
  <c r="K64" i="30"/>
  <c r="J64" i="30"/>
  <c r="I64" i="30"/>
  <c r="N63" i="30"/>
  <c r="M63" i="30"/>
  <c r="L63" i="30"/>
  <c r="K63" i="30"/>
  <c r="I63" i="30" s="1"/>
  <c r="J63" i="30"/>
  <c r="N62" i="30"/>
  <c r="M62" i="30"/>
  <c r="L62" i="30"/>
  <c r="K62" i="30"/>
  <c r="J62" i="30"/>
  <c r="I62" i="30" s="1"/>
  <c r="N61" i="30"/>
  <c r="M61" i="30"/>
  <c r="L61" i="30"/>
  <c r="K61" i="30"/>
  <c r="J61" i="30"/>
  <c r="N60" i="30"/>
  <c r="M60" i="30"/>
  <c r="L60" i="30"/>
  <c r="K60" i="30"/>
  <c r="J60" i="30"/>
  <c r="I60" i="30"/>
  <c r="K37" i="30"/>
  <c r="J37" i="30" s="1"/>
  <c r="L34" i="30"/>
  <c r="K34" i="30"/>
  <c r="J34" i="30" s="1"/>
  <c r="K33" i="30"/>
  <c r="J33" i="30" s="1"/>
  <c r="L32" i="30"/>
  <c r="K32" i="30"/>
  <c r="J32" i="30" s="1"/>
  <c r="K27" i="30"/>
  <c r="J27" i="30" s="1"/>
  <c r="L26" i="30"/>
  <c r="K26" i="30"/>
  <c r="J26" i="30" s="1"/>
  <c r="E12" i="30"/>
  <c r="D12" i="30"/>
  <c r="K8" i="30" s="1"/>
  <c r="K10" i="30"/>
  <c r="K9" i="30"/>
  <c r="K7" i="30"/>
  <c r="K6" i="30"/>
  <c r="K4" i="30"/>
  <c r="K3" i="30"/>
  <c r="K2" i="30"/>
  <c r="D1" i="30"/>
  <c r="K5" i="30" s="1"/>
  <c r="K17" i="30" s="1"/>
  <c r="N399" i="29"/>
  <c r="M399" i="29"/>
  <c r="L399" i="29"/>
  <c r="K399" i="29"/>
  <c r="I399" i="29" s="1"/>
  <c r="J399" i="29"/>
  <c r="N398" i="29"/>
  <c r="M398" i="29"/>
  <c r="L398" i="29"/>
  <c r="K398" i="29"/>
  <c r="J398" i="29"/>
  <c r="I398" i="29" s="1"/>
  <c r="N397" i="29"/>
  <c r="M397" i="29"/>
  <c r="L397" i="29"/>
  <c r="K397" i="29"/>
  <c r="J397" i="29"/>
  <c r="N396" i="29"/>
  <c r="M396" i="29"/>
  <c r="L396" i="29"/>
  <c r="K396" i="29"/>
  <c r="J396" i="29"/>
  <c r="I396" i="29"/>
  <c r="N395" i="29"/>
  <c r="M395" i="29"/>
  <c r="L395" i="29"/>
  <c r="K395" i="29"/>
  <c r="I395" i="29" s="1"/>
  <c r="J395" i="29"/>
  <c r="N394" i="29"/>
  <c r="M394" i="29"/>
  <c r="L394" i="29"/>
  <c r="K394" i="29"/>
  <c r="J394" i="29"/>
  <c r="I394" i="29" s="1"/>
  <c r="N393" i="29"/>
  <c r="M393" i="29"/>
  <c r="L393" i="29"/>
  <c r="K393" i="29"/>
  <c r="J393" i="29"/>
  <c r="N392" i="29"/>
  <c r="M392" i="29"/>
  <c r="L392" i="29"/>
  <c r="K392" i="29"/>
  <c r="J392" i="29"/>
  <c r="I392" i="29"/>
  <c r="N391" i="29"/>
  <c r="M391" i="29"/>
  <c r="L391" i="29"/>
  <c r="K391" i="29"/>
  <c r="I391" i="29" s="1"/>
  <c r="J391" i="29"/>
  <c r="N390" i="29"/>
  <c r="M390" i="29"/>
  <c r="L390" i="29"/>
  <c r="K390" i="29"/>
  <c r="J390" i="29"/>
  <c r="I390" i="29" s="1"/>
  <c r="N389" i="29"/>
  <c r="M389" i="29"/>
  <c r="L389" i="29"/>
  <c r="K389" i="29"/>
  <c r="J389" i="29"/>
  <c r="N388" i="29"/>
  <c r="M388" i="29"/>
  <c r="L388" i="29"/>
  <c r="K388" i="29"/>
  <c r="J388" i="29"/>
  <c r="I388" i="29"/>
  <c r="N387" i="29"/>
  <c r="M387" i="29"/>
  <c r="L387" i="29"/>
  <c r="K387" i="29"/>
  <c r="I387" i="29" s="1"/>
  <c r="J387" i="29"/>
  <c r="N386" i="29"/>
  <c r="M386" i="29"/>
  <c r="L386" i="29"/>
  <c r="K386" i="29"/>
  <c r="J386" i="29"/>
  <c r="I386" i="29" s="1"/>
  <c r="N385" i="29"/>
  <c r="M385" i="29"/>
  <c r="L385" i="29"/>
  <c r="K385" i="29"/>
  <c r="J385" i="29"/>
  <c r="N384" i="29"/>
  <c r="M384" i="29"/>
  <c r="L384" i="29"/>
  <c r="K384" i="29"/>
  <c r="I384" i="29" s="1"/>
  <c r="J384" i="29"/>
  <c r="N383" i="29"/>
  <c r="M383" i="29"/>
  <c r="L383" i="29"/>
  <c r="K383" i="29"/>
  <c r="J383" i="29"/>
  <c r="I383" i="29"/>
  <c r="N382" i="29"/>
  <c r="M382" i="29"/>
  <c r="L382" i="29"/>
  <c r="K382" i="29"/>
  <c r="I382" i="29" s="1"/>
  <c r="J382" i="29"/>
  <c r="N381" i="29"/>
  <c r="M381" i="29"/>
  <c r="L381" i="29"/>
  <c r="K381" i="29"/>
  <c r="J381" i="29"/>
  <c r="I381" i="29"/>
  <c r="N380" i="29"/>
  <c r="M380" i="29"/>
  <c r="L380" i="29"/>
  <c r="K380" i="29"/>
  <c r="I380" i="29" s="1"/>
  <c r="J380" i="29"/>
  <c r="N379" i="29"/>
  <c r="M379" i="29"/>
  <c r="L379" i="29"/>
  <c r="K379" i="29"/>
  <c r="J379" i="29"/>
  <c r="I379" i="29"/>
  <c r="N378" i="29"/>
  <c r="M378" i="29"/>
  <c r="L378" i="29"/>
  <c r="K378" i="29"/>
  <c r="I378" i="29" s="1"/>
  <c r="J378" i="29"/>
  <c r="N377" i="29"/>
  <c r="M377" i="29"/>
  <c r="L377" i="29"/>
  <c r="K377" i="29"/>
  <c r="J377" i="29"/>
  <c r="I377" i="29"/>
  <c r="N376" i="29"/>
  <c r="M376" i="29"/>
  <c r="L376" i="29"/>
  <c r="K376" i="29"/>
  <c r="I376" i="29" s="1"/>
  <c r="J376" i="29"/>
  <c r="N375" i="29"/>
  <c r="M375" i="29"/>
  <c r="L375" i="29"/>
  <c r="K375" i="29"/>
  <c r="J375" i="29"/>
  <c r="I375" i="29"/>
  <c r="N374" i="29"/>
  <c r="M374" i="29"/>
  <c r="L374" i="29"/>
  <c r="K374" i="29"/>
  <c r="I374" i="29" s="1"/>
  <c r="J374" i="29"/>
  <c r="N373" i="29"/>
  <c r="M373" i="29"/>
  <c r="L373" i="29"/>
  <c r="K373" i="29"/>
  <c r="J373" i="29"/>
  <c r="I373" i="29"/>
  <c r="N372" i="29"/>
  <c r="M372" i="29"/>
  <c r="L372" i="29"/>
  <c r="K372" i="29"/>
  <c r="I372" i="29" s="1"/>
  <c r="J372" i="29"/>
  <c r="N371" i="29"/>
  <c r="M371" i="29"/>
  <c r="L371" i="29"/>
  <c r="K371" i="29"/>
  <c r="J371" i="29"/>
  <c r="I371" i="29"/>
  <c r="N370" i="29"/>
  <c r="M370" i="29"/>
  <c r="L370" i="29"/>
  <c r="K370" i="29"/>
  <c r="I370" i="29" s="1"/>
  <c r="J370" i="29"/>
  <c r="N369" i="29"/>
  <c r="M369" i="29"/>
  <c r="L369" i="29"/>
  <c r="K369" i="29"/>
  <c r="J369" i="29"/>
  <c r="I369" i="29"/>
  <c r="N368" i="29"/>
  <c r="M368" i="29"/>
  <c r="L368" i="29"/>
  <c r="K368" i="29"/>
  <c r="I368" i="29" s="1"/>
  <c r="J368" i="29"/>
  <c r="N367" i="29"/>
  <c r="M367" i="29"/>
  <c r="L367" i="29"/>
  <c r="K367" i="29"/>
  <c r="J367" i="29"/>
  <c r="I367" i="29"/>
  <c r="N366" i="29"/>
  <c r="M366" i="29"/>
  <c r="L366" i="29"/>
  <c r="K366" i="29"/>
  <c r="I366" i="29" s="1"/>
  <c r="J366" i="29"/>
  <c r="N365" i="29"/>
  <c r="M365" i="29"/>
  <c r="L365" i="29"/>
  <c r="K365" i="29"/>
  <c r="J365" i="29"/>
  <c r="I365" i="29"/>
  <c r="N364" i="29"/>
  <c r="M364" i="29"/>
  <c r="L364" i="29"/>
  <c r="K364" i="29"/>
  <c r="I364" i="29" s="1"/>
  <c r="J364" i="29"/>
  <c r="N363" i="29"/>
  <c r="M363" i="29"/>
  <c r="L363" i="29"/>
  <c r="K363" i="29"/>
  <c r="J363" i="29"/>
  <c r="I363" i="29"/>
  <c r="N362" i="29"/>
  <c r="M362" i="29"/>
  <c r="L362" i="29"/>
  <c r="K362" i="29"/>
  <c r="I362" i="29" s="1"/>
  <c r="J362" i="29"/>
  <c r="N361" i="29"/>
  <c r="M361" i="29"/>
  <c r="L361" i="29"/>
  <c r="K361" i="29"/>
  <c r="J361" i="29"/>
  <c r="I361" i="29"/>
  <c r="N360" i="29"/>
  <c r="M360" i="29"/>
  <c r="L360" i="29"/>
  <c r="K360" i="29"/>
  <c r="I360" i="29" s="1"/>
  <c r="J360" i="29"/>
  <c r="N359" i="29"/>
  <c r="M359" i="29"/>
  <c r="L359" i="29"/>
  <c r="K359" i="29"/>
  <c r="J359" i="29"/>
  <c r="I359" i="29"/>
  <c r="N358" i="29"/>
  <c r="M358" i="29"/>
  <c r="L358" i="29"/>
  <c r="K358" i="29"/>
  <c r="I358" i="29" s="1"/>
  <c r="J358" i="29"/>
  <c r="N357" i="29"/>
  <c r="M357" i="29"/>
  <c r="L357" i="29"/>
  <c r="K357" i="29"/>
  <c r="J357" i="29"/>
  <c r="I357" i="29"/>
  <c r="N356" i="29"/>
  <c r="M356" i="29"/>
  <c r="L356" i="29"/>
  <c r="K356" i="29"/>
  <c r="I356" i="29" s="1"/>
  <c r="J356" i="29"/>
  <c r="N355" i="29"/>
  <c r="M355" i="29"/>
  <c r="L355" i="29"/>
  <c r="K355" i="29"/>
  <c r="J355" i="29"/>
  <c r="I355" i="29"/>
  <c r="N354" i="29"/>
  <c r="M354" i="29"/>
  <c r="L354" i="29"/>
  <c r="K354" i="29"/>
  <c r="I354" i="29" s="1"/>
  <c r="J354" i="29"/>
  <c r="N353" i="29"/>
  <c r="M353" i="29"/>
  <c r="L353" i="29"/>
  <c r="K353" i="29"/>
  <c r="J353" i="29"/>
  <c r="I353" i="29"/>
  <c r="N352" i="29"/>
  <c r="M352" i="29"/>
  <c r="L352" i="29"/>
  <c r="K352" i="29"/>
  <c r="I352" i="29" s="1"/>
  <c r="K39" i="29" s="1"/>
  <c r="J352" i="29"/>
  <c r="N351" i="29"/>
  <c r="M351" i="29"/>
  <c r="L351" i="29"/>
  <c r="K351" i="29"/>
  <c r="J351" i="29"/>
  <c r="I351" i="29"/>
  <c r="N350" i="29"/>
  <c r="M350" i="29"/>
  <c r="L350" i="29"/>
  <c r="K350" i="29"/>
  <c r="I350" i="29" s="1"/>
  <c r="J350" i="29"/>
  <c r="N349" i="29"/>
  <c r="M349" i="29"/>
  <c r="L349" i="29"/>
  <c r="K349" i="29"/>
  <c r="J349" i="29"/>
  <c r="I349" i="29"/>
  <c r="N348" i="29"/>
  <c r="M348" i="29"/>
  <c r="L348" i="29"/>
  <c r="K348" i="29"/>
  <c r="I348" i="29" s="1"/>
  <c r="J348" i="29"/>
  <c r="N347" i="29"/>
  <c r="M347" i="29"/>
  <c r="L347" i="29"/>
  <c r="K347" i="29"/>
  <c r="J347" i="29"/>
  <c r="I347" i="29"/>
  <c r="N346" i="29"/>
  <c r="M346" i="29"/>
  <c r="L346" i="29"/>
  <c r="K346" i="29"/>
  <c r="I346" i="29" s="1"/>
  <c r="J346" i="29"/>
  <c r="N345" i="29"/>
  <c r="M345" i="29"/>
  <c r="L345" i="29"/>
  <c r="K345" i="29"/>
  <c r="J345" i="29"/>
  <c r="I345" i="29"/>
  <c r="N344" i="29"/>
  <c r="M344" i="29"/>
  <c r="L344" i="29"/>
  <c r="K344" i="29"/>
  <c r="I344" i="29" s="1"/>
  <c r="J344" i="29"/>
  <c r="N343" i="29"/>
  <c r="M343" i="29"/>
  <c r="L343" i="29"/>
  <c r="K343" i="29"/>
  <c r="J343" i="29"/>
  <c r="I343" i="29"/>
  <c r="N342" i="29"/>
  <c r="M342" i="29"/>
  <c r="L342" i="29"/>
  <c r="K342" i="29"/>
  <c r="I342" i="29" s="1"/>
  <c r="J342" i="29"/>
  <c r="N341" i="29"/>
  <c r="M341" i="29"/>
  <c r="L341" i="29"/>
  <c r="K341" i="29"/>
  <c r="J341" i="29"/>
  <c r="I341" i="29"/>
  <c r="N340" i="29"/>
  <c r="M340" i="29"/>
  <c r="L340" i="29"/>
  <c r="K340" i="29"/>
  <c r="I340" i="29" s="1"/>
  <c r="J340" i="29"/>
  <c r="N339" i="29"/>
  <c r="M339" i="29"/>
  <c r="L339" i="29"/>
  <c r="K339" i="29"/>
  <c r="J339" i="29"/>
  <c r="I339" i="29"/>
  <c r="N338" i="29"/>
  <c r="M338" i="29"/>
  <c r="L338" i="29"/>
  <c r="K338" i="29"/>
  <c r="I338" i="29" s="1"/>
  <c r="J338" i="29"/>
  <c r="N337" i="29"/>
  <c r="M337" i="29"/>
  <c r="L337" i="29"/>
  <c r="K337" i="29"/>
  <c r="J337" i="29"/>
  <c r="I337" i="29"/>
  <c r="N336" i="29"/>
  <c r="M336" i="29"/>
  <c r="L336" i="29"/>
  <c r="K336" i="29"/>
  <c r="I336" i="29" s="1"/>
  <c r="J336" i="29"/>
  <c r="N335" i="29"/>
  <c r="M335" i="29"/>
  <c r="L335" i="29"/>
  <c r="K335" i="29"/>
  <c r="J335" i="29"/>
  <c r="I335" i="29"/>
  <c r="N334" i="29"/>
  <c r="M334" i="29"/>
  <c r="L334" i="29"/>
  <c r="K334" i="29"/>
  <c r="I334" i="29" s="1"/>
  <c r="J334" i="29"/>
  <c r="N333" i="29"/>
  <c r="M333" i="29"/>
  <c r="L333" i="29"/>
  <c r="K333" i="29"/>
  <c r="J333" i="29"/>
  <c r="I333" i="29"/>
  <c r="N332" i="29"/>
  <c r="M332" i="29"/>
  <c r="L332" i="29"/>
  <c r="K332" i="29"/>
  <c r="I332" i="29" s="1"/>
  <c r="J332" i="29"/>
  <c r="N331" i="29"/>
  <c r="M331" i="29"/>
  <c r="L331" i="29"/>
  <c r="K331" i="29"/>
  <c r="J331" i="29"/>
  <c r="I331" i="29"/>
  <c r="N330" i="29"/>
  <c r="M330" i="29"/>
  <c r="L330" i="29"/>
  <c r="K330" i="29"/>
  <c r="I330" i="29" s="1"/>
  <c r="J330" i="29"/>
  <c r="N329" i="29"/>
  <c r="M329" i="29"/>
  <c r="L329" i="29"/>
  <c r="K329" i="29"/>
  <c r="J329" i="29"/>
  <c r="I329" i="29"/>
  <c r="N328" i="29"/>
  <c r="M328" i="29"/>
  <c r="L328" i="29"/>
  <c r="K328" i="29"/>
  <c r="I328" i="29" s="1"/>
  <c r="J328" i="29"/>
  <c r="N327" i="29"/>
  <c r="M327" i="29"/>
  <c r="L327" i="29"/>
  <c r="K327" i="29"/>
  <c r="J327" i="29"/>
  <c r="I327" i="29"/>
  <c r="N326" i="29"/>
  <c r="M326" i="29"/>
  <c r="L326" i="29"/>
  <c r="K326" i="29"/>
  <c r="I326" i="29" s="1"/>
  <c r="J326" i="29"/>
  <c r="N325" i="29"/>
  <c r="M325" i="29"/>
  <c r="L325" i="29"/>
  <c r="K325" i="29"/>
  <c r="J325" i="29"/>
  <c r="I325" i="29"/>
  <c r="N324" i="29"/>
  <c r="M324" i="29"/>
  <c r="L324" i="29"/>
  <c r="K324" i="29"/>
  <c r="I324" i="29" s="1"/>
  <c r="J324" i="29"/>
  <c r="N323" i="29"/>
  <c r="M323" i="29"/>
  <c r="L323" i="29"/>
  <c r="K323" i="29"/>
  <c r="J323" i="29"/>
  <c r="I323" i="29"/>
  <c r="N322" i="29"/>
  <c r="M322" i="29"/>
  <c r="L322" i="29"/>
  <c r="K322" i="29"/>
  <c r="I322" i="29" s="1"/>
  <c r="J322" i="29"/>
  <c r="N321" i="29"/>
  <c r="M321" i="29"/>
  <c r="L321" i="29"/>
  <c r="K321" i="29"/>
  <c r="J321" i="29"/>
  <c r="I321" i="29"/>
  <c r="N320" i="29"/>
  <c r="M320" i="29"/>
  <c r="L320" i="29"/>
  <c r="K320" i="29"/>
  <c r="I320" i="29" s="1"/>
  <c r="J320" i="29"/>
  <c r="N319" i="29"/>
  <c r="M319" i="29"/>
  <c r="L319" i="29"/>
  <c r="K319" i="29"/>
  <c r="J319" i="29"/>
  <c r="I319" i="29"/>
  <c r="N318" i="29"/>
  <c r="M318" i="29"/>
  <c r="L318" i="29"/>
  <c r="K318" i="29"/>
  <c r="I318" i="29" s="1"/>
  <c r="J318" i="29"/>
  <c r="N317" i="29"/>
  <c r="M317" i="29"/>
  <c r="L317" i="29"/>
  <c r="K317" i="29"/>
  <c r="J317" i="29"/>
  <c r="I317" i="29"/>
  <c r="N316" i="29"/>
  <c r="M316" i="29"/>
  <c r="L316" i="29"/>
  <c r="K316" i="29"/>
  <c r="I316" i="29" s="1"/>
  <c r="J316" i="29"/>
  <c r="N315" i="29"/>
  <c r="M315" i="29"/>
  <c r="L315" i="29"/>
  <c r="K315" i="29"/>
  <c r="J315" i="29"/>
  <c r="I315" i="29"/>
  <c r="N314" i="29"/>
  <c r="M314" i="29"/>
  <c r="L314" i="29"/>
  <c r="K314" i="29"/>
  <c r="I314" i="29" s="1"/>
  <c r="J314" i="29"/>
  <c r="N313" i="29"/>
  <c r="M313" i="29"/>
  <c r="L313" i="29"/>
  <c r="K313" i="29"/>
  <c r="J313" i="29"/>
  <c r="I313" i="29"/>
  <c r="N312" i="29"/>
  <c r="M312" i="29"/>
  <c r="L312" i="29"/>
  <c r="K312" i="29"/>
  <c r="I312" i="29" s="1"/>
  <c r="J312" i="29"/>
  <c r="N311" i="29"/>
  <c r="M311" i="29"/>
  <c r="L311" i="29"/>
  <c r="K311" i="29"/>
  <c r="J311" i="29"/>
  <c r="I311" i="29"/>
  <c r="N310" i="29"/>
  <c r="M310" i="29"/>
  <c r="L310" i="29"/>
  <c r="K310" i="29"/>
  <c r="I310" i="29" s="1"/>
  <c r="J310" i="29"/>
  <c r="N309" i="29"/>
  <c r="M309" i="29"/>
  <c r="L309" i="29"/>
  <c r="K309" i="29"/>
  <c r="J309" i="29"/>
  <c r="I309" i="29"/>
  <c r="N308" i="29"/>
  <c r="M308" i="29"/>
  <c r="L308" i="29"/>
  <c r="K308" i="29"/>
  <c r="I308" i="29" s="1"/>
  <c r="J308" i="29"/>
  <c r="N307" i="29"/>
  <c r="M307" i="29"/>
  <c r="L307" i="29"/>
  <c r="K307" i="29"/>
  <c r="J307" i="29"/>
  <c r="I307" i="29"/>
  <c r="N306" i="29"/>
  <c r="M306" i="29"/>
  <c r="L306" i="29"/>
  <c r="K306" i="29"/>
  <c r="I306" i="29" s="1"/>
  <c r="J306" i="29"/>
  <c r="N305" i="29"/>
  <c r="M305" i="29"/>
  <c r="L305" i="29"/>
  <c r="K305" i="29"/>
  <c r="J305" i="29"/>
  <c r="I305" i="29"/>
  <c r="N304" i="29"/>
  <c r="M304" i="29"/>
  <c r="L304" i="29"/>
  <c r="K304" i="29"/>
  <c r="I304" i="29" s="1"/>
  <c r="J304" i="29"/>
  <c r="N303" i="29"/>
  <c r="M303" i="29"/>
  <c r="L303" i="29"/>
  <c r="K303" i="29"/>
  <c r="J303" i="29"/>
  <c r="I303" i="29"/>
  <c r="N302" i="29"/>
  <c r="M302" i="29"/>
  <c r="L302" i="29"/>
  <c r="K302" i="29"/>
  <c r="I302" i="29" s="1"/>
  <c r="J302" i="29"/>
  <c r="N301" i="29"/>
  <c r="M301" i="29"/>
  <c r="L301" i="29"/>
  <c r="K301" i="29"/>
  <c r="J301" i="29"/>
  <c r="I301" i="29"/>
  <c r="N300" i="29"/>
  <c r="M300" i="29"/>
  <c r="L300" i="29"/>
  <c r="K300" i="29"/>
  <c r="I300" i="29" s="1"/>
  <c r="J300" i="29"/>
  <c r="N299" i="29"/>
  <c r="M299" i="29"/>
  <c r="L299" i="29"/>
  <c r="K299" i="29"/>
  <c r="J299" i="29"/>
  <c r="I299" i="29"/>
  <c r="N298" i="29"/>
  <c r="M298" i="29"/>
  <c r="L298" i="29"/>
  <c r="K298" i="29"/>
  <c r="I298" i="29" s="1"/>
  <c r="J298" i="29"/>
  <c r="N297" i="29"/>
  <c r="M297" i="29"/>
  <c r="L297" i="29"/>
  <c r="K297" i="29"/>
  <c r="J297" i="29"/>
  <c r="I297" i="29"/>
  <c r="N296" i="29"/>
  <c r="M296" i="29"/>
  <c r="L296" i="29"/>
  <c r="K296" i="29"/>
  <c r="I296" i="29" s="1"/>
  <c r="J296" i="29"/>
  <c r="N295" i="29"/>
  <c r="M295" i="29"/>
  <c r="L295" i="29"/>
  <c r="K295" i="29"/>
  <c r="J295" i="29"/>
  <c r="I295" i="29"/>
  <c r="N294" i="29"/>
  <c r="M294" i="29"/>
  <c r="L294" i="29"/>
  <c r="K294" i="29"/>
  <c r="I294" i="29" s="1"/>
  <c r="J294" i="29"/>
  <c r="N293" i="29"/>
  <c r="M293" i="29"/>
  <c r="L293" i="29"/>
  <c r="K293" i="29"/>
  <c r="J293" i="29"/>
  <c r="I293" i="29"/>
  <c r="N292" i="29"/>
  <c r="M292" i="29"/>
  <c r="L292" i="29"/>
  <c r="K292" i="29"/>
  <c r="I292" i="29" s="1"/>
  <c r="J292" i="29"/>
  <c r="N291" i="29"/>
  <c r="M291" i="29"/>
  <c r="L291" i="29"/>
  <c r="K291" i="29"/>
  <c r="J291" i="29"/>
  <c r="I291" i="29"/>
  <c r="N290" i="29"/>
  <c r="M290" i="29"/>
  <c r="L290" i="29"/>
  <c r="K290" i="29"/>
  <c r="I290" i="29" s="1"/>
  <c r="J290" i="29"/>
  <c r="N289" i="29"/>
  <c r="M289" i="29"/>
  <c r="L289" i="29"/>
  <c r="K289" i="29"/>
  <c r="J289" i="29"/>
  <c r="I289" i="29"/>
  <c r="N288" i="29"/>
  <c r="M288" i="29"/>
  <c r="L288" i="29"/>
  <c r="K288" i="29"/>
  <c r="I288" i="29" s="1"/>
  <c r="J288" i="29"/>
  <c r="N287" i="29"/>
  <c r="M287" i="29"/>
  <c r="L287" i="29"/>
  <c r="K287" i="29"/>
  <c r="J287" i="29"/>
  <c r="I287" i="29"/>
  <c r="N286" i="29"/>
  <c r="M286" i="29"/>
  <c r="L286" i="29"/>
  <c r="K286" i="29"/>
  <c r="I286" i="29" s="1"/>
  <c r="J286" i="29"/>
  <c r="N285" i="29"/>
  <c r="M285" i="29"/>
  <c r="L285" i="29"/>
  <c r="K285" i="29"/>
  <c r="J285" i="29"/>
  <c r="I285" i="29"/>
  <c r="N284" i="29"/>
  <c r="M284" i="29"/>
  <c r="L284" i="29"/>
  <c r="K284" i="29"/>
  <c r="I284" i="29" s="1"/>
  <c r="J284" i="29"/>
  <c r="N283" i="29"/>
  <c r="M283" i="29"/>
  <c r="L283" i="29"/>
  <c r="K283" i="29"/>
  <c r="J283" i="29"/>
  <c r="I283" i="29"/>
  <c r="N282" i="29"/>
  <c r="M282" i="29"/>
  <c r="L282" i="29"/>
  <c r="K282" i="29"/>
  <c r="I282" i="29" s="1"/>
  <c r="J282" i="29"/>
  <c r="N281" i="29"/>
  <c r="M281" i="29"/>
  <c r="L281" i="29"/>
  <c r="K281" i="29"/>
  <c r="J281" i="29"/>
  <c r="I281" i="29"/>
  <c r="N280" i="29"/>
  <c r="M280" i="29"/>
  <c r="L280" i="29"/>
  <c r="K280" i="29"/>
  <c r="I280" i="29" s="1"/>
  <c r="J280" i="29"/>
  <c r="N279" i="29"/>
  <c r="M279" i="29"/>
  <c r="L279" i="29"/>
  <c r="K279" i="29"/>
  <c r="J279" i="29"/>
  <c r="I279" i="29"/>
  <c r="N278" i="29"/>
  <c r="M278" i="29"/>
  <c r="L278" i="29"/>
  <c r="K278" i="29"/>
  <c r="I278" i="29" s="1"/>
  <c r="J278" i="29"/>
  <c r="N277" i="29"/>
  <c r="M277" i="29"/>
  <c r="L277" i="29"/>
  <c r="K277" i="29"/>
  <c r="J277" i="29"/>
  <c r="I277" i="29"/>
  <c r="N276" i="29"/>
  <c r="M276" i="29"/>
  <c r="L276" i="29"/>
  <c r="K276" i="29"/>
  <c r="I276" i="29" s="1"/>
  <c r="J276" i="29"/>
  <c r="N275" i="29"/>
  <c r="M275" i="29"/>
  <c r="L275" i="29"/>
  <c r="K275" i="29"/>
  <c r="J275" i="29"/>
  <c r="I275" i="29"/>
  <c r="N274" i="29"/>
  <c r="M274" i="29"/>
  <c r="L274" i="29"/>
  <c r="K274" i="29"/>
  <c r="I274" i="29" s="1"/>
  <c r="J274" i="29"/>
  <c r="N273" i="29"/>
  <c r="M273" i="29"/>
  <c r="L273" i="29"/>
  <c r="K273" i="29"/>
  <c r="J273" i="29"/>
  <c r="I273" i="29"/>
  <c r="N272" i="29"/>
  <c r="M272" i="29"/>
  <c r="L272" i="29"/>
  <c r="K272" i="29"/>
  <c r="I272" i="29" s="1"/>
  <c r="J272" i="29"/>
  <c r="N271" i="29"/>
  <c r="M271" i="29"/>
  <c r="L271" i="29"/>
  <c r="K271" i="29"/>
  <c r="J271" i="29"/>
  <c r="I271" i="29"/>
  <c r="N270" i="29"/>
  <c r="M270" i="29"/>
  <c r="L270" i="29"/>
  <c r="K270" i="29"/>
  <c r="I270" i="29" s="1"/>
  <c r="J270" i="29"/>
  <c r="N269" i="29"/>
  <c r="M269" i="29"/>
  <c r="L269" i="29"/>
  <c r="K269" i="29"/>
  <c r="J269" i="29"/>
  <c r="I269" i="29"/>
  <c r="N268" i="29"/>
  <c r="M268" i="29"/>
  <c r="L268" i="29"/>
  <c r="K268" i="29"/>
  <c r="I268" i="29" s="1"/>
  <c r="J268" i="29"/>
  <c r="N267" i="29"/>
  <c r="M267" i="29"/>
  <c r="L267" i="29"/>
  <c r="K267" i="29"/>
  <c r="J267" i="29"/>
  <c r="I267" i="29"/>
  <c r="N266" i="29"/>
  <c r="M266" i="29"/>
  <c r="L266" i="29"/>
  <c r="K266" i="29"/>
  <c r="I266" i="29" s="1"/>
  <c r="J266" i="29"/>
  <c r="N265" i="29"/>
  <c r="M265" i="29"/>
  <c r="L265" i="29"/>
  <c r="K265" i="29"/>
  <c r="J265" i="29"/>
  <c r="I265" i="29"/>
  <c r="N264" i="29"/>
  <c r="M264" i="29"/>
  <c r="L264" i="29"/>
  <c r="K264" i="29"/>
  <c r="I264" i="29" s="1"/>
  <c r="J264" i="29"/>
  <c r="N263" i="29"/>
  <c r="M263" i="29"/>
  <c r="L263" i="29"/>
  <c r="K263" i="29"/>
  <c r="J263" i="29"/>
  <c r="I263" i="29"/>
  <c r="N262" i="29"/>
  <c r="M262" i="29"/>
  <c r="L262" i="29"/>
  <c r="K262" i="29"/>
  <c r="I262" i="29" s="1"/>
  <c r="J262" i="29"/>
  <c r="N261" i="29"/>
  <c r="M261" i="29"/>
  <c r="L261" i="29"/>
  <c r="K261" i="29"/>
  <c r="J261" i="29"/>
  <c r="I261" i="29"/>
  <c r="N260" i="29"/>
  <c r="M260" i="29"/>
  <c r="L260" i="29"/>
  <c r="K260" i="29"/>
  <c r="I260" i="29" s="1"/>
  <c r="J260" i="29"/>
  <c r="N259" i="29"/>
  <c r="M259" i="29"/>
  <c r="L259" i="29"/>
  <c r="K259" i="29"/>
  <c r="J259" i="29"/>
  <c r="I259" i="29"/>
  <c r="N258" i="29"/>
  <c r="M258" i="29"/>
  <c r="L258" i="29"/>
  <c r="K258" i="29"/>
  <c r="I258" i="29" s="1"/>
  <c r="J258" i="29"/>
  <c r="N257" i="29"/>
  <c r="M257" i="29"/>
  <c r="L257" i="29"/>
  <c r="K257" i="29"/>
  <c r="J257" i="29"/>
  <c r="I257" i="29"/>
  <c r="N256" i="29"/>
  <c r="M256" i="29"/>
  <c r="L256" i="29"/>
  <c r="K256" i="29"/>
  <c r="I256" i="29" s="1"/>
  <c r="J256" i="29"/>
  <c r="N255" i="29"/>
  <c r="M255" i="29"/>
  <c r="L255" i="29"/>
  <c r="K255" i="29"/>
  <c r="J255" i="29"/>
  <c r="I255" i="29"/>
  <c r="N254" i="29"/>
  <c r="M254" i="29"/>
  <c r="L254" i="29"/>
  <c r="K254" i="29"/>
  <c r="I254" i="29" s="1"/>
  <c r="J254" i="29"/>
  <c r="N253" i="29"/>
  <c r="M253" i="29"/>
  <c r="L253" i="29"/>
  <c r="K253" i="29"/>
  <c r="J253" i="29"/>
  <c r="I253" i="29"/>
  <c r="N252" i="29"/>
  <c r="M252" i="29"/>
  <c r="L252" i="29"/>
  <c r="K252" i="29"/>
  <c r="I252" i="29" s="1"/>
  <c r="J252" i="29"/>
  <c r="N251" i="29"/>
  <c r="M251" i="29"/>
  <c r="L251" i="29"/>
  <c r="K251" i="29"/>
  <c r="J251" i="29"/>
  <c r="I251" i="29"/>
  <c r="N250" i="29"/>
  <c r="M250" i="29"/>
  <c r="L250" i="29"/>
  <c r="K250" i="29"/>
  <c r="I250" i="29" s="1"/>
  <c r="J250" i="29"/>
  <c r="N249" i="29"/>
  <c r="M249" i="29"/>
  <c r="L249" i="29"/>
  <c r="K249" i="29"/>
  <c r="J249" i="29"/>
  <c r="I249" i="29"/>
  <c r="N248" i="29"/>
  <c r="M248" i="29"/>
  <c r="L248" i="29"/>
  <c r="K248" i="29"/>
  <c r="I248" i="29" s="1"/>
  <c r="J248" i="29"/>
  <c r="N247" i="29"/>
  <c r="M247" i="29"/>
  <c r="L247" i="29"/>
  <c r="K247" i="29"/>
  <c r="J247" i="29"/>
  <c r="I247" i="29"/>
  <c r="N246" i="29"/>
  <c r="M246" i="29"/>
  <c r="L246" i="29"/>
  <c r="K246" i="29"/>
  <c r="I246" i="29" s="1"/>
  <c r="J246" i="29"/>
  <c r="N245" i="29"/>
  <c r="M245" i="29"/>
  <c r="L245" i="29"/>
  <c r="K245" i="29"/>
  <c r="J245" i="29"/>
  <c r="I245" i="29"/>
  <c r="N244" i="29"/>
  <c r="M244" i="29"/>
  <c r="L244" i="29"/>
  <c r="K244" i="29"/>
  <c r="I244" i="29" s="1"/>
  <c r="J244" i="29"/>
  <c r="N243" i="29"/>
  <c r="M243" i="29"/>
  <c r="L243" i="29"/>
  <c r="K243" i="29"/>
  <c r="J243" i="29"/>
  <c r="I243" i="29"/>
  <c r="N242" i="29"/>
  <c r="M242" i="29"/>
  <c r="L242" i="29"/>
  <c r="K242" i="29"/>
  <c r="I242" i="29" s="1"/>
  <c r="J242" i="29"/>
  <c r="N241" i="29"/>
  <c r="M241" i="29"/>
  <c r="L241" i="29"/>
  <c r="K241" i="29"/>
  <c r="J241" i="29"/>
  <c r="I241" i="29"/>
  <c r="N240" i="29"/>
  <c r="M240" i="29"/>
  <c r="L240" i="29"/>
  <c r="K240" i="29"/>
  <c r="I240" i="29" s="1"/>
  <c r="J240" i="29"/>
  <c r="N239" i="29"/>
  <c r="M239" i="29"/>
  <c r="L239" i="29"/>
  <c r="K239" i="29"/>
  <c r="J239" i="29"/>
  <c r="I239" i="29"/>
  <c r="N238" i="29"/>
  <c r="M238" i="29"/>
  <c r="L238" i="29"/>
  <c r="K238" i="29"/>
  <c r="I238" i="29" s="1"/>
  <c r="J238" i="29"/>
  <c r="N237" i="29"/>
  <c r="M237" i="29"/>
  <c r="L237" i="29"/>
  <c r="K237" i="29"/>
  <c r="J237" i="29"/>
  <c r="I237" i="29"/>
  <c r="N236" i="29"/>
  <c r="M236" i="29"/>
  <c r="L236" i="29"/>
  <c r="K236" i="29"/>
  <c r="I236" i="29" s="1"/>
  <c r="J236" i="29"/>
  <c r="N235" i="29"/>
  <c r="M235" i="29"/>
  <c r="L235" i="29"/>
  <c r="K235" i="29"/>
  <c r="J235" i="29"/>
  <c r="I235" i="29"/>
  <c r="N234" i="29"/>
  <c r="M234" i="29"/>
  <c r="L234" i="29"/>
  <c r="K234" i="29"/>
  <c r="I234" i="29" s="1"/>
  <c r="J234" i="29"/>
  <c r="N233" i="29"/>
  <c r="M233" i="29"/>
  <c r="L233" i="29"/>
  <c r="K233" i="29"/>
  <c r="J233" i="29"/>
  <c r="I233" i="29"/>
  <c r="N232" i="29"/>
  <c r="M232" i="29"/>
  <c r="L232" i="29"/>
  <c r="K232" i="29"/>
  <c r="I232" i="29" s="1"/>
  <c r="J232" i="29"/>
  <c r="N231" i="29"/>
  <c r="M231" i="29"/>
  <c r="L231" i="29"/>
  <c r="K231" i="29"/>
  <c r="J231" i="29"/>
  <c r="I231" i="29"/>
  <c r="N230" i="29"/>
  <c r="M230" i="29"/>
  <c r="L230" i="29"/>
  <c r="K230" i="29"/>
  <c r="I230" i="29" s="1"/>
  <c r="J230" i="29"/>
  <c r="N229" i="29"/>
  <c r="M229" i="29"/>
  <c r="L229" i="29"/>
  <c r="K229" i="29"/>
  <c r="J229" i="29"/>
  <c r="I229" i="29"/>
  <c r="N228" i="29"/>
  <c r="M228" i="29"/>
  <c r="L228" i="29"/>
  <c r="K228" i="29"/>
  <c r="I228" i="29" s="1"/>
  <c r="J228" i="29"/>
  <c r="N227" i="29"/>
  <c r="M227" i="29"/>
  <c r="L227" i="29"/>
  <c r="K227" i="29"/>
  <c r="J227" i="29"/>
  <c r="I227" i="29"/>
  <c r="N226" i="29"/>
  <c r="M226" i="29"/>
  <c r="L226" i="29"/>
  <c r="K226" i="29"/>
  <c r="I226" i="29" s="1"/>
  <c r="J226" i="29"/>
  <c r="N225" i="29"/>
  <c r="M225" i="29"/>
  <c r="L225" i="29"/>
  <c r="K225" i="29"/>
  <c r="J225" i="29"/>
  <c r="I225" i="29"/>
  <c r="N224" i="29"/>
  <c r="M224" i="29"/>
  <c r="L224" i="29"/>
  <c r="K224" i="29"/>
  <c r="I224" i="29" s="1"/>
  <c r="J224" i="29"/>
  <c r="N223" i="29"/>
  <c r="M223" i="29"/>
  <c r="L223" i="29"/>
  <c r="K223" i="29"/>
  <c r="J223" i="29"/>
  <c r="I223" i="29"/>
  <c r="N222" i="29"/>
  <c r="M222" i="29"/>
  <c r="L222" i="29"/>
  <c r="K222" i="29"/>
  <c r="I222" i="29" s="1"/>
  <c r="J222" i="29"/>
  <c r="N221" i="29"/>
  <c r="M221" i="29"/>
  <c r="L221" i="29"/>
  <c r="K221" i="29"/>
  <c r="J221" i="29"/>
  <c r="I221" i="29"/>
  <c r="N220" i="29"/>
  <c r="M220" i="29"/>
  <c r="L220" i="29"/>
  <c r="K220" i="29"/>
  <c r="I220" i="29" s="1"/>
  <c r="J220" i="29"/>
  <c r="N219" i="29"/>
  <c r="M219" i="29"/>
  <c r="L219" i="29"/>
  <c r="K219" i="29"/>
  <c r="J219" i="29"/>
  <c r="I219" i="29"/>
  <c r="N218" i="29"/>
  <c r="M218" i="29"/>
  <c r="L218" i="29"/>
  <c r="K218" i="29"/>
  <c r="I218" i="29" s="1"/>
  <c r="J218" i="29"/>
  <c r="N217" i="29"/>
  <c r="M217" i="29"/>
  <c r="L217" i="29"/>
  <c r="K217" i="29"/>
  <c r="J217" i="29"/>
  <c r="I217" i="29"/>
  <c r="N216" i="29"/>
  <c r="M216" i="29"/>
  <c r="L216" i="29"/>
  <c r="K216" i="29"/>
  <c r="I216" i="29" s="1"/>
  <c r="J216" i="29"/>
  <c r="N215" i="29"/>
  <c r="M215" i="29"/>
  <c r="L215" i="29"/>
  <c r="K215" i="29"/>
  <c r="J215" i="29"/>
  <c r="I215" i="29"/>
  <c r="N214" i="29"/>
  <c r="M214" i="29"/>
  <c r="L214" i="29"/>
  <c r="K214" i="29"/>
  <c r="I214" i="29" s="1"/>
  <c r="J214" i="29"/>
  <c r="N213" i="29"/>
  <c r="M213" i="29"/>
  <c r="L213" i="29"/>
  <c r="K213" i="29"/>
  <c r="J213" i="29"/>
  <c r="I213" i="29"/>
  <c r="N212" i="29"/>
  <c r="M212" i="29"/>
  <c r="L212" i="29"/>
  <c r="K212" i="29"/>
  <c r="I212" i="29" s="1"/>
  <c r="J212" i="29"/>
  <c r="N211" i="29"/>
  <c r="M211" i="29"/>
  <c r="L211" i="29"/>
  <c r="K211" i="29"/>
  <c r="J211" i="29"/>
  <c r="I211" i="29"/>
  <c r="N210" i="29"/>
  <c r="M210" i="29"/>
  <c r="L210" i="29"/>
  <c r="K210" i="29"/>
  <c r="I210" i="29" s="1"/>
  <c r="J210" i="29"/>
  <c r="N209" i="29"/>
  <c r="M209" i="29"/>
  <c r="L209" i="29"/>
  <c r="K209" i="29"/>
  <c r="J209" i="29"/>
  <c r="I209" i="29"/>
  <c r="N208" i="29"/>
  <c r="M208" i="29"/>
  <c r="L208" i="29"/>
  <c r="K208" i="29"/>
  <c r="I208" i="29" s="1"/>
  <c r="J208" i="29"/>
  <c r="N207" i="29"/>
  <c r="M207" i="29"/>
  <c r="L207" i="29"/>
  <c r="K207" i="29"/>
  <c r="J207" i="29"/>
  <c r="I207" i="29"/>
  <c r="N206" i="29"/>
  <c r="M206" i="29"/>
  <c r="L206" i="29"/>
  <c r="K206" i="29"/>
  <c r="I206" i="29" s="1"/>
  <c r="J206" i="29"/>
  <c r="N205" i="29"/>
  <c r="M205" i="29"/>
  <c r="L205" i="29"/>
  <c r="K205" i="29"/>
  <c r="J205" i="29"/>
  <c r="I205" i="29"/>
  <c r="N204" i="29"/>
  <c r="M204" i="29"/>
  <c r="L204" i="29"/>
  <c r="K204" i="29"/>
  <c r="I204" i="29" s="1"/>
  <c r="J204" i="29"/>
  <c r="N203" i="29"/>
  <c r="M203" i="29"/>
  <c r="L203" i="29"/>
  <c r="K203" i="29"/>
  <c r="J203" i="29"/>
  <c r="I203" i="29"/>
  <c r="N202" i="29"/>
  <c r="M202" i="29"/>
  <c r="L202" i="29"/>
  <c r="K202" i="29"/>
  <c r="I202" i="29" s="1"/>
  <c r="K36" i="29" s="1"/>
  <c r="J202" i="29"/>
  <c r="N201" i="29"/>
  <c r="M201" i="29"/>
  <c r="L201" i="29"/>
  <c r="K201" i="29"/>
  <c r="J201" i="29"/>
  <c r="I201" i="29"/>
  <c r="N200" i="29"/>
  <c r="M200" i="29"/>
  <c r="L200" i="29"/>
  <c r="K200" i="29"/>
  <c r="I200" i="29" s="1"/>
  <c r="J200" i="29"/>
  <c r="N199" i="29"/>
  <c r="M199" i="29"/>
  <c r="L199" i="29"/>
  <c r="K199" i="29"/>
  <c r="J199" i="29"/>
  <c r="I199" i="29"/>
  <c r="N198" i="29"/>
  <c r="M198" i="29"/>
  <c r="L198" i="29"/>
  <c r="K198" i="29"/>
  <c r="I198" i="29" s="1"/>
  <c r="J198" i="29"/>
  <c r="N197" i="29"/>
  <c r="M197" i="29"/>
  <c r="L197" i="29"/>
  <c r="K197" i="29"/>
  <c r="J197" i="29"/>
  <c r="I197" i="29"/>
  <c r="N196" i="29"/>
  <c r="M196" i="29"/>
  <c r="L196" i="29"/>
  <c r="K196" i="29"/>
  <c r="I196" i="29" s="1"/>
  <c r="K34" i="29" s="1"/>
  <c r="J196" i="29"/>
  <c r="N195" i="29"/>
  <c r="M195" i="29"/>
  <c r="L195" i="29"/>
  <c r="K195" i="29"/>
  <c r="J195" i="29"/>
  <c r="I195" i="29"/>
  <c r="N194" i="29"/>
  <c r="M194" i="29"/>
  <c r="L194" i="29"/>
  <c r="K194" i="29"/>
  <c r="I194" i="29" s="1"/>
  <c r="J194" i="29"/>
  <c r="N193" i="29"/>
  <c r="M193" i="29"/>
  <c r="L193" i="29"/>
  <c r="K193" i="29"/>
  <c r="J193" i="29"/>
  <c r="I193" i="29"/>
  <c r="N192" i="29"/>
  <c r="M192" i="29"/>
  <c r="L192" i="29"/>
  <c r="K192" i="29"/>
  <c r="I192" i="29" s="1"/>
  <c r="J192" i="29"/>
  <c r="N191" i="29"/>
  <c r="M191" i="29"/>
  <c r="L191" i="29"/>
  <c r="K191" i="29"/>
  <c r="J191" i="29"/>
  <c r="I191" i="29"/>
  <c r="N190" i="29"/>
  <c r="M190" i="29"/>
  <c r="L190" i="29"/>
  <c r="K190" i="29"/>
  <c r="I190" i="29" s="1"/>
  <c r="J190" i="29"/>
  <c r="N189" i="29"/>
  <c r="M189" i="29"/>
  <c r="L189" i="29"/>
  <c r="K189" i="29"/>
  <c r="J189" i="29"/>
  <c r="I189" i="29"/>
  <c r="N188" i="29"/>
  <c r="M188" i="29"/>
  <c r="L188" i="29"/>
  <c r="K188" i="29"/>
  <c r="I188" i="29" s="1"/>
  <c r="J188" i="29"/>
  <c r="N187" i="29"/>
  <c r="M187" i="29"/>
  <c r="L187" i="29"/>
  <c r="K187" i="29"/>
  <c r="J187" i="29"/>
  <c r="I187" i="29"/>
  <c r="N186" i="29"/>
  <c r="M186" i="29"/>
  <c r="L186" i="29"/>
  <c r="K186" i="29"/>
  <c r="I186" i="29" s="1"/>
  <c r="K31" i="29" s="1"/>
  <c r="J186" i="29"/>
  <c r="N185" i="29"/>
  <c r="M185" i="29"/>
  <c r="L185" i="29"/>
  <c r="K185" i="29"/>
  <c r="J185" i="29"/>
  <c r="I185" i="29"/>
  <c r="N184" i="29"/>
  <c r="M184" i="29"/>
  <c r="L184" i="29"/>
  <c r="K184" i="29"/>
  <c r="I184" i="29" s="1"/>
  <c r="J184" i="29"/>
  <c r="N183" i="29"/>
  <c r="M183" i="29"/>
  <c r="L183" i="29"/>
  <c r="K183" i="29"/>
  <c r="J183" i="29"/>
  <c r="I183" i="29"/>
  <c r="N182" i="29"/>
  <c r="M182" i="29"/>
  <c r="L182" i="29"/>
  <c r="K182" i="29"/>
  <c r="I182" i="29" s="1"/>
  <c r="J182" i="29"/>
  <c r="N181" i="29"/>
  <c r="M181" i="29"/>
  <c r="L181" i="29"/>
  <c r="K181" i="29"/>
  <c r="J181" i="29"/>
  <c r="I181" i="29"/>
  <c r="N180" i="29"/>
  <c r="M180" i="29"/>
  <c r="L180" i="29"/>
  <c r="K180" i="29"/>
  <c r="I180" i="29" s="1"/>
  <c r="J180" i="29"/>
  <c r="N179" i="29"/>
  <c r="M179" i="29"/>
  <c r="L179" i="29"/>
  <c r="K179" i="29"/>
  <c r="J179" i="29"/>
  <c r="I179" i="29"/>
  <c r="N178" i="29"/>
  <c r="M178" i="29"/>
  <c r="L178" i="29"/>
  <c r="K178" i="29"/>
  <c r="I178" i="29" s="1"/>
  <c r="J178" i="29"/>
  <c r="N177" i="29"/>
  <c r="M177" i="29"/>
  <c r="L177" i="29"/>
  <c r="K177" i="29"/>
  <c r="J177" i="29"/>
  <c r="I177" i="29"/>
  <c r="N176" i="29"/>
  <c r="M176" i="29"/>
  <c r="L176" i="29"/>
  <c r="K176" i="29"/>
  <c r="I176" i="29" s="1"/>
  <c r="J176" i="29"/>
  <c r="N175" i="29"/>
  <c r="M175" i="29"/>
  <c r="L175" i="29"/>
  <c r="K175" i="29"/>
  <c r="J175" i="29"/>
  <c r="I175" i="29"/>
  <c r="N174" i="29"/>
  <c r="M174" i="29"/>
  <c r="L174" i="29"/>
  <c r="K174" i="29"/>
  <c r="I174" i="29" s="1"/>
  <c r="K29" i="29" s="1"/>
  <c r="J174" i="29"/>
  <c r="N173" i="29"/>
  <c r="M173" i="29"/>
  <c r="L173" i="29"/>
  <c r="K173" i="29"/>
  <c r="J173" i="29"/>
  <c r="I173" i="29"/>
  <c r="N172" i="29"/>
  <c r="M172" i="29"/>
  <c r="L172" i="29"/>
  <c r="K172" i="29"/>
  <c r="I172" i="29" s="1"/>
  <c r="K27" i="29" s="1"/>
  <c r="J172" i="29"/>
  <c r="N171" i="29"/>
  <c r="M171" i="29"/>
  <c r="L171" i="29"/>
  <c r="K171" i="29"/>
  <c r="J171" i="29"/>
  <c r="I171" i="29"/>
  <c r="N170" i="29"/>
  <c r="M170" i="29"/>
  <c r="L170" i="29"/>
  <c r="K170" i="29"/>
  <c r="I170" i="29" s="1"/>
  <c r="J170" i="29"/>
  <c r="N169" i="29"/>
  <c r="M169" i="29"/>
  <c r="L169" i="29"/>
  <c r="K169" i="29"/>
  <c r="J169" i="29"/>
  <c r="I169" i="29"/>
  <c r="N168" i="29"/>
  <c r="M168" i="29"/>
  <c r="L168" i="29"/>
  <c r="K168" i="29"/>
  <c r="I168" i="29" s="1"/>
  <c r="J168" i="29"/>
  <c r="N167" i="29"/>
  <c r="M167" i="29"/>
  <c r="L167" i="29"/>
  <c r="K167" i="29"/>
  <c r="J167" i="29"/>
  <c r="I167" i="29"/>
  <c r="N166" i="29"/>
  <c r="M166" i="29"/>
  <c r="L166" i="29"/>
  <c r="K166" i="29"/>
  <c r="I166" i="29" s="1"/>
  <c r="J166" i="29"/>
  <c r="N165" i="29"/>
  <c r="M165" i="29"/>
  <c r="L165" i="29"/>
  <c r="K165" i="29"/>
  <c r="J165" i="29"/>
  <c r="I165" i="29"/>
  <c r="N164" i="29"/>
  <c r="M164" i="29"/>
  <c r="L164" i="29"/>
  <c r="K164" i="29"/>
  <c r="I164" i="29" s="1"/>
  <c r="J164" i="29"/>
  <c r="N163" i="29"/>
  <c r="M163" i="29"/>
  <c r="L163" i="29"/>
  <c r="K163" i="29"/>
  <c r="J163" i="29"/>
  <c r="I163" i="29"/>
  <c r="N162" i="29"/>
  <c r="M162" i="29"/>
  <c r="L162" i="29"/>
  <c r="K162" i="29"/>
  <c r="I162" i="29" s="1"/>
  <c r="J162" i="29"/>
  <c r="N161" i="29"/>
  <c r="M161" i="29"/>
  <c r="L161" i="29"/>
  <c r="K161" i="29"/>
  <c r="J161" i="29"/>
  <c r="I161" i="29"/>
  <c r="N160" i="29"/>
  <c r="M160" i="29"/>
  <c r="L160" i="29"/>
  <c r="K160" i="29"/>
  <c r="I160" i="29" s="1"/>
  <c r="J160" i="29"/>
  <c r="N159" i="29"/>
  <c r="M159" i="29"/>
  <c r="L159" i="29"/>
  <c r="K159" i="29"/>
  <c r="J159" i="29"/>
  <c r="I159" i="29"/>
  <c r="N158" i="29"/>
  <c r="M158" i="29"/>
  <c r="L158" i="29"/>
  <c r="K158" i="29"/>
  <c r="I158" i="29" s="1"/>
  <c r="J158" i="29"/>
  <c r="N157" i="29"/>
  <c r="M157" i="29"/>
  <c r="L157" i="29"/>
  <c r="K157" i="29"/>
  <c r="J157" i="29"/>
  <c r="I157" i="29"/>
  <c r="N156" i="29"/>
  <c r="M156" i="29"/>
  <c r="L156" i="29"/>
  <c r="K156" i="29"/>
  <c r="I156" i="29" s="1"/>
  <c r="J156" i="29"/>
  <c r="N155" i="29"/>
  <c r="M155" i="29"/>
  <c r="L155" i="29"/>
  <c r="K155" i="29"/>
  <c r="J155" i="29"/>
  <c r="I155" i="29"/>
  <c r="N154" i="29"/>
  <c r="M154" i="29"/>
  <c r="L154" i="29"/>
  <c r="K154" i="29"/>
  <c r="I154" i="29" s="1"/>
  <c r="K25" i="29" s="1"/>
  <c r="J154" i="29"/>
  <c r="N153" i="29"/>
  <c r="M153" i="29"/>
  <c r="L153" i="29"/>
  <c r="K153" i="29"/>
  <c r="J153" i="29"/>
  <c r="I153" i="29"/>
  <c r="N152" i="29"/>
  <c r="M152" i="29"/>
  <c r="L152" i="29"/>
  <c r="K152" i="29"/>
  <c r="I152" i="29" s="1"/>
  <c r="J152" i="29"/>
  <c r="N151" i="29"/>
  <c r="M151" i="29"/>
  <c r="L151" i="29"/>
  <c r="K151" i="29"/>
  <c r="J151" i="29"/>
  <c r="I151" i="29"/>
  <c r="N150" i="29"/>
  <c r="M150" i="29"/>
  <c r="L150" i="29"/>
  <c r="K150" i="29"/>
  <c r="I150" i="29" s="1"/>
  <c r="J150" i="29"/>
  <c r="N149" i="29"/>
  <c r="M149" i="29"/>
  <c r="L149" i="29"/>
  <c r="K149" i="29"/>
  <c r="J149" i="29"/>
  <c r="I149" i="29"/>
  <c r="N148" i="29"/>
  <c r="M148" i="29"/>
  <c r="L148" i="29"/>
  <c r="K148" i="29"/>
  <c r="I148" i="29" s="1"/>
  <c r="J148" i="29"/>
  <c r="N147" i="29"/>
  <c r="M147" i="29"/>
  <c r="L147" i="29"/>
  <c r="K147" i="29"/>
  <c r="J147" i="29"/>
  <c r="I147" i="29"/>
  <c r="N146" i="29"/>
  <c r="M146" i="29"/>
  <c r="L146" i="29"/>
  <c r="K146" i="29"/>
  <c r="I146" i="29" s="1"/>
  <c r="K23" i="29" s="1"/>
  <c r="J146" i="29"/>
  <c r="N145" i="29"/>
  <c r="M145" i="29"/>
  <c r="L145" i="29"/>
  <c r="K145" i="29"/>
  <c r="J145" i="29"/>
  <c r="I145" i="29"/>
  <c r="N144" i="29"/>
  <c r="M144" i="29"/>
  <c r="L144" i="29"/>
  <c r="K144" i="29"/>
  <c r="I144" i="29" s="1"/>
  <c r="J144" i="29"/>
  <c r="N143" i="29"/>
  <c r="M143" i="29"/>
  <c r="L143" i="29"/>
  <c r="K143" i="29"/>
  <c r="J143" i="29"/>
  <c r="I143" i="29"/>
  <c r="N142" i="29"/>
  <c r="M142" i="29"/>
  <c r="L142" i="29"/>
  <c r="K142" i="29"/>
  <c r="I142" i="29" s="1"/>
  <c r="J142" i="29"/>
  <c r="N141" i="29"/>
  <c r="M141" i="29"/>
  <c r="L141" i="29"/>
  <c r="K141" i="29"/>
  <c r="J141" i="29"/>
  <c r="I141" i="29"/>
  <c r="N140" i="29"/>
  <c r="M140" i="29"/>
  <c r="L140" i="29"/>
  <c r="K140" i="29"/>
  <c r="I140" i="29" s="1"/>
  <c r="J140" i="29"/>
  <c r="N139" i="29"/>
  <c r="M139" i="29"/>
  <c r="L139" i="29"/>
  <c r="K139" i="29"/>
  <c r="J139" i="29"/>
  <c r="I139" i="29"/>
  <c r="N138" i="29"/>
  <c r="M138" i="29"/>
  <c r="L138" i="29"/>
  <c r="K138" i="29"/>
  <c r="I138" i="29" s="1"/>
  <c r="J138" i="29"/>
  <c r="N137" i="29"/>
  <c r="M137" i="29"/>
  <c r="L137" i="29"/>
  <c r="K137" i="29"/>
  <c r="J137" i="29"/>
  <c r="I137" i="29"/>
  <c r="N136" i="29"/>
  <c r="M136" i="29"/>
  <c r="L136" i="29"/>
  <c r="K136" i="29"/>
  <c r="I136" i="29" s="1"/>
  <c r="J136" i="29"/>
  <c r="N135" i="29"/>
  <c r="M135" i="29"/>
  <c r="L135" i="29"/>
  <c r="K135" i="29"/>
  <c r="J135" i="29"/>
  <c r="I135" i="29"/>
  <c r="N134" i="29"/>
  <c r="M134" i="29"/>
  <c r="L134" i="29"/>
  <c r="K134" i="29"/>
  <c r="I134" i="29" s="1"/>
  <c r="J134" i="29"/>
  <c r="N133" i="29"/>
  <c r="M133" i="29"/>
  <c r="L133" i="29"/>
  <c r="K133" i="29"/>
  <c r="J133" i="29"/>
  <c r="I133" i="29"/>
  <c r="N132" i="29"/>
  <c r="M132" i="29"/>
  <c r="L132" i="29"/>
  <c r="K132" i="29"/>
  <c r="I132" i="29" s="1"/>
  <c r="J132" i="29"/>
  <c r="N131" i="29"/>
  <c r="M131" i="29"/>
  <c r="L131" i="29"/>
  <c r="K131" i="29"/>
  <c r="J131" i="29"/>
  <c r="I131" i="29"/>
  <c r="N130" i="29"/>
  <c r="M130" i="29"/>
  <c r="L130" i="29"/>
  <c r="K130" i="29"/>
  <c r="I130" i="29" s="1"/>
  <c r="J130" i="29"/>
  <c r="N129" i="29"/>
  <c r="M129" i="29"/>
  <c r="L129" i="29"/>
  <c r="K129" i="29"/>
  <c r="J129" i="29"/>
  <c r="I129" i="29"/>
  <c r="N128" i="29"/>
  <c r="M128" i="29"/>
  <c r="L128" i="29"/>
  <c r="K128" i="29"/>
  <c r="I128" i="29" s="1"/>
  <c r="J128" i="29"/>
  <c r="N127" i="29"/>
  <c r="M127" i="29"/>
  <c r="L127" i="29"/>
  <c r="K127" i="29"/>
  <c r="J127" i="29"/>
  <c r="I127" i="29"/>
  <c r="N126" i="29"/>
  <c r="M126" i="29"/>
  <c r="L126" i="29"/>
  <c r="K126" i="29"/>
  <c r="I126" i="29" s="1"/>
  <c r="J126" i="29"/>
  <c r="N125" i="29"/>
  <c r="M125" i="29"/>
  <c r="L125" i="29"/>
  <c r="K125" i="29"/>
  <c r="J125" i="29"/>
  <c r="I125" i="29"/>
  <c r="N124" i="29"/>
  <c r="M124" i="29"/>
  <c r="L124" i="29"/>
  <c r="K124" i="29"/>
  <c r="I124" i="29" s="1"/>
  <c r="J124" i="29"/>
  <c r="N123" i="29"/>
  <c r="M123" i="29"/>
  <c r="L123" i="29"/>
  <c r="K123" i="29"/>
  <c r="J123" i="29"/>
  <c r="I123" i="29"/>
  <c r="N122" i="29"/>
  <c r="M122" i="29"/>
  <c r="L122" i="29"/>
  <c r="K122" i="29"/>
  <c r="I122" i="29" s="1"/>
  <c r="J122" i="29"/>
  <c r="N121" i="29"/>
  <c r="M121" i="29"/>
  <c r="L121" i="29"/>
  <c r="K121" i="29"/>
  <c r="J121" i="29"/>
  <c r="I121" i="29"/>
  <c r="N120" i="29"/>
  <c r="M120" i="29"/>
  <c r="L120" i="29"/>
  <c r="K120" i="29"/>
  <c r="I120" i="29" s="1"/>
  <c r="J120" i="29"/>
  <c r="N119" i="29"/>
  <c r="M119" i="29"/>
  <c r="L119" i="29"/>
  <c r="K119" i="29"/>
  <c r="J119" i="29"/>
  <c r="I119" i="29"/>
  <c r="N118" i="29"/>
  <c r="M118" i="29"/>
  <c r="L118" i="29"/>
  <c r="K118" i="29"/>
  <c r="I118" i="29" s="1"/>
  <c r="J118" i="29"/>
  <c r="N117" i="29"/>
  <c r="M117" i="29"/>
  <c r="L117" i="29"/>
  <c r="K117" i="29"/>
  <c r="J117" i="29"/>
  <c r="I117" i="29"/>
  <c r="N116" i="29"/>
  <c r="M116" i="29"/>
  <c r="L116" i="29"/>
  <c r="K116" i="29"/>
  <c r="I116" i="29" s="1"/>
  <c r="J116" i="29"/>
  <c r="N115" i="29"/>
  <c r="M115" i="29"/>
  <c r="L115" i="29"/>
  <c r="K115" i="29"/>
  <c r="J115" i="29"/>
  <c r="I115" i="29"/>
  <c r="N114" i="29"/>
  <c r="M114" i="29"/>
  <c r="L114" i="29"/>
  <c r="K114" i="29"/>
  <c r="I114" i="29" s="1"/>
  <c r="J114" i="29"/>
  <c r="N113" i="29"/>
  <c r="M113" i="29"/>
  <c r="L113" i="29"/>
  <c r="K113" i="29"/>
  <c r="J113" i="29"/>
  <c r="I113" i="29"/>
  <c r="N112" i="29"/>
  <c r="M112" i="29"/>
  <c r="L112" i="29"/>
  <c r="K112" i="29"/>
  <c r="I112" i="29" s="1"/>
  <c r="J112" i="29"/>
  <c r="N111" i="29"/>
  <c r="M111" i="29"/>
  <c r="L111" i="29"/>
  <c r="K111" i="29"/>
  <c r="J111" i="29"/>
  <c r="I111" i="29"/>
  <c r="N110" i="29"/>
  <c r="M110" i="29"/>
  <c r="L110" i="29"/>
  <c r="K110" i="29"/>
  <c r="I110" i="29" s="1"/>
  <c r="J110" i="29"/>
  <c r="N109" i="29"/>
  <c r="M109" i="29"/>
  <c r="L109" i="29"/>
  <c r="K109" i="29"/>
  <c r="J109" i="29"/>
  <c r="I109" i="29"/>
  <c r="N108" i="29"/>
  <c r="M108" i="29"/>
  <c r="L108" i="29"/>
  <c r="K108" i="29"/>
  <c r="I108" i="29" s="1"/>
  <c r="J108" i="29"/>
  <c r="N107" i="29"/>
  <c r="M107" i="29"/>
  <c r="L107" i="29"/>
  <c r="K107" i="29"/>
  <c r="J107" i="29"/>
  <c r="I107" i="29"/>
  <c r="N106" i="29"/>
  <c r="M106" i="29"/>
  <c r="L106" i="29"/>
  <c r="K106" i="29"/>
  <c r="I106" i="29" s="1"/>
  <c r="J106" i="29"/>
  <c r="N105" i="29"/>
  <c r="M105" i="29"/>
  <c r="L105" i="29"/>
  <c r="K105" i="29"/>
  <c r="J105" i="29"/>
  <c r="I105" i="29"/>
  <c r="N104" i="29"/>
  <c r="M104" i="29"/>
  <c r="L104" i="29"/>
  <c r="K104" i="29"/>
  <c r="I104" i="29" s="1"/>
  <c r="J104" i="29"/>
  <c r="N103" i="29"/>
  <c r="M103" i="29"/>
  <c r="L103" i="29"/>
  <c r="K103" i="29"/>
  <c r="J103" i="29"/>
  <c r="I103" i="29"/>
  <c r="N102" i="29"/>
  <c r="M102" i="29"/>
  <c r="L102" i="29"/>
  <c r="K102" i="29"/>
  <c r="I102" i="29" s="1"/>
  <c r="J102" i="29"/>
  <c r="N101" i="29"/>
  <c r="M101" i="29"/>
  <c r="L101" i="29"/>
  <c r="K101" i="29"/>
  <c r="J101" i="29"/>
  <c r="I101" i="29"/>
  <c r="N100" i="29"/>
  <c r="M100" i="29"/>
  <c r="L100" i="29"/>
  <c r="K100" i="29"/>
  <c r="I100" i="29" s="1"/>
  <c r="J100" i="29"/>
  <c r="N99" i="29"/>
  <c r="M99" i="29"/>
  <c r="L99" i="29"/>
  <c r="K99" i="29"/>
  <c r="J99" i="29"/>
  <c r="I99" i="29"/>
  <c r="N98" i="29"/>
  <c r="M98" i="29"/>
  <c r="L98" i="29"/>
  <c r="K98" i="29"/>
  <c r="I98" i="29" s="1"/>
  <c r="J98" i="29"/>
  <c r="N97" i="29"/>
  <c r="M97" i="29"/>
  <c r="L97" i="29"/>
  <c r="K97" i="29"/>
  <c r="J97" i="29"/>
  <c r="I97" i="29"/>
  <c r="N96" i="29"/>
  <c r="M96" i="29"/>
  <c r="L96" i="29"/>
  <c r="K96" i="29"/>
  <c r="I96" i="29" s="1"/>
  <c r="J96" i="29"/>
  <c r="N95" i="29"/>
  <c r="M95" i="29"/>
  <c r="L95" i="29"/>
  <c r="K95" i="29"/>
  <c r="J95" i="29"/>
  <c r="I95" i="29"/>
  <c r="N94" i="29"/>
  <c r="M94" i="29"/>
  <c r="L94" i="29"/>
  <c r="K94" i="29"/>
  <c r="I94" i="29" s="1"/>
  <c r="J94" i="29"/>
  <c r="N93" i="29"/>
  <c r="M93" i="29"/>
  <c r="L93" i="29"/>
  <c r="K93" i="29"/>
  <c r="J93" i="29"/>
  <c r="I93" i="29"/>
  <c r="N92" i="29"/>
  <c r="M92" i="29"/>
  <c r="L92" i="29"/>
  <c r="K92" i="29"/>
  <c r="I92" i="29" s="1"/>
  <c r="J92" i="29"/>
  <c r="N91" i="29"/>
  <c r="M91" i="29"/>
  <c r="L91" i="29"/>
  <c r="K91" i="29"/>
  <c r="J91" i="29"/>
  <c r="I91" i="29"/>
  <c r="N90" i="29"/>
  <c r="M90" i="29"/>
  <c r="L90" i="29"/>
  <c r="K90" i="29"/>
  <c r="I90" i="29" s="1"/>
  <c r="J90" i="29"/>
  <c r="N89" i="29"/>
  <c r="M89" i="29"/>
  <c r="L89" i="29"/>
  <c r="K89" i="29"/>
  <c r="J89" i="29"/>
  <c r="I89" i="29"/>
  <c r="N88" i="29"/>
  <c r="M88" i="29"/>
  <c r="L88" i="29"/>
  <c r="K88" i="29"/>
  <c r="I88" i="29" s="1"/>
  <c r="J88" i="29"/>
  <c r="N87" i="29"/>
  <c r="M87" i="29"/>
  <c r="L87" i="29"/>
  <c r="K87" i="29"/>
  <c r="J87" i="29"/>
  <c r="I87" i="29"/>
  <c r="N86" i="29"/>
  <c r="M86" i="29"/>
  <c r="L86" i="29"/>
  <c r="K86" i="29"/>
  <c r="I86" i="29" s="1"/>
  <c r="J86" i="29"/>
  <c r="N85" i="29"/>
  <c r="M85" i="29"/>
  <c r="L85" i="29"/>
  <c r="K85" i="29"/>
  <c r="J85" i="29"/>
  <c r="I85" i="29"/>
  <c r="N84" i="29"/>
  <c r="M84" i="29"/>
  <c r="L84" i="29"/>
  <c r="K84" i="29"/>
  <c r="I84" i="29" s="1"/>
  <c r="J84" i="29"/>
  <c r="N83" i="29"/>
  <c r="M83" i="29"/>
  <c r="L83" i="29"/>
  <c r="K83" i="29"/>
  <c r="J83" i="29"/>
  <c r="I83" i="29"/>
  <c r="N82" i="29"/>
  <c r="M82" i="29"/>
  <c r="L82" i="29"/>
  <c r="K82" i="29"/>
  <c r="I82" i="29" s="1"/>
  <c r="J82" i="29"/>
  <c r="N81" i="29"/>
  <c r="M81" i="29"/>
  <c r="L81" i="29"/>
  <c r="K81" i="29"/>
  <c r="J81" i="29"/>
  <c r="I81" i="29"/>
  <c r="N80" i="29"/>
  <c r="M80" i="29"/>
  <c r="L80" i="29"/>
  <c r="K80" i="29"/>
  <c r="I80" i="29" s="1"/>
  <c r="J80" i="29"/>
  <c r="N79" i="29"/>
  <c r="M79" i="29"/>
  <c r="L79" i="29"/>
  <c r="K79" i="29"/>
  <c r="J79" i="29"/>
  <c r="I79" i="29"/>
  <c r="N78" i="29"/>
  <c r="M78" i="29"/>
  <c r="L78" i="29"/>
  <c r="K78" i="29"/>
  <c r="I78" i="29" s="1"/>
  <c r="J78" i="29"/>
  <c r="N77" i="29"/>
  <c r="M77" i="29"/>
  <c r="L77" i="29"/>
  <c r="K77" i="29"/>
  <c r="J77" i="29"/>
  <c r="I77" i="29"/>
  <c r="N76" i="29"/>
  <c r="M76" i="29"/>
  <c r="L76" i="29"/>
  <c r="K76" i="29"/>
  <c r="I76" i="29" s="1"/>
  <c r="J76" i="29"/>
  <c r="N75" i="29"/>
  <c r="M75" i="29"/>
  <c r="L75" i="29"/>
  <c r="K75" i="29"/>
  <c r="J75" i="29"/>
  <c r="I75" i="29"/>
  <c r="N74" i="29"/>
  <c r="M74" i="29"/>
  <c r="L74" i="29"/>
  <c r="K74" i="29"/>
  <c r="I74" i="29" s="1"/>
  <c r="J74" i="29"/>
  <c r="N73" i="29"/>
  <c r="M73" i="29"/>
  <c r="L73" i="29"/>
  <c r="K73" i="29"/>
  <c r="J73" i="29"/>
  <c r="I73" i="29"/>
  <c r="N72" i="29"/>
  <c r="M72" i="29"/>
  <c r="L72" i="29"/>
  <c r="K72" i="29"/>
  <c r="I72" i="29" s="1"/>
  <c r="J72" i="29"/>
  <c r="N71" i="29"/>
  <c r="M71" i="29"/>
  <c r="L71" i="29"/>
  <c r="K71" i="29"/>
  <c r="J71" i="29"/>
  <c r="I71" i="29"/>
  <c r="N70" i="29"/>
  <c r="M70" i="29"/>
  <c r="L70" i="29"/>
  <c r="K70" i="29"/>
  <c r="I70" i="29" s="1"/>
  <c r="J70" i="29"/>
  <c r="N69" i="29"/>
  <c r="M69" i="29"/>
  <c r="L69" i="29"/>
  <c r="K69" i="29"/>
  <c r="J69" i="29"/>
  <c r="I69" i="29"/>
  <c r="N68" i="29"/>
  <c r="M68" i="29"/>
  <c r="L68" i="29"/>
  <c r="K68" i="29"/>
  <c r="I68" i="29" s="1"/>
  <c r="J68" i="29"/>
  <c r="N67" i="29"/>
  <c r="M67" i="29"/>
  <c r="L67" i="29"/>
  <c r="K67" i="29"/>
  <c r="J67" i="29"/>
  <c r="I67" i="29"/>
  <c r="N66" i="29"/>
  <c r="M66" i="29"/>
  <c r="L66" i="29"/>
  <c r="K66" i="29"/>
  <c r="I66" i="29" s="1"/>
  <c r="J66" i="29"/>
  <c r="N65" i="29"/>
  <c r="M65" i="29"/>
  <c r="L65" i="29"/>
  <c r="K65" i="29"/>
  <c r="J65" i="29"/>
  <c r="I65" i="29"/>
  <c r="N64" i="29"/>
  <c r="M64" i="29"/>
  <c r="L64" i="29"/>
  <c r="K64" i="29"/>
  <c r="I64" i="29" s="1"/>
  <c r="J64" i="29"/>
  <c r="N63" i="29"/>
  <c r="M63" i="29"/>
  <c r="L63" i="29"/>
  <c r="K63" i="29"/>
  <c r="J63" i="29"/>
  <c r="I63" i="29"/>
  <c r="N62" i="29"/>
  <c r="M62" i="29"/>
  <c r="L62" i="29"/>
  <c r="K62" i="29"/>
  <c r="I62" i="29" s="1"/>
  <c r="J62" i="29"/>
  <c r="N61" i="29"/>
  <c r="M61" i="29"/>
  <c r="L61" i="29"/>
  <c r="K61" i="29"/>
  <c r="J61" i="29"/>
  <c r="I61" i="29"/>
  <c r="N60" i="29"/>
  <c r="M60" i="29"/>
  <c r="L60" i="29"/>
  <c r="K60" i="29"/>
  <c r="I60" i="29" s="1"/>
  <c r="J60" i="29"/>
  <c r="K38" i="29"/>
  <c r="L38" i="29" s="1"/>
  <c r="J38" i="29"/>
  <c r="K37" i="29"/>
  <c r="L37" i="29" s="1"/>
  <c r="J37" i="29"/>
  <c r="K35" i="29"/>
  <c r="L35" i="29" s="1"/>
  <c r="J35" i="29"/>
  <c r="K33" i="29"/>
  <c r="L33" i="29" s="1"/>
  <c r="J33" i="29"/>
  <c r="K32" i="29"/>
  <c r="L32" i="29" s="1"/>
  <c r="J32" i="29"/>
  <c r="K30" i="29"/>
  <c r="L30" i="29" s="1"/>
  <c r="J30" i="29"/>
  <c r="K28" i="29"/>
  <c r="L28" i="29" s="1"/>
  <c r="J28" i="29"/>
  <c r="K26" i="29"/>
  <c r="L26" i="29" s="1"/>
  <c r="J26" i="29"/>
  <c r="K24" i="29"/>
  <c r="L24" i="29" s="1"/>
  <c r="J24" i="29"/>
  <c r="K22" i="29"/>
  <c r="L22" i="29" s="1"/>
  <c r="M22" i="29" s="1"/>
  <c r="J22" i="29"/>
  <c r="E12" i="29"/>
  <c r="D12" i="29"/>
  <c r="K10" i="29"/>
  <c r="K9" i="29"/>
  <c r="K8" i="29"/>
  <c r="K7" i="29"/>
  <c r="K6" i="29"/>
  <c r="K4" i="29"/>
  <c r="K3" i="29"/>
  <c r="K2" i="29"/>
  <c r="D1" i="29"/>
  <c r="K5" i="29" s="1"/>
  <c r="N399" i="28"/>
  <c r="M399" i="28"/>
  <c r="L399" i="28"/>
  <c r="K399" i="28"/>
  <c r="J399" i="28"/>
  <c r="I399" i="28"/>
  <c r="N398" i="28"/>
  <c r="M398" i="28"/>
  <c r="L398" i="28"/>
  <c r="K398" i="28"/>
  <c r="I398" i="28" s="1"/>
  <c r="J398" i="28"/>
  <c r="N397" i="28"/>
  <c r="M397" i="28"/>
  <c r="L397" i="28"/>
  <c r="K397" i="28"/>
  <c r="J397" i="28"/>
  <c r="I397" i="28"/>
  <c r="N396" i="28"/>
  <c r="M396" i="28"/>
  <c r="L396" i="28"/>
  <c r="K396" i="28"/>
  <c r="I396" i="28" s="1"/>
  <c r="J396" i="28"/>
  <c r="N395" i="28"/>
  <c r="M395" i="28"/>
  <c r="L395" i="28"/>
  <c r="K395" i="28"/>
  <c r="J395" i="28"/>
  <c r="I395" i="28"/>
  <c r="N394" i="28"/>
  <c r="M394" i="28"/>
  <c r="L394" i="28"/>
  <c r="K394" i="28"/>
  <c r="I394" i="28" s="1"/>
  <c r="J394" i="28"/>
  <c r="N393" i="28"/>
  <c r="M393" i="28"/>
  <c r="L393" i="28"/>
  <c r="K393" i="28"/>
  <c r="J393" i="28"/>
  <c r="I393" i="28"/>
  <c r="N392" i="28"/>
  <c r="M392" i="28"/>
  <c r="L392" i="28"/>
  <c r="K392" i="28"/>
  <c r="I392" i="28" s="1"/>
  <c r="J392" i="28"/>
  <c r="N391" i="28"/>
  <c r="M391" i="28"/>
  <c r="L391" i="28"/>
  <c r="K391" i="28"/>
  <c r="J391" i="28"/>
  <c r="I391" i="28"/>
  <c r="N390" i="28"/>
  <c r="M390" i="28"/>
  <c r="L390" i="28"/>
  <c r="K390" i="28"/>
  <c r="I390" i="28" s="1"/>
  <c r="J390" i="28"/>
  <c r="N389" i="28"/>
  <c r="M389" i="28"/>
  <c r="L389" i="28"/>
  <c r="K389" i="28"/>
  <c r="J389" i="28"/>
  <c r="I389" i="28"/>
  <c r="N388" i="28"/>
  <c r="M388" i="28"/>
  <c r="L388" i="28"/>
  <c r="K388" i="28"/>
  <c r="I388" i="28" s="1"/>
  <c r="J388" i="28"/>
  <c r="N387" i="28"/>
  <c r="M387" i="28"/>
  <c r="L387" i="28"/>
  <c r="K387" i="28"/>
  <c r="J387" i="28"/>
  <c r="I387" i="28"/>
  <c r="N386" i="28"/>
  <c r="M386" i="28"/>
  <c r="L386" i="28"/>
  <c r="K386" i="28"/>
  <c r="I386" i="28" s="1"/>
  <c r="J386" i="28"/>
  <c r="N385" i="28"/>
  <c r="M385" i="28"/>
  <c r="L385" i="28"/>
  <c r="K385" i="28"/>
  <c r="J385" i="28"/>
  <c r="I385" i="28"/>
  <c r="N384" i="28"/>
  <c r="M384" i="28"/>
  <c r="L384" i="28"/>
  <c r="K384" i="28"/>
  <c r="I384" i="28" s="1"/>
  <c r="J384" i="28"/>
  <c r="N383" i="28"/>
  <c r="M383" i="28"/>
  <c r="L383" i="28"/>
  <c r="K383" i="28"/>
  <c r="J383" i="28"/>
  <c r="I383" i="28"/>
  <c r="N382" i="28"/>
  <c r="M382" i="28"/>
  <c r="L382" i="28"/>
  <c r="K382" i="28"/>
  <c r="I382" i="28" s="1"/>
  <c r="J382" i="28"/>
  <c r="N381" i="28"/>
  <c r="M381" i="28"/>
  <c r="L381" i="28"/>
  <c r="K381" i="28"/>
  <c r="J381" i="28"/>
  <c r="I381" i="28"/>
  <c r="N380" i="28"/>
  <c r="M380" i="28"/>
  <c r="L380" i="28"/>
  <c r="K380" i="28"/>
  <c r="I380" i="28" s="1"/>
  <c r="J380" i="28"/>
  <c r="N379" i="28"/>
  <c r="M379" i="28"/>
  <c r="L379" i="28"/>
  <c r="K379" i="28"/>
  <c r="J379" i="28"/>
  <c r="I379" i="28"/>
  <c r="N378" i="28"/>
  <c r="M378" i="28"/>
  <c r="L378" i="28"/>
  <c r="K378" i="28"/>
  <c r="I378" i="28" s="1"/>
  <c r="J378" i="28"/>
  <c r="N377" i="28"/>
  <c r="M377" i="28"/>
  <c r="L377" i="28"/>
  <c r="K377" i="28"/>
  <c r="J377" i="28"/>
  <c r="I377" i="28"/>
  <c r="N376" i="28"/>
  <c r="M376" i="28"/>
  <c r="L376" i="28"/>
  <c r="K376" i="28"/>
  <c r="I376" i="28" s="1"/>
  <c r="J376" i="28"/>
  <c r="N375" i="28"/>
  <c r="M375" i="28"/>
  <c r="L375" i="28"/>
  <c r="K375" i="28"/>
  <c r="J375" i="28"/>
  <c r="I375" i="28"/>
  <c r="N374" i="28"/>
  <c r="M374" i="28"/>
  <c r="L374" i="28"/>
  <c r="K374" i="28"/>
  <c r="I374" i="28" s="1"/>
  <c r="J374" i="28"/>
  <c r="N373" i="28"/>
  <c r="M373" i="28"/>
  <c r="L373" i="28"/>
  <c r="K373" i="28"/>
  <c r="J373" i="28"/>
  <c r="I373" i="28"/>
  <c r="N372" i="28"/>
  <c r="M372" i="28"/>
  <c r="L372" i="28"/>
  <c r="K372" i="28"/>
  <c r="I372" i="28" s="1"/>
  <c r="J372" i="28"/>
  <c r="N371" i="28"/>
  <c r="M371" i="28"/>
  <c r="L371" i="28"/>
  <c r="K371" i="28"/>
  <c r="J371" i="28"/>
  <c r="I371" i="28"/>
  <c r="N370" i="28"/>
  <c r="M370" i="28"/>
  <c r="L370" i="28"/>
  <c r="K370" i="28"/>
  <c r="I370" i="28" s="1"/>
  <c r="J370" i="28"/>
  <c r="N369" i="28"/>
  <c r="M369" i="28"/>
  <c r="L369" i="28"/>
  <c r="K369" i="28"/>
  <c r="J369" i="28"/>
  <c r="I369" i="28"/>
  <c r="N368" i="28"/>
  <c r="M368" i="28"/>
  <c r="L368" i="28"/>
  <c r="K368" i="28"/>
  <c r="I368" i="28" s="1"/>
  <c r="J368" i="28"/>
  <c r="N367" i="28"/>
  <c r="M367" i="28"/>
  <c r="L367" i="28"/>
  <c r="K367" i="28"/>
  <c r="J367" i="28"/>
  <c r="I367" i="28"/>
  <c r="N366" i="28"/>
  <c r="M366" i="28"/>
  <c r="L366" i="28"/>
  <c r="K366" i="28"/>
  <c r="I366" i="28" s="1"/>
  <c r="J366" i="28"/>
  <c r="N365" i="28"/>
  <c r="M365" i="28"/>
  <c r="L365" i="28"/>
  <c r="K365" i="28"/>
  <c r="J365" i="28"/>
  <c r="I365" i="28"/>
  <c r="N364" i="28"/>
  <c r="M364" i="28"/>
  <c r="L364" i="28"/>
  <c r="K364" i="28"/>
  <c r="I364" i="28" s="1"/>
  <c r="J364" i="28"/>
  <c r="N363" i="28"/>
  <c r="M363" i="28"/>
  <c r="L363" i="28"/>
  <c r="K363" i="28"/>
  <c r="J363" i="28"/>
  <c r="I363" i="28"/>
  <c r="N362" i="28"/>
  <c r="M362" i="28"/>
  <c r="L362" i="28"/>
  <c r="K362" i="28"/>
  <c r="I362" i="28" s="1"/>
  <c r="J362" i="28"/>
  <c r="N361" i="28"/>
  <c r="M361" i="28"/>
  <c r="L361" i="28"/>
  <c r="K361" i="28"/>
  <c r="J361" i="28"/>
  <c r="I361" i="28"/>
  <c r="N360" i="28"/>
  <c r="M360" i="28"/>
  <c r="L360" i="28"/>
  <c r="K360" i="28"/>
  <c r="I360" i="28" s="1"/>
  <c r="J360" i="28"/>
  <c r="N359" i="28"/>
  <c r="M359" i="28"/>
  <c r="L359" i="28"/>
  <c r="K359" i="28"/>
  <c r="J359" i="28"/>
  <c r="I359" i="28"/>
  <c r="N358" i="28"/>
  <c r="M358" i="28"/>
  <c r="L358" i="28"/>
  <c r="K358" i="28"/>
  <c r="I358" i="28" s="1"/>
  <c r="J358" i="28"/>
  <c r="N357" i="28"/>
  <c r="M357" i="28"/>
  <c r="L357" i="28"/>
  <c r="K357" i="28"/>
  <c r="J357" i="28"/>
  <c r="I357" i="28"/>
  <c r="N356" i="28"/>
  <c r="M356" i="28"/>
  <c r="L356" i="28"/>
  <c r="K356" i="28"/>
  <c r="I356" i="28" s="1"/>
  <c r="J356" i="28"/>
  <c r="N355" i="28"/>
  <c r="M355" i="28"/>
  <c r="L355" i="28"/>
  <c r="K355" i="28"/>
  <c r="J355" i="28"/>
  <c r="I355" i="28"/>
  <c r="N354" i="28"/>
  <c r="M354" i="28"/>
  <c r="L354" i="28"/>
  <c r="K354" i="28"/>
  <c r="I354" i="28" s="1"/>
  <c r="J354" i="28"/>
  <c r="N353" i="28"/>
  <c r="M353" i="28"/>
  <c r="L353" i="28"/>
  <c r="K353" i="28"/>
  <c r="J353" i="28"/>
  <c r="I353" i="28"/>
  <c r="N352" i="28"/>
  <c r="M352" i="28"/>
  <c r="L352" i="28"/>
  <c r="K352" i="28"/>
  <c r="I352" i="28" s="1"/>
  <c r="J352" i="28"/>
  <c r="N351" i="28"/>
  <c r="M351" i="28"/>
  <c r="L351" i="28"/>
  <c r="K351" i="28"/>
  <c r="J351" i="28"/>
  <c r="I351" i="28"/>
  <c r="N350" i="28"/>
  <c r="M350" i="28"/>
  <c r="L350" i="28"/>
  <c r="K350" i="28"/>
  <c r="I350" i="28" s="1"/>
  <c r="J350" i="28"/>
  <c r="N349" i="28"/>
  <c r="M349" i="28"/>
  <c r="L349" i="28"/>
  <c r="K349" i="28"/>
  <c r="J349" i="28"/>
  <c r="I349" i="28"/>
  <c r="N348" i="28"/>
  <c r="M348" i="28"/>
  <c r="L348" i="28"/>
  <c r="K348" i="28"/>
  <c r="I348" i="28" s="1"/>
  <c r="J348" i="28"/>
  <c r="N347" i="28"/>
  <c r="M347" i="28"/>
  <c r="L347" i="28"/>
  <c r="K347" i="28"/>
  <c r="J347" i="28"/>
  <c r="I347" i="28"/>
  <c r="N346" i="28"/>
  <c r="M346" i="28"/>
  <c r="L346" i="28"/>
  <c r="K346" i="28"/>
  <c r="I346" i="28" s="1"/>
  <c r="J346" i="28"/>
  <c r="N345" i="28"/>
  <c r="M345" i="28"/>
  <c r="L345" i="28"/>
  <c r="K345" i="28"/>
  <c r="J345" i="28"/>
  <c r="I345" i="28"/>
  <c r="N344" i="28"/>
  <c r="M344" i="28"/>
  <c r="L344" i="28"/>
  <c r="K344" i="28"/>
  <c r="I344" i="28" s="1"/>
  <c r="J344" i="28"/>
  <c r="N343" i="28"/>
  <c r="M343" i="28"/>
  <c r="L343" i="28"/>
  <c r="K343" i="28"/>
  <c r="J343" i="28"/>
  <c r="I343" i="28"/>
  <c r="N342" i="28"/>
  <c r="M342" i="28"/>
  <c r="L342" i="28"/>
  <c r="K342" i="28"/>
  <c r="I342" i="28" s="1"/>
  <c r="J342" i="28"/>
  <c r="N341" i="28"/>
  <c r="M341" i="28"/>
  <c r="L341" i="28"/>
  <c r="K341" i="28"/>
  <c r="J341" i="28"/>
  <c r="I341" i="28"/>
  <c r="N340" i="28"/>
  <c r="M340" i="28"/>
  <c r="L340" i="28"/>
  <c r="K340" i="28"/>
  <c r="I340" i="28" s="1"/>
  <c r="J340" i="28"/>
  <c r="N339" i="28"/>
  <c r="M339" i="28"/>
  <c r="L339" i="28"/>
  <c r="K339" i="28"/>
  <c r="J339" i="28"/>
  <c r="I339" i="28"/>
  <c r="N338" i="28"/>
  <c r="M338" i="28"/>
  <c r="L338" i="28"/>
  <c r="K338" i="28"/>
  <c r="I338" i="28" s="1"/>
  <c r="J338" i="28"/>
  <c r="N337" i="28"/>
  <c r="M337" i="28"/>
  <c r="L337" i="28"/>
  <c r="K337" i="28"/>
  <c r="J337" i="28"/>
  <c r="I337" i="28"/>
  <c r="N336" i="28"/>
  <c r="M336" i="28"/>
  <c r="L336" i="28"/>
  <c r="K336" i="28"/>
  <c r="I336" i="28" s="1"/>
  <c r="J336" i="28"/>
  <c r="N335" i="28"/>
  <c r="M335" i="28"/>
  <c r="L335" i="28"/>
  <c r="K335" i="28"/>
  <c r="J335" i="28"/>
  <c r="I335" i="28"/>
  <c r="N334" i="28"/>
  <c r="M334" i="28"/>
  <c r="L334" i="28"/>
  <c r="K334" i="28"/>
  <c r="I334" i="28" s="1"/>
  <c r="J334" i="28"/>
  <c r="N333" i="28"/>
  <c r="M333" i="28"/>
  <c r="L333" i="28"/>
  <c r="K333" i="28"/>
  <c r="J333" i="28"/>
  <c r="I333" i="28"/>
  <c r="N332" i="28"/>
  <c r="M332" i="28"/>
  <c r="L332" i="28"/>
  <c r="K332" i="28"/>
  <c r="I332" i="28" s="1"/>
  <c r="J332" i="28"/>
  <c r="N331" i="28"/>
  <c r="M331" i="28"/>
  <c r="L331" i="28"/>
  <c r="K331" i="28"/>
  <c r="J331" i="28"/>
  <c r="I331" i="28"/>
  <c r="N330" i="28"/>
  <c r="M330" i="28"/>
  <c r="L330" i="28"/>
  <c r="K330" i="28"/>
  <c r="I330" i="28" s="1"/>
  <c r="J330" i="28"/>
  <c r="N329" i="28"/>
  <c r="M329" i="28"/>
  <c r="L329" i="28"/>
  <c r="K329" i="28"/>
  <c r="J329" i="28"/>
  <c r="I329" i="28"/>
  <c r="N328" i="28"/>
  <c r="M328" i="28"/>
  <c r="L328" i="28"/>
  <c r="K328" i="28"/>
  <c r="I328" i="28" s="1"/>
  <c r="J328" i="28"/>
  <c r="N327" i="28"/>
  <c r="M327" i="28"/>
  <c r="L327" i="28"/>
  <c r="K327" i="28"/>
  <c r="J327" i="28"/>
  <c r="I327" i="28"/>
  <c r="N326" i="28"/>
  <c r="M326" i="28"/>
  <c r="L326" i="28"/>
  <c r="K326" i="28"/>
  <c r="I326" i="28" s="1"/>
  <c r="J326" i="28"/>
  <c r="N325" i="28"/>
  <c r="M325" i="28"/>
  <c r="L325" i="28"/>
  <c r="K325" i="28"/>
  <c r="J325" i="28"/>
  <c r="I325" i="28"/>
  <c r="N324" i="28"/>
  <c r="M324" i="28"/>
  <c r="L324" i="28"/>
  <c r="K324" i="28"/>
  <c r="I324" i="28" s="1"/>
  <c r="J324" i="28"/>
  <c r="N323" i="28"/>
  <c r="M323" i="28"/>
  <c r="L323" i="28"/>
  <c r="K323" i="28"/>
  <c r="J323" i="28"/>
  <c r="I323" i="28"/>
  <c r="N322" i="28"/>
  <c r="M322" i="28"/>
  <c r="L322" i="28"/>
  <c r="K322" i="28"/>
  <c r="I322" i="28" s="1"/>
  <c r="J322" i="28"/>
  <c r="N321" i="28"/>
  <c r="M321" i="28"/>
  <c r="L321" i="28"/>
  <c r="K321" i="28"/>
  <c r="J321" i="28"/>
  <c r="I321" i="28"/>
  <c r="N320" i="28"/>
  <c r="M320" i="28"/>
  <c r="L320" i="28"/>
  <c r="K320" i="28"/>
  <c r="I320" i="28" s="1"/>
  <c r="J320" i="28"/>
  <c r="N319" i="28"/>
  <c r="M319" i="28"/>
  <c r="L319" i="28"/>
  <c r="K319" i="28"/>
  <c r="J319" i="28"/>
  <c r="I319" i="28"/>
  <c r="N318" i="28"/>
  <c r="M318" i="28"/>
  <c r="L318" i="28"/>
  <c r="K318" i="28"/>
  <c r="I318" i="28" s="1"/>
  <c r="J318" i="28"/>
  <c r="N317" i="28"/>
  <c r="M317" i="28"/>
  <c r="L317" i="28"/>
  <c r="K317" i="28"/>
  <c r="J317" i="28"/>
  <c r="I317" i="28"/>
  <c r="N316" i="28"/>
  <c r="M316" i="28"/>
  <c r="L316" i="28"/>
  <c r="K316" i="28"/>
  <c r="I316" i="28" s="1"/>
  <c r="J316" i="28"/>
  <c r="N315" i="28"/>
  <c r="M315" i="28"/>
  <c r="L315" i="28"/>
  <c r="K315" i="28"/>
  <c r="J315" i="28"/>
  <c r="I315" i="28"/>
  <c r="N314" i="28"/>
  <c r="M314" i="28"/>
  <c r="L314" i="28"/>
  <c r="K314" i="28"/>
  <c r="I314" i="28" s="1"/>
  <c r="J314" i="28"/>
  <c r="N313" i="28"/>
  <c r="M313" i="28"/>
  <c r="L313" i="28"/>
  <c r="K313" i="28"/>
  <c r="J313" i="28"/>
  <c r="I313" i="28"/>
  <c r="N312" i="28"/>
  <c r="M312" i="28"/>
  <c r="L312" i="28"/>
  <c r="K312" i="28"/>
  <c r="I312" i="28" s="1"/>
  <c r="J312" i="28"/>
  <c r="N311" i="28"/>
  <c r="M311" i="28"/>
  <c r="L311" i="28"/>
  <c r="K311" i="28"/>
  <c r="J311" i="28"/>
  <c r="I311" i="28"/>
  <c r="N310" i="28"/>
  <c r="M310" i="28"/>
  <c r="L310" i="28"/>
  <c r="K310" i="28"/>
  <c r="I310" i="28" s="1"/>
  <c r="J310" i="28"/>
  <c r="N309" i="28"/>
  <c r="M309" i="28"/>
  <c r="L309" i="28"/>
  <c r="K309" i="28"/>
  <c r="J309" i="28"/>
  <c r="I309" i="28"/>
  <c r="N308" i="28"/>
  <c r="M308" i="28"/>
  <c r="L308" i="28"/>
  <c r="K308" i="28"/>
  <c r="I308" i="28" s="1"/>
  <c r="J308" i="28"/>
  <c r="N307" i="28"/>
  <c r="M307" i="28"/>
  <c r="L307" i="28"/>
  <c r="K307" i="28"/>
  <c r="J307" i="28"/>
  <c r="I307" i="28"/>
  <c r="N306" i="28"/>
  <c r="M306" i="28"/>
  <c r="L306" i="28"/>
  <c r="K306" i="28"/>
  <c r="I306" i="28" s="1"/>
  <c r="J306" i="28"/>
  <c r="N305" i="28"/>
  <c r="M305" i="28"/>
  <c r="L305" i="28"/>
  <c r="K305" i="28"/>
  <c r="J305" i="28"/>
  <c r="I305" i="28"/>
  <c r="N304" i="28"/>
  <c r="M304" i="28"/>
  <c r="L304" i="28"/>
  <c r="K304" i="28"/>
  <c r="I304" i="28" s="1"/>
  <c r="J304" i="28"/>
  <c r="N303" i="28"/>
  <c r="M303" i="28"/>
  <c r="L303" i="28"/>
  <c r="K303" i="28"/>
  <c r="J303" i="28"/>
  <c r="I303" i="28"/>
  <c r="N302" i="28"/>
  <c r="M302" i="28"/>
  <c r="L302" i="28"/>
  <c r="K302" i="28"/>
  <c r="I302" i="28" s="1"/>
  <c r="J302" i="28"/>
  <c r="N301" i="28"/>
  <c r="M301" i="28"/>
  <c r="L301" i="28"/>
  <c r="K301" i="28"/>
  <c r="J301" i="28"/>
  <c r="I301" i="28"/>
  <c r="N300" i="28"/>
  <c r="M300" i="28"/>
  <c r="L300" i="28"/>
  <c r="K300" i="28"/>
  <c r="I300" i="28" s="1"/>
  <c r="J300" i="28"/>
  <c r="N299" i="28"/>
  <c r="M299" i="28"/>
  <c r="L299" i="28"/>
  <c r="K299" i="28"/>
  <c r="J299" i="28"/>
  <c r="I299" i="28"/>
  <c r="N298" i="28"/>
  <c r="M298" i="28"/>
  <c r="L298" i="28"/>
  <c r="K298" i="28"/>
  <c r="I298" i="28" s="1"/>
  <c r="J298" i="28"/>
  <c r="N297" i="28"/>
  <c r="M297" i="28"/>
  <c r="L297" i="28"/>
  <c r="K297" i="28"/>
  <c r="J297" i="28"/>
  <c r="I297" i="28"/>
  <c r="N296" i="28"/>
  <c r="M296" i="28"/>
  <c r="L296" i="28"/>
  <c r="K296" i="28"/>
  <c r="I296" i="28" s="1"/>
  <c r="J296" i="28"/>
  <c r="N295" i="28"/>
  <c r="M295" i="28"/>
  <c r="L295" i="28"/>
  <c r="K295" i="28"/>
  <c r="J295" i="28"/>
  <c r="I295" i="28"/>
  <c r="N294" i="28"/>
  <c r="M294" i="28"/>
  <c r="L294" i="28"/>
  <c r="K294" i="28"/>
  <c r="I294" i="28" s="1"/>
  <c r="J294" i="28"/>
  <c r="N293" i="28"/>
  <c r="M293" i="28"/>
  <c r="L293" i="28"/>
  <c r="K293" i="28"/>
  <c r="J293" i="28"/>
  <c r="I293" i="28"/>
  <c r="N292" i="28"/>
  <c r="M292" i="28"/>
  <c r="L292" i="28"/>
  <c r="K292" i="28"/>
  <c r="I292" i="28" s="1"/>
  <c r="J292" i="28"/>
  <c r="N291" i="28"/>
  <c r="M291" i="28"/>
  <c r="L291" i="28"/>
  <c r="K291" i="28"/>
  <c r="J291" i="28"/>
  <c r="I291" i="28"/>
  <c r="N290" i="28"/>
  <c r="M290" i="28"/>
  <c r="L290" i="28"/>
  <c r="K290" i="28"/>
  <c r="I290" i="28" s="1"/>
  <c r="J290" i="28"/>
  <c r="N289" i="28"/>
  <c r="M289" i="28"/>
  <c r="L289" i="28"/>
  <c r="K289" i="28"/>
  <c r="J289" i="28"/>
  <c r="I289" i="28"/>
  <c r="N288" i="28"/>
  <c r="M288" i="28"/>
  <c r="L288" i="28"/>
  <c r="K288" i="28"/>
  <c r="I288" i="28" s="1"/>
  <c r="J288" i="28"/>
  <c r="N287" i="28"/>
  <c r="M287" i="28"/>
  <c r="L287" i="28"/>
  <c r="K287" i="28"/>
  <c r="J287" i="28"/>
  <c r="I287" i="28"/>
  <c r="N286" i="28"/>
  <c r="M286" i="28"/>
  <c r="L286" i="28"/>
  <c r="K286" i="28"/>
  <c r="I286" i="28" s="1"/>
  <c r="J286" i="28"/>
  <c r="N285" i="28"/>
  <c r="M285" i="28"/>
  <c r="L285" i="28"/>
  <c r="K285" i="28"/>
  <c r="J285" i="28"/>
  <c r="I285" i="28" s="1"/>
  <c r="N284" i="28"/>
  <c r="M284" i="28"/>
  <c r="L284" i="28"/>
  <c r="K284" i="28"/>
  <c r="J284" i="28"/>
  <c r="N283" i="28"/>
  <c r="M283" i="28"/>
  <c r="L283" i="28"/>
  <c r="K283" i="28"/>
  <c r="J283" i="28"/>
  <c r="I283" i="28"/>
  <c r="N282" i="28"/>
  <c r="M282" i="28"/>
  <c r="L282" i="28"/>
  <c r="K282" i="28"/>
  <c r="I282" i="28" s="1"/>
  <c r="J282" i="28"/>
  <c r="N281" i="28"/>
  <c r="M281" i="28"/>
  <c r="L281" i="28"/>
  <c r="K281" i="28"/>
  <c r="J281" i="28"/>
  <c r="I281" i="28"/>
  <c r="N280" i="28"/>
  <c r="M280" i="28"/>
  <c r="L280" i="28"/>
  <c r="K280" i="28"/>
  <c r="I280" i="28" s="1"/>
  <c r="J280" i="28"/>
  <c r="N279" i="28"/>
  <c r="M279" i="28"/>
  <c r="L279" i="28"/>
  <c r="K279" i="28"/>
  <c r="J279" i="28"/>
  <c r="I279" i="28"/>
  <c r="N278" i="28"/>
  <c r="M278" i="28"/>
  <c r="L278" i="28"/>
  <c r="K278" i="28"/>
  <c r="I278" i="28" s="1"/>
  <c r="J278" i="28"/>
  <c r="N277" i="28"/>
  <c r="M277" i="28"/>
  <c r="L277" i="28"/>
  <c r="K277" i="28"/>
  <c r="J277" i="28"/>
  <c r="I277" i="28" s="1"/>
  <c r="N276" i="28"/>
  <c r="M276" i="28"/>
  <c r="L276" i="28"/>
  <c r="K276" i="28"/>
  <c r="J276" i="28"/>
  <c r="N275" i="28"/>
  <c r="M275" i="28"/>
  <c r="L275" i="28"/>
  <c r="K275" i="28"/>
  <c r="J275" i="28"/>
  <c r="I275" i="28"/>
  <c r="N274" i="28"/>
  <c r="M274" i="28"/>
  <c r="L274" i="28"/>
  <c r="K274" i="28"/>
  <c r="I274" i="28" s="1"/>
  <c r="J274" i="28"/>
  <c r="N273" i="28"/>
  <c r="M273" i="28"/>
  <c r="L273" i="28"/>
  <c r="K273" i="28"/>
  <c r="J273" i="28"/>
  <c r="I273" i="28"/>
  <c r="N272" i="28"/>
  <c r="M272" i="28"/>
  <c r="L272" i="28"/>
  <c r="K272" i="28"/>
  <c r="I272" i="28" s="1"/>
  <c r="J272" i="28"/>
  <c r="N271" i="28"/>
  <c r="M271" i="28"/>
  <c r="L271" i="28"/>
  <c r="K271" i="28"/>
  <c r="J271" i="28"/>
  <c r="I271" i="28"/>
  <c r="N270" i="28"/>
  <c r="M270" i="28"/>
  <c r="L270" i="28"/>
  <c r="K270" i="28"/>
  <c r="I270" i="28" s="1"/>
  <c r="J270" i="28"/>
  <c r="N269" i="28"/>
  <c r="M269" i="28"/>
  <c r="L269" i="28"/>
  <c r="K269" i="28"/>
  <c r="J269" i="28"/>
  <c r="I269" i="28" s="1"/>
  <c r="N268" i="28"/>
  <c r="M268" i="28"/>
  <c r="L268" i="28"/>
  <c r="K268" i="28"/>
  <c r="J268" i="28"/>
  <c r="N267" i="28"/>
  <c r="M267" i="28"/>
  <c r="L267" i="28"/>
  <c r="K267" i="28"/>
  <c r="J267" i="28"/>
  <c r="I267" i="28"/>
  <c r="N266" i="28"/>
  <c r="M266" i="28"/>
  <c r="L266" i="28"/>
  <c r="K266" i="28"/>
  <c r="I266" i="28" s="1"/>
  <c r="J266" i="28"/>
  <c r="N265" i="28"/>
  <c r="M265" i="28"/>
  <c r="L265" i="28"/>
  <c r="K265" i="28"/>
  <c r="J265" i="28"/>
  <c r="I265" i="28"/>
  <c r="N264" i="28"/>
  <c r="M264" i="28"/>
  <c r="L264" i="28"/>
  <c r="K264" i="28"/>
  <c r="I264" i="28" s="1"/>
  <c r="J264" i="28"/>
  <c r="N263" i="28"/>
  <c r="M263" i="28"/>
  <c r="L263" i="28"/>
  <c r="K263" i="28"/>
  <c r="J263" i="28"/>
  <c r="I263" i="28"/>
  <c r="N262" i="28"/>
  <c r="M262" i="28"/>
  <c r="L262" i="28"/>
  <c r="K262" i="28"/>
  <c r="I262" i="28" s="1"/>
  <c r="J262" i="28"/>
  <c r="N261" i="28"/>
  <c r="M261" i="28"/>
  <c r="L261" i="28"/>
  <c r="K261" i="28"/>
  <c r="J261" i="28"/>
  <c r="I261" i="28" s="1"/>
  <c r="N260" i="28"/>
  <c r="M260" i="28"/>
  <c r="L260" i="28"/>
  <c r="K260" i="28"/>
  <c r="J260" i="28"/>
  <c r="N259" i="28"/>
  <c r="M259" i="28"/>
  <c r="L259" i="28"/>
  <c r="K259" i="28"/>
  <c r="J259" i="28"/>
  <c r="I259" i="28"/>
  <c r="N258" i="28"/>
  <c r="M258" i="28"/>
  <c r="L258" i="28"/>
  <c r="K258" i="28"/>
  <c r="I258" i="28" s="1"/>
  <c r="J258" i="28"/>
  <c r="N257" i="28"/>
  <c r="M257" i="28"/>
  <c r="L257" i="28"/>
  <c r="I257" i="28" s="1"/>
  <c r="K257" i="28"/>
  <c r="J257" i="28"/>
  <c r="N256" i="28"/>
  <c r="M256" i="28"/>
  <c r="L256" i="28"/>
  <c r="K256" i="28"/>
  <c r="J256" i="28"/>
  <c r="N255" i="28"/>
  <c r="M255" i="28"/>
  <c r="L255" i="28"/>
  <c r="I255" i="28" s="1"/>
  <c r="K255" i="28"/>
  <c r="J255" i="28"/>
  <c r="N254" i="28"/>
  <c r="M254" i="28"/>
  <c r="L254" i="28"/>
  <c r="K254" i="28"/>
  <c r="J254" i="28"/>
  <c r="N253" i="28"/>
  <c r="M253" i="28"/>
  <c r="L253" i="28"/>
  <c r="K253" i="28"/>
  <c r="J253" i="28"/>
  <c r="I253" i="28" s="1"/>
  <c r="N252" i="28"/>
  <c r="M252" i="28"/>
  <c r="L252" i="28"/>
  <c r="K252" i="28"/>
  <c r="J252" i="28"/>
  <c r="N251" i="28"/>
  <c r="M251" i="28"/>
  <c r="L251" i="28"/>
  <c r="K251" i="28"/>
  <c r="J251" i="28"/>
  <c r="I251" i="28"/>
  <c r="N250" i="28"/>
  <c r="M250" i="28"/>
  <c r="L250" i="28"/>
  <c r="K250" i="28"/>
  <c r="I250" i="28" s="1"/>
  <c r="J250" i="28"/>
  <c r="N249" i="28"/>
  <c r="M249" i="28"/>
  <c r="L249" i="28"/>
  <c r="I249" i="28" s="1"/>
  <c r="K249" i="28"/>
  <c r="J249" i="28"/>
  <c r="N248" i="28"/>
  <c r="M248" i="28"/>
  <c r="L248" i="28"/>
  <c r="K248" i="28"/>
  <c r="J248" i="28"/>
  <c r="N247" i="28"/>
  <c r="M247" i="28"/>
  <c r="L247" i="28"/>
  <c r="I247" i="28" s="1"/>
  <c r="K247" i="28"/>
  <c r="J247" i="28"/>
  <c r="N246" i="28"/>
  <c r="M246" i="28"/>
  <c r="L246" i="28"/>
  <c r="K246" i="28"/>
  <c r="J246" i="28"/>
  <c r="N245" i="28"/>
  <c r="M245" i="28"/>
  <c r="L245" i="28"/>
  <c r="K245" i="28"/>
  <c r="J245" i="28"/>
  <c r="I245" i="28" s="1"/>
  <c r="N244" i="28"/>
  <c r="M244" i="28"/>
  <c r="L244" i="28"/>
  <c r="K244" i="28"/>
  <c r="J244" i="28"/>
  <c r="N243" i="28"/>
  <c r="M243" i="28"/>
  <c r="L243" i="28"/>
  <c r="K243" i="28"/>
  <c r="J243" i="28"/>
  <c r="I243" i="28"/>
  <c r="N242" i="28"/>
  <c r="M242" i="28"/>
  <c r="L242" i="28"/>
  <c r="K242" i="28"/>
  <c r="I242" i="28" s="1"/>
  <c r="J242" i="28"/>
  <c r="N241" i="28"/>
  <c r="M241" i="28"/>
  <c r="L241" i="28"/>
  <c r="I241" i="28" s="1"/>
  <c r="K241" i="28"/>
  <c r="J241" i="28"/>
  <c r="N240" i="28"/>
  <c r="M240" i="28"/>
  <c r="L240" i="28"/>
  <c r="K240" i="28"/>
  <c r="J240" i="28"/>
  <c r="N239" i="28"/>
  <c r="M239" i="28"/>
  <c r="L239" i="28"/>
  <c r="I239" i="28" s="1"/>
  <c r="K239" i="28"/>
  <c r="J239" i="28"/>
  <c r="N238" i="28"/>
  <c r="M238" i="28"/>
  <c r="L238" i="28"/>
  <c r="K238" i="28"/>
  <c r="J238" i="28"/>
  <c r="N237" i="28"/>
  <c r="M237" i="28"/>
  <c r="L237" i="28"/>
  <c r="K237" i="28"/>
  <c r="J237" i="28"/>
  <c r="I237" i="28" s="1"/>
  <c r="N236" i="28"/>
  <c r="M236" i="28"/>
  <c r="L236" i="28"/>
  <c r="K236" i="28"/>
  <c r="J236" i="28"/>
  <c r="N235" i="28"/>
  <c r="M235" i="28"/>
  <c r="L235" i="28"/>
  <c r="K235" i="28"/>
  <c r="J235" i="28"/>
  <c r="I235" i="28"/>
  <c r="N234" i="28"/>
  <c r="M234" i="28"/>
  <c r="L234" i="28"/>
  <c r="K234" i="28"/>
  <c r="I234" i="28" s="1"/>
  <c r="J234" i="28"/>
  <c r="N233" i="28"/>
  <c r="M233" i="28"/>
  <c r="L233" i="28"/>
  <c r="I233" i="28" s="1"/>
  <c r="K233" i="28"/>
  <c r="J233" i="28"/>
  <c r="N232" i="28"/>
  <c r="M232" i="28"/>
  <c r="L232" i="28"/>
  <c r="K232" i="28"/>
  <c r="J232" i="28"/>
  <c r="N231" i="28"/>
  <c r="M231" i="28"/>
  <c r="L231" i="28"/>
  <c r="I231" i="28" s="1"/>
  <c r="K231" i="28"/>
  <c r="J231" i="28"/>
  <c r="N230" i="28"/>
  <c r="M230" i="28"/>
  <c r="L230" i="28"/>
  <c r="K230" i="28"/>
  <c r="J230" i="28"/>
  <c r="N229" i="28"/>
  <c r="M229" i="28"/>
  <c r="L229" i="28"/>
  <c r="K229" i="28"/>
  <c r="J229" i="28"/>
  <c r="I229" i="28" s="1"/>
  <c r="N228" i="28"/>
  <c r="M228" i="28"/>
  <c r="L228" i="28"/>
  <c r="K228" i="28"/>
  <c r="J228" i="28"/>
  <c r="N227" i="28"/>
  <c r="M227" i="28"/>
  <c r="L227" i="28"/>
  <c r="K227" i="28"/>
  <c r="J227" i="28"/>
  <c r="I227" i="28"/>
  <c r="N226" i="28"/>
  <c r="M226" i="28"/>
  <c r="L226" i="28"/>
  <c r="K226" i="28"/>
  <c r="I226" i="28" s="1"/>
  <c r="J226" i="28"/>
  <c r="N225" i="28"/>
  <c r="M225" i="28"/>
  <c r="L225" i="28"/>
  <c r="I225" i="28" s="1"/>
  <c r="K225" i="28"/>
  <c r="J225" i="28"/>
  <c r="N224" i="28"/>
  <c r="M224" i="28"/>
  <c r="L224" i="28"/>
  <c r="K224" i="28"/>
  <c r="J224" i="28"/>
  <c r="N223" i="28"/>
  <c r="M223" i="28"/>
  <c r="L223" i="28"/>
  <c r="I223" i="28" s="1"/>
  <c r="K223" i="28"/>
  <c r="J223" i="28"/>
  <c r="N222" i="28"/>
  <c r="M222" i="28"/>
  <c r="L222" i="28"/>
  <c r="K222" i="28"/>
  <c r="J222" i="28"/>
  <c r="N221" i="28"/>
  <c r="M221" i="28"/>
  <c r="L221" i="28"/>
  <c r="K221" i="28"/>
  <c r="J221" i="28"/>
  <c r="I221" i="28" s="1"/>
  <c r="N220" i="28"/>
  <c r="M220" i="28"/>
  <c r="L220" i="28"/>
  <c r="K220" i="28"/>
  <c r="J220" i="28"/>
  <c r="N219" i="28"/>
  <c r="M219" i="28"/>
  <c r="L219" i="28"/>
  <c r="K219" i="28"/>
  <c r="J219" i="28"/>
  <c r="I219" i="28"/>
  <c r="N218" i="28"/>
  <c r="M218" i="28"/>
  <c r="L218" i="28"/>
  <c r="K218" i="28"/>
  <c r="I218" i="28" s="1"/>
  <c r="J218" i="28"/>
  <c r="N217" i="28"/>
  <c r="M217" i="28"/>
  <c r="L217" i="28"/>
  <c r="I217" i="28" s="1"/>
  <c r="K217" i="28"/>
  <c r="J217" i="28"/>
  <c r="N216" i="28"/>
  <c r="M216" i="28"/>
  <c r="L216" i="28"/>
  <c r="K216" i="28"/>
  <c r="J216" i="28"/>
  <c r="N215" i="28"/>
  <c r="M215" i="28"/>
  <c r="L215" i="28"/>
  <c r="I215" i="28" s="1"/>
  <c r="K215" i="28"/>
  <c r="J215" i="28"/>
  <c r="N214" i="28"/>
  <c r="M214" i="28"/>
  <c r="L214" i="28"/>
  <c r="K214" i="28"/>
  <c r="J214" i="28"/>
  <c r="N213" i="28"/>
  <c r="M213" i="28"/>
  <c r="L213" i="28"/>
  <c r="K213" i="28"/>
  <c r="J213" i="28"/>
  <c r="I213" i="28" s="1"/>
  <c r="N212" i="28"/>
  <c r="M212" i="28"/>
  <c r="L212" i="28"/>
  <c r="K212" i="28"/>
  <c r="J212" i="28"/>
  <c r="N211" i="28"/>
  <c r="M211" i="28"/>
  <c r="L211" i="28"/>
  <c r="K211" i="28"/>
  <c r="J211" i="28"/>
  <c r="I211" i="28"/>
  <c r="N210" i="28"/>
  <c r="M210" i="28"/>
  <c r="L210" i="28"/>
  <c r="K210" i="28"/>
  <c r="I210" i="28" s="1"/>
  <c r="J210" i="28"/>
  <c r="N209" i="28"/>
  <c r="M209" i="28"/>
  <c r="L209" i="28"/>
  <c r="I209" i="28" s="1"/>
  <c r="K209" i="28"/>
  <c r="J209" i="28"/>
  <c r="N208" i="28"/>
  <c r="M208" i="28"/>
  <c r="L208" i="28"/>
  <c r="K208" i="28"/>
  <c r="J208" i="28"/>
  <c r="N207" i="28"/>
  <c r="M207" i="28"/>
  <c r="L207" i="28"/>
  <c r="I207" i="28" s="1"/>
  <c r="K207" i="28"/>
  <c r="J207" i="28"/>
  <c r="N206" i="28"/>
  <c r="M206" i="28"/>
  <c r="L206" i="28"/>
  <c r="K206" i="28"/>
  <c r="J206" i="28"/>
  <c r="N205" i="28"/>
  <c r="M205" i="28"/>
  <c r="L205" i="28"/>
  <c r="K205" i="28"/>
  <c r="J205" i="28"/>
  <c r="I205" i="28" s="1"/>
  <c r="N204" i="28"/>
  <c r="M204" i="28"/>
  <c r="L204" i="28"/>
  <c r="K204" i="28"/>
  <c r="J204" i="28"/>
  <c r="N203" i="28"/>
  <c r="M203" i="28"/>
  <c r="L203" i="28"/>
  <c r="K203" i="28"/>
  <c r="J203" i="28"/>
  <c r="I203" i="28"/>
  <c r="N202" i="28"/>
  <c r="M202" i="28"/>
  <c r="L202" i="28"/>
  <c r="K202" i="28"/>
  <c r="I202" i="28" s="1"/>
  <c r="J202" i="28"/>
  <c r="N201" i="28"/>
  <c r="M201" i="28"/>
  <c r="L201" i="28"/>
  <c r="I201" i="28" s="1"/>
  <c r="K35" i="28" s="1"/>
  <c r="K201" i="28"/>
  <c r="J201" i="28"/>
  <c r="N200" i="28"/>
  <c r="M200" i="28"/>
  <c r="L200" i="28"/>
  <c r="K200" i="28"/>
  <c r="J200" i="28"/>
  <c r="N199" i="28"/>
  <c r="M199" i="28"/>
  <c r="L199" i="28"/>
  <c r="I199" i="28" s="1"/>
  <c r="K199" i="28"/>
  <c r="J199" i="28"/>
  <c r="N198" i="28"/>
  <c r="M198" i="28"/>
  <c r="L198" i="28"/>
  <c r="K198" i="28"/>
  <c r="J198" i="28"/>
  <c r="N197" i="28"/>
  <c r="M197" i="28"/>
  <c r="L197" i="28"/>
  <c r="K197" i="28"/>
  <c r="J197" i="28"/>
  <c r="I197" i="28" s="1"/>
  <c r="N196" i="28"/>
  <c r="M196" i="28"/>
  <c r="L196" i="28"/>
  <c r="K196" i="28"/>
  <c r="J196" i="28"/>
  <c r="N195" i="28"/>
  <c r="M195" i="28"/>
  <c r="L195" i="28"/>
  <c r="K195" i="28"/>
  <c r="J195" i="28"/>
  <c r="I195" i="28"/>
  <c r="N194" i="28"/>
  <c r="M194" i="28"/>
  <c r="L194" i="28"/>
  <c r="K194" i="28"/>
  <c r="I194" i="28" s="1"/>
  <c r="J194" i="28"/>
  <c r="N193" i="28"/>
  <c r="M193" i="28"/>
  <c r="L193" i="28"/>
  <c r="I193" i="28" s="1"/>
  <c r="K193" i="28"/>
  <c r="J193" i="28"/>
  <c r="N192" i="28"/>
  <c r="M192" i="28"/>
  <c r="L192" i="28"/>
  <c r="K192" i="28"/>
  <c r="J192" i="28"/>
  <c r="N191" i="28"/>
  <c r="M191" i="28"/>
  <c r="L191" i="28"/>
  <c r="I191" i="28" s="1"/>
  <c r="K191" i="28"/>
  <c r="J191" i="28"/>
  <c r="N190" i="28"/>
  <c r="M190" i="28"/>
  <c r="L190" i="28"/>
  <c r="K190" i="28"/>
  <c r="J190" i="28"/>
  <c r="N189" i="28"/>
  <c r="M189" i="28"/>
  <c r="L189" i="28"/>
  <c r="K189" i="28"/>
  <c r="J189" i="28"/>
  <c r="I189" i="28" s="1"/>
  <c r="N188" i="28"/>
  <c r="M188" i="28"/>
  <c r="L188" i="28"/>
  <c r="K188" i="28"/>
  <c r="J188" i="28"/>
  <c r="N187" i="28"/>
  <c r="M187" i="28"/>
  <c r="L187" i="28"/>
  <c r="K187" i="28"/>
  <c r="J187" i="28"/>
  <c r="I187" i="28"/>
  <c r="N186" i="28"/>
  <c r="M186" i="28"/>
  <c r="L186" i="28"/>
  <c r="K186" i="28"/>
  <c r="I186" i="28" s="1"/>
  <c r="J186" i="28"/>
  <c r="N185" i="28"/>
  <c r="M185" i="28"/>
  <c r="L185" i="28"/>
  <c r="I185" i="28" s="1"/>
  <c r="K30" i="28" s="1"/>
  <c r="K185" i="28"/>
  <c r="J185" i="28"/>
  <c r="N184" i="28"/>
  <c r="M184" i="28"/>
  <c r="L184" i="28"/>
  <c r="K184" i="28"/>
  <c r="J184" i="28"/>
  <c r="N183" i="28"/>
  <c r="M183" i="28"/>
  <c r="L183" i="28"/>
  <c r="I183" i="28" s="1"/>
  <c r="K183" i="28"/>
  <c r="J183" i="28"/>
  <c r="N182" i="28"/>
  <c r="M182" i="28"/>
  <c r="L182" i="28"/>
  <c r="K182" i="28"/>
  <c r="J182" i="28"/>
  <c r="N181" i="28"/>
  <c r="M181" i="28"/>
  <c r="L181" i="28"/>
  <c r="K181" i="28"/>
  <c r="J181" i="28"/>
  <c r="I181" i="28" s="1"/>
  <c r="N180" i="28"/>
  <c r="M180" i="28"/>
  <c r="L180" i="28"/>
  <c r="K180" i="28"/>
  <c r="J180" i="28"/>
  <c r="N179" i="28"/>
  <c r="M179" i="28"/>
  <c r="L179" i="28"/>
  <c r="K179" i="28"/>
  <c r="J179" i="28"/>
  <c r="I179" i="28"/>
  <c r="N178" i="28"/>
  <c r="M178" i="28"/>
  <c r="L178" i="28"/>
  <c r="K178" i="28"/>
  <c r="I178" i="28" s="1"/>
  <c r="J178" i="28"/>
  <c r="N177" i="28"/>
  <c r="M177" i="28"/>
  <c r="L177" i="28"/>
  <c r="I177" i="28" s="1"/>
  <c r="K177" i="28"/>
  <c r="J177" i="28"/>
  <c r="N176" i="28"/>
  <c r="M176" i="28"/>
  <c r="L176" i="28"/>
  <c r="K176" i="28"/>
  <c r="J176" i="28"/>
  <c r="N175" i="28"/>
  <c r="M175" i="28"/>
  <c r="L175" i="28"/>
  <c r="I175" i="28" s="1"/>
  <c r="K175" i="28"/>
  <c r="J175" i="28"/>
  <c r="N174" i="28"/>
  <c r="M174" i="28"/>
  <c r="L174" i="28"/>
  <c r="K174" i="28"/>
  <c r="J174" i="28"/>
  <c r="N173" i="28"/>
  <c r="M173" i="28"/>
  <c r="L173" i="28"/>
  <c r="K173" i="28"/>
  <c r="J173" i="28"/>
  <c r="I173" i="28" s="1"/>
  <c r="K28" i="28" s="1"/>
  <c r="N172" i="28"/>
  <c r="M172" i="28"/>
  <c r="L172" i="28"/>
  <c r="K172" i="28"/>
  <c r="J172" i="28"/>
  <c r="N171" i="28"/>
  <c r="M171" i="28"/>
  <c r="L171" i="28"/>
  <c r="K171" i="28"/>
  <c r="J171" i="28"/>
  <c r="I171" i="28"/>
  <c r="N170" i="28"/>
  <c r="M170" i="28"/>
  <c r="L170" i="28"/>
  <c r="K170" i="28"/>
  <c r="I170" i="28" s="1"/>
  <c r="J170" i="28"/>
  <c r="N169" i="28"/>
  <c r="M169" i="28"/>
  <c r="L169" i="28"/>
  <c r="I169" i="28" s="1"/>
  <c r="K169" i="28"/>
  <c r="J169" i="28"/>
  <c r="N168" i="28"/>
  <c r="M168" i="28"/>
  <c r="L168" i="28"/>
  <c r="K168" i="28"/>
  <c r="J168" i="28"/>
  <c r="N167" i="28"/>
  <c r="M167" i="28"/>
  <c r="L167" i="28"/>
  <c r="I167" i="28" s="1"/>
  <c r="K167" i="28"/>
  <c r="J167" i="28"/>
  <c r="N166" i="28"/>
  <c r="M166" i="28"/>
  <c r="L166" i="28"/>
  <c r="K166" i="28"/>
  <c r="J166" i="28"/>
  <c r="N165" i="28"/>
  <c r="M165" i="28"/>
  <c r="L165" i="28"/>
  <c r="K165" i="28"/>
  <c r="J165" i="28"/>
  <c r="I165" i="28" s="1"/>
  <c r="N164" i="28"/>
  <c r="M164" i="28"/>
  <c r="L164" i="28"/>
  <c r="K164" i="28"/>
  <c r="J164" i="28"/>
  <c r="N163" i="28"/>
  <c r="M163" i="28"/>
  <c r="L163" i="28"/>
  <c r="K163" i="28"/>
  <c r="J163" i="28"/>
  <c r="I163" i="28"/>
  <c r="N162" i="28"/>
  <c r="M162" i="28"/>
  <c r="L162" i="28"/>
  <c r="K162" i="28"/>
  <c r="I162" i="28" s="1"/>
  <c r="J162" i="28"/>
  <c r="N161" i="28"/>
  <c r="M161" i="28"/>
  <c r="L161" i="28"/>
  <c r="I161" i="28" s="1"/>
  <c r="K161" i="28"/>
  <c r="J161" i="28"/>
  <c r="N160" i="28"/>
  <c r="M160" i="28"/>
  <c r="L160" i="28"/>
  <c r="K160" i="28"/>
  <c r="J160" i="28"/>
  <c r="N159" i="28"/>
  <c r="M159" i="28"/>
  <c r="L159" i="28"/>
  <c r="I159" i="28" s="1"/>
  <c r="K159" i="28"/>
  <c r="J159" i="28"/>
  <c r="N158" i="28"/>
  <c r="M158" i="28"/>
  <c r="L158" i="28"/>
  <c r="K158" i="28"/>
  <c r="J158" i="28"/>
  <c r="N157" i="28"/>
  <c r="M157" i="28"/>
  <c r="L157" i="28"/>
  <c r="K157" i="28"/>
  <c r="J157" i="28"/>
  <c r="I157" i="28" s="1"/>
  <c r="N156" i="28"/>
  <c r="M156" i="28"/>
  <c r="L156" i="28"/>
  <c r="K156" i="28"/>
  <c r="J156" i="28"/>
  <c r="N155" i="28"/>
  <c r="M155" i="28"/>
  <c r="L155" i="28"/>
  <c r="K155" i="28"/>
  <c r="J155" i="28"/>
  <c r="I155" i="28"/>
  <c r="N154" i="28"/>
  <c r="M154" i="28"/>
  <c r="L154" i="28"/>
  <c r="K154" i="28"/>
  <c r="I154" i="28" s="1"/>
  <c r="J154" i="28"/>
  <c r="N153" i="28"/>
  <c r="M153" i="28"/>
  <c r="L153" i="28"/>
  <c r="I153" i="28" s="1"/>
  <c r="K24" i="28" s="1"/>
  <c r="K153" i="28"/>
  <c r="J153" i="28"/>
  <c r="N152" i="28"/>
  <c r="M152" i="28"/>
  <c r="L152" i="28"/>
  <c r="K152" i="28"/>
  <c r="J152" i="28"/>
  <c r="N151" i="28"/>
  <c r="M151" i="28"/>
  <c r="L151" i="28"/>
  <c r="I151" i="28" s="1"/>
  <c r="K151" i="28"/>
  <c r="J151" i="28"/>
  <c r="N150" i="28"/>
  <c r="M150" i="28"/>
  <c r="L150" i="28"/>
  <c r="K150" i="28"/>
  <c r="J150" i="28"/>
  <c r="N149" i="28"/>
  <c r="M149" i="28"/>
  <c r="L149" i="28"/>
  <c r="K149" i="28"/>
  <c r="J149" i="28"/>
  <c r="I149" i="28" s="1"/>
  <c r="N148" i="28"/>
  <c r="M148" i="28"/>
  <c r="L148" i="28"/>
  <c r="K148" i="28"/>
  <c r="J148" i="28"/>
  <c r="N147" i="28"/>
  <c r="M147" i="28"/>
  <c r="L147" i="28"/>
  <c r="K147" i="28"/>
  <c r="J147" i="28"/>
  <c r="I147" i="28"/>
  <c r="N146" i="28"/>
  <c r="M146" i="28"/>
  <c r="L146" i="28"/>
  <c r="K146" i="28"/>
  <c r="I146" i="28" s="1"/>
  <c r="J146" i="28"/>
  <c r="N145" i="28"/>
  <c r="M145" i="28"/>
  <c r="L145" i="28"/>
  <c r="I145" i="28" s="1"/>
  <c r="K22" i="28" s="1"/>
  <c r="K145" i="28"/>
  <c r="J145" i="28"/>
  <c r="N144" i="28"/>
  <c r="M144" i="28"/>
  <c r="L144" i="28"/>
  <c r="K144" i="28"/>
  <c r="J144" i="28"/>
  <c r="N143" i="28"/>
  <c r="M143" i="28"/>
  <c r="L143" i="28"/>
  <c r="I143" i="28" s="1"/>
  <c r="K143" i="28"/>
  <c r="J143" i="28"/>
  <c r="N142" i="28"/>
  <c r="M142" i="28"/>
  <c r="L142" i="28"/>
  <c r="K142" i="28"/>
  <c r="J142" i="28"/>
  <c r="N141" i="28"/>
  <c r="M141" i="28"/>
  <c r="L141" i="28"/>
  <c r="K141" i="28"/>
  <c r="J141" i="28"/>
  <c r="I141" i="28" s="1"/>
  <c r="N140" i="28"/>
  <c r="M140" i="28"/>
  <c r="L140" i="28"/>
  <c r="K140" i="28"/>
  <c r="J140" i="28"/>
  <c r="N139" i="28"/>
  <c r="M139" i="28"/>
  <c r="L139" i="28"/>
  <c r="K139" i="28"/>
  <c r="J139" i="28"/>
  <c r="I139" i="28"/>
  <c r="N138" i="28"/>
  <c r="M138" i="28"/>
  <c r="L138" i="28"/>
  <c r="K138" i="28"/>
  <c r="I138" i="28" s="1"/>
  <c r="J138" i="28"/>
  <c r="N137" i="28"/>
  <c r="M137" i="28"/>
  <c r="L137" i="28"/>
  <c r="I137" i="28" s="1"/>
  <c r="K137" i="28"/>
  <c r="J137" i="28"/>
  <c r="N136" i="28"/>
  <c r="M136" i="28"/>
  <c r="L136" i="28"/>
  <c r="K136" i="28"/>
  <c r="J136" i="28"/>
  <c r="N135" i="28"/>
  <c r="M135" i="28"/>
  <c r="L135" i="28"/>
  <c r="I135" i="28" s="1"/>
  <c r="K135" i="28"/>
  <c r="J135" i="28"/>
  <c r="N134" i="28"/>
  <c r="M134" i="28"/>
  <c r="L134" i="28"/>
  <c r="K134" i="28"/>
  <c r="J134" i="28"/>
  <c r="N133" i="28"/>
  <c r="M133" i="28"/>
  <c r="L133" i="28"/>
  <c r="K133" i="28"/>
  <c r="J133" i="28"/>
  <c r="I133" i="28" s="1"/>
  <c r="N132" i="28"/>
  <c r="M132" i="28"/>
  <c r="L132" i="28"/>
  <c r="K132" i="28"/>
  <c r="J132" i="28"/>
  <c r="N131" i="28"/>
  <c r="M131" i="28"/>
  <c r="L131" i="28"/>
  <c r="K131" i="28"/>
  <c r="J131" i="28"/>
  <c r="I131" i="28"/>
  <c r="N130" i="28"/>
  <c r="M130" i="28"/>
  <c r="L130" i="28"/>
  <c r="K130" i="28"/>
  <c r="I130" i="28" s="1"/>
  <c r="J130" i="28"/>
  <c r="N129" i="28"/>
  <c r="M129" i="28"/>
  <c r="L129" i="28"/>
  <c r="I129" i="28" s="1"/>
  <c r="K129" i="28"/>
  <c r="J129" i="28"/>
  <c r="N128" i="28"/>
  <c r="M128" i="28"/>
  <c r="L128" i="28"/>
  <c r="K128" i="28"/>
  <c r="J128" i="28"/>
  <c r="N127" i="28"/>
  <c r="M127" i="28"/>
  <c r="L127" i="28"/>
  <c r="I127" i="28" s="1"/>
  <c r="K127" i="28"/>
  <c r="J127" i="28"/>
  <c r="N126" i="28"/>
  <c r="M126" i="28"/>
  <c r="L126" i="28"/>
  <c r="K126" i="28"/>
  <c r="J126" i="28"/>
  <c r="N125" i="28"/>
  <c r="M125" i="28"/>
  <c r="L125" i="28"/>
  <c r="K125" i="28"/>
  <c r="J125" i="28"/>
  <c r="I125" i="28" s="1"/>
  <c r="N124" i="28"/>
  <c r="M124" i="28"/>
  <c r="L124" i="28"/>
  <c r="K124" i="28"/>
  <c r="J124" i="28"/>
  <c r="N123" i="28"/>
  <c r="M123" i="28"/>
  <c r="L123" i="28"/>
  <c r="K123" i="28"/>
  <c r="J123" i="28"/>
  <c r="I123" i="28"/>
  <c r="N122" i="28"/>
  <c r="M122" i="28"/>
  <c r="L122" i="28"/>
  <c r="K122" i="28"/>
  <c r="I122" i="28" s="1"/>
  <c r="J122" i="28"/>
  <c r="N121" i="28"/>
  <c r="M121" i="28"/>
  <c r="L121" i="28"/>
  <c r="I121" i="28" s="1"/>
  <c r="K121" i="28"/>
  <c r="J121" i="28"/>
  <c r="N120" i="28"/>
  <c r="M120" i="28"/>
  <c r="L120" i="28"/>
  <c r="K120" i="28"/>
  <c r="J120" i="28"/>
  <c r="N119" i="28"/>
  <c r="M119" i="28"/>
  <c r="L119" i="28"/>
  <c r="I119" i="28" s="1"/>
  <c r="K119" i="28"/>
  <c r="J119" i="28"/>
  <c r="N118" i="28"/>
  <c r="M118" i="28"/>
  <c r="L118" i="28"/>
  <c r="K118" i="28"/>
  <c r="J118" i="28"/>
  <c r="N117" i="28"/>
  <c r="M117" i="28"/>
  <c r="L117" i="28"/>
  <c r="K117" i="28"/>
  <c r="J117" i="28"/>
  <c r="I117" i="28" s="1"/>
  <c r="N116" i="28"/>
  <c r="M116" i="28"/>
  <c r="L116" i="28"/>
  <c r="K116" i="28"/>
  <c r="J116" i="28"/>
  <c r="N115" i="28"/>
  <c r="M115" i="28"/>
  <c r="L115" i="28"/>
  <c r="K115" i="28"/>
  <c r="J115" i="28"/>
  <c r="I115" i="28"/>
  <c r="N114" i="28"/>
  <c r="M114" i="28"/>
  <c r="L114" i="28"/>
  <c r="K114" i="28"/>
  <c r="I114" i="28" s="1"/>
  <c r="J114" i="28"/>
  <c r="N113" i="28"/>
  <c r="M113" i="28"/>
  <c r="L113" i="28"/>
  <c r="I113" i="28" s="1"/>
  <c r="K113" i="28"/>
  <c r="J113" i="28"/>
  <c r="N112" i="28"/>
  <c r="M112" i="28"/>
  <c r="L112" i="28"/>
  <c r="K112" i="28"/>
  <c r="J112" i="28"/>
  <c r="N111" i="28"/>
  <c r="M111" i="28"/>
  <c r="L111" i="28"/>
  <c r="K111" i="28"/>
  <c r="I111" i="28" s="1"/>
  <c r="J111" i="28"/>
  <c r="N110" i="28"/>
  <c r="M110" i="28"/>
  <c r="L110" i="28"/>
  <c r="K110" i="28"/>
  <c r="J110" i="28"/>
  <c r="I110" i="28"/>
  <c r="N109" i="28"/>
  <c r="M109" i="28"/>
  <c r="L109" i="28"/>
  <c r="K109" i="28"/>
  <c r="I109" i="28" s="1"/>
  <c r="J109" i="28"/>
  <c r="N108" i="28"/>
  <c r="M108" i="28"/>
  <c r="L108" i="28"/>
  <c r="K108" i="28"/>
  <c r="J108" i="28"/>
  <c r="I108" i="28"/>
  <c r="N107" i="28"/>
  <c r="M107" i="28"/>
  <c r="L107" i="28"/>
  <c r="K107" i="28"/>
  <c r="I107" i="28" s="1"/>
  <c r="J107" i="28"/>
  <c r="N106" i="28"/>
  <c r="M106" i="28"/>
  <c r="L106" i="28"/>
  <c r="K106" i="28"/>
  <c r="J106" i="28"/>
  <c r="I106" i="28"/>
  <c r="N105" i="28"/>
  <c r="M105" i="28"/>
  <c r="L105" i="28"/>
  <c r="K105" i="28"/>
  <c r="I105" i="28" s="1"/>
  <c r="J105" i="28"/>
  <c r="N104" i="28"/>
  <c r="M104" i="28"/>
  <c r="L104" i="28"/>
  <c r="K104" i="28"/>
  <c r="J104" i="28"/>
  <c r="I104" i="28"/>
  <c r="N103" i="28"/>
  <c r="M103" i="28"/>
  <c r="L103" i="28"/>
  <c r="K103" i="28"/>
  <c r="I103" i="28" s="1"/>
  <c r="J103" i="28"/>
  <c r="N102" i="28"/>
  <c r="M102" i="28"/>
  <c r="L102" i="28"/>
  <c r="K102" i="28"/>
  <c r="J102" i="28"/>
  <c r="I102" i="28"/>
  <c r="N101" i="28"/>
  <c r="M101" i="28"/>
  <c r="L101" i="28"/>
  <c r="K101" i="28"/>
  <c r="I101" i="28" s="1"/>
  <c r="J101" i="28"/>
  <c r="N100" i="28"/>
  <c r="M100" i="28"/>
  <c r="L100" i="28"/>
  <c r="K100" i="28"/>
  <c r="J100" i="28"/>
  <c r="I100" i="28"/>
  <c r="N99" i="28"/>
  <c r="M99" i="28"/>
  <c r="L99" i="28"/>
  <c r="K99" i="28"/>
  <c r="I99" i="28" s="1"/>
  <c r="J99" i="28"/>
  <c r="N98" i="28"/>
  <c r="M98" i="28"/>
  <c r="L98" i="28"/>
  <c r="K98" i="28"/>
  <c r="J98" i="28"/>
  <c r="I98" i="28"/>
  <c r="N97" i="28"/>
  <c r="M97" i="28"/>
  <c r="L97" i="28"/>
  <c r="K97" i="28"/>
  <c r="I97" i="28" s="1"/>
  <c r="J97" i="28"/>
  <c r="N96" i="28"/>
  <c r="M96" i="28"/>
  <c r="L96" i="28"/>
  <c r="K96" i="28"/>
  <c r="J96" i="28"/>
  <c r="I96" i="28"/>
  <c r="N95" i="28"/>
  <c r="M95" i="28"/>
  <c r="L95" i="28"/>
  <c r="K95" i="28"/>
  <c r="I95" i="28" s="1"/>
  <c r="J95" i="28"/>
  <c r="N94" i="28"/>
  <c r="M94" i="28"/>
  <c r="L94" i="28"/>
  <c r="K94" i="28"/>
  <c r="J94" i="28"/>
  <c r="I94" i="28"/>
  <c r="N93" i="28"/>
  <c r="M93" i="28"/>
  <c r="L93" i="28"/>
  <c r="K93" i="28"/>
  <c r="I93" i="28" s="1"/>
  <c r="J93" i="28"/>
  <c r="N92" i="28"/>
  <c r="M92" i="28"/>
  <c r="L92" i="28"/>
  <c r="K92" i="28"/>
  <c r="J92" i="28"/>
  <c r="I92" i="28"/>
  <c r="N91" i="28"/>
  <c r="M91" i="28"/>
  <c r="L91" i="28"/>
  <c r="K91" i="28"/>
  <c r="I91" i="28" s="1"/>
  <c r="J91" i="28"/>
  <c r="N90" i="28"/>
  <c r="M90" i="28"/>
  <c r="L90" i="28"/>
  <c r="K90" i="28"/>
  <c r="J90" i="28"/>
  <c r="I90" i="28"/>
  <c r="N89" i="28"/>
  <c r="M89" i="28"/>
  <c r="L89" i="28"/>
  <c r="K89" i="28"/>
  <c r="I89" i="28" s="1"/>
  <c r="J89" i="28"/>
  <c r="N88" i="28"/>
  <c r="M88" i="28"/>
  <c r="L88" i="28"/>
  <c r="K88" i="28"/>
  <c r="J88" i="28"/>
  <c r="I88" i="28"/>
  <c r="N87" i="28"/>
  <c r="M87" i="28"/>
  <c r="L87" i="28"/>
  <c r="K87" i="28"/>
  <c r="I87" i="28" s="1"/>
  <c r="J87" i="28"/>
  <c r="N86" i="28"/>
  <c r="M86" i="28"/>
  <c r="L86" i="28"/>
  <c r="K86" i="28"/>
  <c r="J86" i="28"/>
  <c r="I86" i="28"/>
  <c r="N85" i="28"/>
  <c r="M85" i="28"/>
  <c r="L85" i="28"/>
  <c r="K85" i="28"/>
  <c r="I85" i="28" s="1"/>
  <c r="J85" i="28"/>
  <c r="N84" i="28"/>
  <c r="M84" i="28"/>
  <c r="L84" i="28"/>
  <c r="K84" i="28"/>
  <c r="J84" i="28"/>
  <c r="I84" i="28"/>
  <c r="N83" i="28"/>
  <c r="M83" i="28"/>
  <c r="L83" i="28"/>
  <c r="K83" i="28"/>
  <c r="I83" i="28" s="1"/>
  <c r="J83" i="28"/>
  <c r="N82" i="28"/>
  <c r="M82" i="28"/>
  <c r="L82" i="28"/>
  <c r="K82" i="28"/>
  <c r="J82" i="28"/>
  <c r="I82" i="28"/>
  <c r="N81" i="28"/>
  <c r="M81" i="28"/>
  <c r="L81" i="28"/>
  <c r="K81" i="28"/>
  <c r="I81" i="28" s="1"/>
  <c r="J81" i="28"/>
  <c r="N80" i="28"/>
  <c r="M80" i="28"/>
  <c r="L80" i="28"/>
  <c r="K80" i="28"/>
  <c r="J80" i="28"/>
  <c r="I80" i="28"/>
  <c r="N79" i="28"/>
  <c r="M79" i="28"/>
  <c r="L79" i="28"/>
  <c r="K79" i="28"/>
  <c r="I79" i="28" s="1"/>
  <c r="J79" i="28"/>
  <c r="N78" i="28"/>
  <c r="M78" i="28"/>
  <c r="L78" i="28"/>
  <c r="K78" i="28"/>
  <c r="J78" i="28"/>
  <c r="I78" i="28"/>
  <c r="N77" i="28"/>
  <c r="M77" i="28"/>
  <c r="L77" i="28"/>
  <c r="K77" i="28"/>
  <c r="I77" i="28" s="1"/>
  <c r="J77" i="28"/>
  <c r="N76" i="28"/>
  <c r="M76" i="28"/>
  <c r="L76" i="28"/>
  <c r="K76" i="28"/>
  <c r="J76" i="28"/>
  <c r="I76" i="28"/>
  <c r="N75" i="28"/>
  <c r="M75" i="28"/>
  <c r="L75" i="28"/>
  <c r="K75" i="28"/>
  <c r="I75" i="28" s="1"/>
  <c r="J75" i="28"/>
  <c r="N74" i="28"/>
  <c r="M74" i="28"/>
  <c r="L74" i="28"/>
  <c r="K74" i="28"/>
  <c r="J74" i="28"/>
  <c r="I74" i="28"/>
  <c r="N73" i="28"/>
  <c r="M73" i="28"/>
  <c r="L73" i="28"/>
  <c r="K73" i="28"/>
  <c r="I73" i="28" s="1"/>
  <c r="J73" i="28"/>
  <c r="N72" i="28"/>
  <c r="M72" i="28"/>
  <c r="L72" i="28"/>
  <c r="K72" i="28"/>
  <c r="J72" i="28"/>
  <c r="I72" i="28"/>
  <c r="N71" i="28"/>
  <c r="M71" i="28"/>
  <c r="L71" i="28"/>
  <c r="K71" i="28"/>
  <c r="I71" i="28" s="1"/>
  <c r="J71" i="28"/>
  <c r="N70" i="28"/>
  <c r="M70" i="28"/>
  <c r="L70" i="28"/>
  <c r="K70" i="28"/>
  <c r="J70" i="28"/>
  <c r="I70" i="28"/>
  <c r="N69" i="28"/>
  <c r="M69" i="28"/>
  <c r="L69" i="28"/>
  <c r="K69" i="28"/>
  <c r="I69" i="28" s="1"/>
  <c r="J69" i="28"/>
  <c r="N68" i="28"/>
  <c r="M68" i="28"/>
  <c r="L68" i="28"/>
  <c r="K68" i="28"/>
  <c r="J68" i="28"/>
  <c r="I68" i="28"/>
  <c r="N67" i="28"/>
  <c r="M67" i="28"/>
  <c r="L67" i="28"/>
  <c r="K67" i="28"/>
  <c r="I67" i="28" s="1"/>
  <c r="J67" i="28"/>
  <c r="N66" i="28"/>
  <c r="M66" i="28"/>
  <c r="L66" i="28"/>
  <c r="K66" i="28"/>
  <c r="J66" i="28"/>
  <c r="I66" i="28"/>
  <c r="N65" i="28"/>
  <c r="M65" i="28"/>
  <c r="L65" i="28"/>
  <c r="K65" i="28"/>
  <c r="I65" i="28" s="1"/>
  <c r="J65" i="28"/>
  <c r="N64" i="28"/>
  <c r="M64" i="28"/>
  <c r="L64" i="28"/>
  <c r="K64" i="28"/>
  <c r="J64" i="28"/>
  <c r="I64" i="28"/>
  <c r="N63" i="28"/>
  <c r="M63" i="28"/>
  <c r="L63" i="28"/>
  <c r="K63" i="28"/>
  <c r="I63" i="28" s="1"/>
  <c r="J63" i="28"/>
  <c r="N62" i="28"/>
  <c r="M62" i="28"/>
  <c r="L62" i="28"/>
  <c r="K62" i="28"/>
  <c r="J62" i="28"/>
  <c r="I62" i="28"/>
  <c r="N61" i="28"/>
  <c r="M61" i="28"/>
  <c r="L61" i="28"/>
  <c r="K61" i="28"/>
  <c r="I61" i="28" s="1"/>
  <c r="J61" i="28"/>
  <c r="N60" i="28"/>
  <c r="M60" i="28"/>
  <c r="L60" i="28"/>
  <c r="K60" i="28"/>
  <c r="J60" i="28"/>
  <c r="I60" i="28"/>
  <c r="K39" i="28"/>
  <c r="L38" i="28"/>
  <c r="K38" i="28"/>
  <c r="J38" i="28" s="1"/>
  <c r="L37" i="28"/>
  <c r="K37" i="28"/>
  <c r="J37" i="28" s="1"/>
  <c r="L36" i="28"/>
  <c r="K36" i="28"/>
  <c r="J36" i="28" s="1"/>
  <c r="L33" i="28"/>
  <c r="K33" i="28"/>
  <c r="J33" i="28" s="1"/>
  <c r="L32" i="28"/>
  <c r="K32" i="28"/>
  <c r="J32" i="28" s="1"/>
  <c r="L31" i="28"/>
  <c r="K31" i="28"/>
  <c r="J31" i="28" s="1"/>
  <c r="L26" i="28"/>
  <c r="K26" i="28"/>
  <c r="J26" i="28" s="1"/>
  <c r="L25" i="28"/>
  <c r="K25" i="28"/>
  <c r="J25" i="28" s="1"/>
  <c r="L23" i="28"/>
  <c r="K23" i="28"/>
  <c r="J23" i="28" s="1"/>
  <c r="E12" i="28"/>
  <c r="K8" i="28" s="1"/>
  <c r="D12" i="28"/>
  <c r="K10" i="28"/>
  <c r="K9" i="28"/>
  <c r="K7" i="28"/>
  <c r="K6" i="28"/>
  <c r="K4" i="28"/>
  <c r="K3" i="28"/>
  <c r="K2" i="28"/>
  <c r="D1" i="28"/>
  <c r="K5" i="28" s="1"/>
  <c r="N399" i="27"/>
  <c r="M399" i="27"/>
  <c r="L399" i="27"/>
  <c r="K399" i="27"/>
  <c r="I399" i="27" s="1"/>
  <c r="J399" i="27"/>
  <c r="N398" i="27"/>
  <c r="M398" i="27"/>
  <c r="L398" i="27"/>
  <c r="K398" i="27"/>
  <c r="J398" i="27"/>
  <c r="I398" i="27"/>
  <c r="N397" i="27"/>
  <c r="M397" i="27"/>
  <c r="L397" i="27"/>
  <c r="K397" i="27"/>
  <c r="I397" i="27" s="1"/>
  <c r="J397" i="27"/>
  <c r="N396" i="27"/>
  <c r="M396" i="27"/>
  <c r="L396" i="27"/>
  <c r="K396" i="27"/>
  <c r="J396" i="27"/>
  <c r="I396" i="27"/>
  <c r="N395" i="27"/>
  <c r="M395" i="27"/>
  <c r="L395" i="27"/>
  <c r="K395" i="27"/>
  <c r="I395" i="27" s="1"/>
  <c r="J395" i="27"/>
  <c r="N394" i="27"/>
  <c r="M394" i="27"/>
  <c r="L394" i="27"/>
  <c r="K394" i="27"/>
  <c r="J394" i="27"/>
  <c r="I394" i="27"/>
  <c r="N393" i="27"/>
  <c r="M393" i="27"/>
  <c r="L393" i="27"/>
  <c r="K393" i="27"/>
  <c r="I393" i="27" s="1"/>
  <c r="J393" i="27"/>
  <c r="N392" i="27"/>
  <c r="M392" i="27"/>
  <c r="L392" i="27"/>
  <c r="K392" i="27"/>
  <c r="J392" i="27"/>
  <c r="I392" i="27"/>
  <c r="N391" i="27"/>
  <c r="M391" i="27"/>
  <c r="L391" i="27"/>
  <c r="K391" i="27"/>
  <c r="I391" i="27" s="1"/>
  <c r="J391" i="27"/>
  <c r="N390" i="27"/>
  <c r="M390" i="27"/>
  <c r="L390" i="27"/>
  <c r="K390" i="27"/>
  <c r="J390" i="27"/>
  <c r="I390" i="27"/>
  <c r="N389" i="27"/>
  <c r="M389" i="27"/>
  <c r="L389" i="27"/>
  <c r="K389" i="27"/>
  <c r="I389" i="27" s="1"/>
  <c r="J389" i="27"/>
  <c r="N388" i="27"/>
  <c r="M388" i="27"/>
  <c r="L388" i="27"/>
  <c r="K388" i="27"/>
  <c r="J388" i="27"/>
  <c r="I388" i="27"/>
  <c r="N387" i="27"/>
  <c r="M387" i="27"/>
  <c r="L387" i="27"/>
  <c r="K387" i="27"/>
  <c r="I387" i="27" s="1"/>
  <c r="J387" i="27"/>
  <c r="N386" i="27"/>
  <c r="M386" i="27"/>
  <c r="L386" i="27"/>
  <c r="K386" i="27"/>
  <c r="J386" i="27"/>
  <c r="I386" i="27"/>
  <c r="N385" i="27"/>
  <c r="M385" i="27"/>
  <c r="L385" i="27"/>
  <c r="K385" i="27"/>
  <c r="I385" i="27" s="1"/>
  <c r="J385" i="27"/>
  <c r="N384" i="27"/>
  <c r="M384" i="27"/>
  <c r="L384" i="27"/>
  <c r="K384" i="27"/>
  <c r="J384" i="27"/>
  <c r="I384" i="27"/>
  <c r="N383" i="27"/>
  <c r="M383" i="27"/>
  <c r="L383" i="27"/>
  <c r="K383" i="27"/>
  <c r="I383" i="27" s="1"/>
  <c r="J383" i="27"/>
  <c r="N382" i="27"/>
  <c r="M382" i="27"/>
  <c r="L382" i="27"/>
  <c r="K382" i="27"/>
  <c r="J382" i="27"/>
  <c r="I382" i="27"/>
  <c r="N381" i="27"/>
  <c r="M381" i="27"/>
  <c r="L381" i="27"/>
  <c r="K381" i="27"/>
  <c r="I381" i="27" s="1"/>
  <c r="J381" i="27"/>
  <c r="N380" i="27"/>
  <c r="M380" i="27"/>
  <c r="L380" i="27"/>
  <c r="K380" i="27"/>
  <c r="J380" i="27"/>
  <c r="I380" i="27"/>
  <c r="N379" i="27"/>
  <c r="M379" i="27"/>
  <c r="L379" i="27"/>
  <c r="K379" i="27"/>
  <c r="I379" i="27" s="1"/>
  <c r="J379" i="27"/>
  <c r="N378" i="27"/>
  <c r="M378" i="27"/>
  <c r="L378" i="27"/>
  <c r="K378" i="27"/>
  <c r="J378" i="27"/>
  <c r="I378" i="27"/>
  <c r="N377" i="27"/>
  <c r="M377" i="27"/>
  <c r="L377" i="27"/>
  <c r="K377" i="27"/>
  <c r="I377" i="27" s="1"/>
  <c r="J377" i="27"/>
  <c r="N376" i="27"/>
  <c r="M376" i="27"/>
  <c r="L376" i="27"/>
  <c r="K376" i="27"/>
  <c r="J376" i="27"/>
  <c r="I376" i="27"/>
  <c r="N375" i="27"/>
  <c r="M375" i="27"/>
  <c r="L375" i="27"/>
  <c r="K375" i="27"/>
  <c r="I375" i="27" s="1"/>
  <c r="J375" i="27"/>
  <c r="N374" i="27"/>
  <c r="M374" i="27"/>
  <c r="L374" i="27"/>
  <c r="K374" i="27"/>
  <c r="J374" i="27"/>
  <c r="I374" i="27"/>
  <c r="N373" i="27"/>
  <c r="M373" i="27"/>
  <c r="L373" i="27"/>
  <c r="K373" i="27"/>
  <c r="I373" i="27" s="1"/>
  <c r="J373" i="27"/>
  <c r="N372" i="27"/>
  <c r="M372" i="27"/>
  <c r="L372" i="27"/>
  <c r="K372" i="27"/>
  <c r="J372" i="27"/>
  <c r="I372" i="27"/>
  <c r="N371" i="27"/>
  <c r="M371" i="27"/>
  <c r="L371" i="27"/>
  <c r="K371" i="27"/>
  <c r="I371" i="27" s="1"/>
  <c r="J371" i="27"/>
  <c r="N370" i="27"/>
  <c r="M370" i="27"/>
  <c r="L370" i="27"/>
  <c r="K370" i="27"/>
  <c r="J370" i="27"/>
  <c r="I370" i="27"/>
  <c r="N369" i="27"/>
  <c r="M369" i="27"/>
  <c r="L369" i="27"/>
  <c r="K369" i="27"/>
  <c r="I369" i="27" s="1"/>
  <c r="J369" i="27"/>
  <c r="N368" i="27"/>
  <c r="M368" i="27"/>
  <c r="L368" i="27"/>
  <c r="K368" i="27"/>
  <c r="J368" i="27"/>
  <c r="I368" i="27"/>
  <c r="N367" i="27"/>
  <c r="M367" i="27"/>
  <c r="L367" i="27"/>
  <c r="K367" i="27"/>
  <c r="I367" i="27" s="1"/>
  <c r="J367" i="27"/>
  <c r="N366" i="27"/>
  <c r="M366" i="27"/>
  <c r="L366" i="27"/>
  <c r="K366" i="27"/>
  <c r="J366" i="27"/>
  <c r="I366" i="27"/>
  <c r="N365" i="27"/>
  <c r="M365" i="27"/>
  <c r="L365" i="27"/>
  <c r="K365" i="27"/>
  <c r="I365" i="27" s="1"/>
  <c r="J365" i="27"/>
  <c r="N364" i="27"/>
  <c r="M364" i="27"/>
  <c r="L364" i="27"/>
  <c r="K364" i="27"/>
  <c r="J364" i="27"/>
  <c r="I364" i="27"/>
  <c r="N363" i="27"/>
  <c r="M363" i="27"/>
  <c r="L363" i="27"/>
  <c r="K363" i="27"/>
  <c r="I363" i="27" s="1"/>
  <c r="J363" i="27"/>
  <c r="N362" i="27"/>
  <c r="M362" i="27"/>
  <c r="L362" i="27"/>
  <c r="K362" i="27"/>
  <c r="J362" i="27"/>
  <c r="I362" i="27"/>
  <c r="N361" i="27"/>
  <c r="M361" i="27"/>
  <c r="L361" i="27"/>
  <c r="K361" i="27"/>
  <c r="I361" i="27" s="1"/>
  <c r="J361" i="27"/>
  <c r="N360" i="27"/>
  <c r="M360" i="27"/>
  <c r="L360" i="27"/>
  <c r="K360" i="27"/>
  <c r="J360" i="27"/>
  <c r="I360" i="27"/>
  <c r="N359" i="27"/>
  <c r="M359" i="27"/>
  <c r="L359" i="27"/>
  <c r="K359" i="27"/>
  <c r="I359" i="27" s="1"/>
  <c r="J359" i="27"/>
  <c r="N358" i="27"/>
  <c r="M358" i="27"/>
  <c r="L358" i="27"/>
  <c r="K358" i="27"/>
  <c r="J358" i="27"/>
  <c r="I358" i="27"/>
  <c r="N357" i="27"/>
  <c r="M357" i="27"/>
  <c r="L357" i="27"/>
  <c r="K357" i="27"/>
  <c r="I357" i="27" s="1"/>
  <c r="J357" i="27"/>
  <c r="N356" i="27"/>
  <c r="M356" i="27"/>
  <c r="L356" i="27"/>
  <c r="K356" i="27"/>
  <c r="J356" i="27"/>
  <c r="I356" i="27"/>
  <c r="N355" i="27"/>
  <c r="M355" i="27"/>
  <c r="L355" i="27"/>
  <c r="K355" i="27"/>
  <c r="I355" i="27" s="1"/>
  <c r="J355" i="27"/>
  <c r="N354" i="27"/>
  <c r="M354" i="27"/>
  <c r="L354" i="27"/>
  <c r="K354" i="27"/>
  <c r="J354" i="27"/>
  <c r="I354" i="27"/>
  <c r="N353" i="27"/>
  <c r="M353" i="27"/>
  <c r="L353" i="27"/>
  <c r="K353" i="27"/>
  <c r="I353" i="27" s="1"/>
  <c r="J353" i="27"/>
  <c r="N352" i="27"/>
  <c r="M352" i="27"/>
  <c r="L352" i="27"/>
  <c r="K352" i="27"/>
  <c r="J352" i="27"/>
  <c r="I352" i="27"/>
  <c r="N351" i="27"/>
  <c r="M351" i="27"/>
  <c r="L351" i="27"/>
  <c r="K351" i="27"/>
  <c r="I351" i="27" s="1"/>
  <c r="K38" i="27" s="1"/>
  <c r="J351" i="27"/>
  <c r="N350" i="27"/>
  <c r="M350" i="27"/>
  <c r="L350" i="27"/>
  <c r="K350" i="27"/>
  <c r="J350" i="27"/>
  <c r="I350" i="27"/>
  <c r="N349" i="27"/>
  <c r="M349" i="27"/>
  <c r="L349" i="27"/>
  <c r="K349" i="27"/>
  <c r="I349" i="27" s="1"/>
  <c r="J349" i="27"/>
  <c r="N348" i="27"/>
  <c r="M348" i="27"/>
  <c r="L348" i="27"/>
  <c r="K348" i="27"/>
  <c r="J348" i="27"/>
  <c r="I348" i="27"/>
  <c r="N347" i="27"/>
  <c r="M347" i="27"/>
  <c r="L347" i="27"/>
  <c r="K347" i="27"/>
  <c r="I347" i="27" s="1"/>
  <c r="J347" i="27"/>
  <c r="N346" i="27"/>
  <c r="M346" i="27"/>
  <c r="L346" i="27"/>
  <c r="K346" i="27"/>
  <c r="J346" i="27"/>
  <c r="I346" i="27"/>
  <c r="N345" i="27"/>
  <c r="M345" i="27"/>
  <c r="L345" i="27"/>
  <c r="K345" i="27"/>
  <c r="I345" i="27" s="1"/>
  <c r="J345" i="27"/>
  <c r="N344" i="27"/>
  <c r="M344" i="27"/>
  <c r="L344" i="27"/>
  <c r="K344" i="27"/>
  <c r="J344" i="27"/>
  <c r="I344" i="27"/>
  <c r="N343" i="27"/>
  <c r="M343" i="27"/>
  <c r="L343" i="27"/>
  <c r="K343" i="27"/>
  <c r="I343" i="27" s="1"/>
  <c r="J343" i="27"/>
  <c r="N342" i="27"/>
  <c r="M342" i="27"/>
  <c r="L342" i="27"/>
  <c r="K342" i="27"/>
  <c r="J342" i="27"/>
  <c r="I342" i="27"/>
  <c r="N341" i="27"/>
  <c r="M341" i="27"/>
  <c r="L341" i="27"/>
  <c r="K341" i="27"/>
  <c r="I341" i="27" s="1"/>
  <c r="J341" i="27"/>
  <c r="N340" i="27"/>
  <c r="M340" i="27"/>
  <c r="L340" i="27"/>
  <c r="K340" i="27"/>
  <c r="J340" i="27"/>
  <c r="I340" i="27"/>
  <c r="N339" i="27"/>
  <c r="M339" i="27"/>
  <c r="L339" i="27"/>
  <c r="K339" i="27"/>
  <c r="I339" i="27" s="1"/>
  <c r="J339" i="27"/>
  <c r="N338" i="27"/>
  <c r="M338" i="27"/>
  <c r="L338" i="27"/>
  <c r="K338" i="27"/>
  <c r="J338" i="27"/>
  <c r="I338" i="27"/>
  <c r="N337" i="27"/>
  <c r="M337" i="27"/>
  <c r="L337" i="27"/>
  <c r="K337" i="27"/>
  <c r="I337" i="27" s="1"/>
  <c r="J337" i="27"/>
  <c r="N336" i="27"/>
  <c r="M336" i="27"/>
  <c r="L336" i="27"/>
  <c r="K336" i="27"/>
  <c r="J336" i="27"/>
  <c r="I336" i="27"/>
  <c r="N335" i="27"/>
  <c r="M335" i="27"/>
  <c r="L335" i="27"/>
  <c r="K335" i="27"/>
  <c r="I335" i="27" s="1"/>
  <c r="J335" i="27"/>
  <c r="N334" i="27"/>
  <c r="M334" i="27"/>
  <c r="L334" i="27"/>
  <c r="K334" i="27"/>
  <c r="J334" i="27"/>
  <c r="I334" i="27"/>
  <c r="N333" i="27"/>
  <c r="M333" i="27"/>
  <c r="L333" i="27"/>
  <c r="K333" i="27"/>
  <c r="I333" i="27" s="1"/>
  <c r="J333" i="27"/>
  <c r="N332" i="27"/>
  <c r="M332" i="27"/>
  <c r="L332" i="27"/>
  <c r="K332" i="27"/>
  <c r="J332" i="27"/>
  <c r="I332" i="27"/>
  <c r="N331" i="27"/>
  <c r="M331" i="27"/>
  <c r="L331" i="27"/>
  <c r="K331" i="27"/>
  <c r="I331" i="27" s="1"/>
  <c r="J331" i="27"/>
  <c r="N330" i="27"/>
  <c r="M330" i="27"/>
  <c r="L330" i="27"/>
  <c r="K330" i="27"/>
  <c r="J330" i="27"/>
  <c r="I330" i="27"/>
  <c r="N329" i="27"/>
  <c r="M329" i="27"/>
  <c r="L329" i="27"/>
  <c r="K329" i="27"/>
  <c r="I329" i="27" s="1"/>
  <c r="J329" i="27"/>
  <c r="N328" i="27"/>
  <c r="M328" i="27"/>
  <c r="L328" i="27"/>
  <c r="K328" i="27"/>
  <c r="J328" i="27"/>
  <c r="I328" i="27"/>
  <c r="N327" i="27"/>
  <c r="M327" i="27"/>
  <c r="L327" i="27"/>
  <c r="K327" i="27"/>
  <c r="I327" i="27" s="1"/>
  <c r="J327" i="27"/>
  <c r="N326" i="27"/>
  <c r="M326" i="27"/>
  <c r="L326" i="27"/>
  <c r="K326" i="27"/>
  <c r="J326" i="27"/>
  <c r="I326" i="27"/>
  <c r="N325" i="27"/>
  <c r="M325" i="27"/>
  <c r="L325" i="27"/>
  <c r="K325" i="27"/>
  <c r="I325" i="27" s="1"/>
  <c r="J325" i="27"/>
  <c r="N324" i="27"/>
  <c r="M324" i="27"/>
  <c r="L324" i="27"/>
  <c r="K324" i="27"/>
  <c r="J324" i="27"/>
  <c r="I324" i="27"/>
  <c r="N323" i="27"/>
  <c r="M323" i="27"/>
  <c r="L323" i="27"/>
  <c r="K323" i="27"/>
  <c r="I323" i="27" s="1"/>
  <c r="J323" i="27"/>
  <c r="N322" i="27"/>
  <c r="M322" i="27"/>
  <c r="L322" i="27"/>
  <c r="K322" i="27"/>
  <c r="J322" i="27"/>
  <c r="I322" i="27"/>
  <c r="N321" i="27"/>
  <c r="M321" i="27"/>
  <c r="L321" i="27"/>
  <c r="K321" i="27"/>
  <c r="I321" i="27" s="1"/>
  <c r="J321" i="27"/>
  <c r="N320" i="27"/>
  <c r="M320" i="27"/>
  <c r="L320" i="27"/>
  <c r="K320" i="27"/>
  <c r="J320" i="27"/>
  <c r="I320" i="27"/>
  <c r="N319" i="27"/>
  <c r="M319" i="27"/>
  <c r="L319" i="27"/>
  <c r="K319" i="27"/>
  <c r="I319" i="27" s="1"/>
  <c r="J319" i="27"/>
  <c r="N318" i="27"/>
  <c r="M318" i="27"/>
  <c r="L318" i="27"/>
  <c r="K318" i="27"/>
  <c r="J318" i="27"/>
  <c r="I318" i="27"/>
  <c r="N317" i="27"/>
  <c r="M317" i="27"/>
  <c r="L317" i="27"/>
  <c r="K317" i="27"/>
  <c r="I317" i="27" s="1"/>
  <c r="J317" i="27"/>
  <c r="N316" i="27"/>
  <c r="M316" i="27"/>
  <c r="L316" i="27"/>
  <c r="K316" i="27"/>
  <c r="J316" i="27"/>
  <c r="I316" i="27"/>
  <c r="N315" i="27"/>
  <c r="M315" i="27"/>
  <c r="L315" i="27"/>
  <c r="K315" i="27"/>
  <c r="I315" i="27" s="1"/>
  <c r="J315" i="27"/>
  <c r="N314" i="27"/>
  <c r="M314" i="27"/>
  <c r="L314" i="27"/>
  <c r="K314" i="27"/>
  <c r="J314" i="27"/>
  <c r="I314" i="27"/>
  <c r="N313" i="27"/>
  <c r="M313" i="27"/>
  <c r="L313" i="27"/>
  <c r="K313" i="27"/>
  <c r="I313" i="27" s="1"/>
  <c r="J313" i="27"/>
  <c r="N312" i="27"/>
  <c r="M312" i="27"/>
  <c r="L312" i="27"/>
  <c r="K312" i="27"/>
  <c r="J312" i="27"/>
  <c r="I312" i="27"/>
  <c r="N311" i="27"/>
  <c r="M311" i="27"/>
  <c r="L311" i="27"/>
  <c r="K311" i="27"/>
  <c r="I311" i="27" s="1"/>
  <c r="J311" i="27"/>
  <c r="N310" i="27"/>
  <c r="M310" i="27"/>
  <c r="L310" i="27"/>
  <c r="K310" i="27"/>
  <c r="J310" i="27"/>
  <c r="I310" i="27"/>
  <c r="N309" i="27"/>
  <c r="M309" i="27"/>
  <c r="L309" i="27"/>
  <c r="K309" i="27"/>
  <c r="I309" i="27" s="1"/>
  <c r="J309" i="27"/>
  <c r="N308" i="27"/>
  <c r="M308" i="27"/>
  <c r="L308" i="27"/>
  <c r="K308" i="27"/>
  <c r="J308" i="27"/>
  <c r="I308" i="27"/>
  <c r="N307" i="27"/>
  <c r="M307" i="27"/>
  <c r="L307" i="27"/>
  <c r="K307" i="27"/>
  <c r="I307" i="27" s="1"/>
  <c r="J307" i="27"/>
  <c r="N306" i="27"/>
  <c r="M306" i="27"/>
  <c r="L306" i="27"/>
  <c r="K306" i="27"/>
  <c r="J306" i="27"/>
  <c r="I306" i="27"/>
  <c r="N305" i="27"/>
  <c r="M305" i="27"/>
  <c r="L305" i="27"/>
  <c r="K305" i="27"/>
  <c r="I305" i="27" s="1"/>
  <c r="J305" i="27"/>
  <c r="N304" i="27"/>
  <c r="M304" i="27"/>
  <c r="L304" i="27"/>
  <c r="K304" i="27"/>
  <c r="J304" i="27"/>
  <c r="I304" i="27"/>
  <c r="N303" i="27"/>
  <c r="M303" i="27"/>
  <c r="L303" i="27"/>
  <c r="K303" i="27"/>
  <c r="I303" i="27" s="1"/>
  <c r="J303" i="27"/>
  <c r="N302" i="27"/>
  <c r="M302" i="27"/>
  <c r="L302" i="27"/>
  <c r="K302" i="27"/>
  <c r="J302" i="27"/>
  <c r="I302" i="27"/>
  <c r="N301" i="27"/>
  <c r="M301" i="27"/>
  <c r="L301" i="27"/>
  <c r="K301" i="27"/>
  <c r="I301" i="27" s="1"/>
  <c r="J301" i="27"/>
  <c r="N300" i="27"/>
  <c r="M300" i="27"/>
  <c r="L300" i="27"/>
  <c r="K300" i="27"/>
  <c r="J300" i="27"/>
  <c r="I300" i="27"/>
  <c r="N299" i="27"/>
  <c r="M299" i="27"/>
  <c r="L299" i="27"/>
  <c r="K299" i="27"/>
  <c r="I299" i="27" s="1"/>
  <c r="J299" i="27"/>
  <c r="N298" i="27"/>
  <c r="M298" i="27"/>
  <c r="L298" i="27"/>
  <c r="K298" i="27"/>
  <c r="J298" i="27"/>
  <c r="I298" i="27"/>
  <c r="N297" i="27"/>
  <c r="M297" i="27"/>
  <c r="L297" i="27"/>
  <c r="K297" i="27"/>
  <c r="I297" i="27" s="1"/>
  <c r="J297" i="27"/>
  <c r="N296" i="27"/>
  <c r="M296" i="27"/>
  <c r="L296" i="27"/>
  <c r="K296" i="27"/>
  <c r="J296" i="27"/>
  <c r="I296" i="27"/>
  <c r="N295" i="27"/>
  <c r="M295" i="27"/>
  <c r="L295" i="27"/>
  <c r="K295" i="27"/>
  <c r="I295" i="27" s="1"/>
  <c r="J295" i="27"/>
  <c r="N294" i="27"/>
  <c r="M294" i="27"/>
  <c r="L294" i="27"/>
  <c r="K294" i="27"/>
  <c r="J294" i="27"/>
  <c r="I294" i="27"/>
  <c r="N293" i="27"/>
  <c r="M293" i="27"/>
  <c r="L293" i="27"/>
  <c r="K293" i="27"/>
  <c r="I293" i="27" s="1"/>
  <c r="J293" i="27"/>
  <c r="N292" i="27"/>
  <c r="M292" i="27"/>
  <c r="L292" i="27"/>
  <c r="K292" i="27"/>
  <c r="J292" i="27"/>
  <c r="I292" i="27"/>
  <c r="N291" i="27"/>
  <c r="M291" i="27"/>
  <c r="L291" i="27"/>
  <c r="K291" i="27"/>
  <c r="I291" i="27" s="1"/>
  <c r="J291" i="27"/>
  <c r="N290" i="27"/>
  <c r="M290" i="27"/>
  <c r="L290" i="27"/>
  <c r="K290" i="27"/>
  <c r="J290" i="27"/>
  <c r="I290" i="27"/>
  <c r="N289" i="27"/>
  <c r="M289" i="27"/>
  <c r="L289" i="27"/>
  <c r="K289" i="27"/>
  <c r="I289" i="27" s="1"/>
  <c r="J289" i="27"/>
  <c r="N288" i="27"/>
  <c r="M288" i="27"/>
  <c r="L288" i="27"/>
  <c r="K288" i="27"/>
  <c r="J288" i="27"/>
  <c r="I288" i="27"/>
  <c r="N287" i="27"/>
  <c r="M287" i="27"/>
  <c r="L287" i="27"/>
  <c r="K287" i="27"/>
  <c r="I287" i="27" s="1"/>
  <c r="J287" i="27"/>
  <c r="N286" i="27"/>
  <c r="M286" i="27"/>
  <c r="L286" i="27"/>
  <c r="K286" i="27"/>
  <c r="J286" i="27"/>
  <c r="I286" i="27"/>
  <c r="N285" i="27"/>
  <c r="M285" i="27"/>
  <c r="L285" i="27"/>
  <c r="K285" i="27"/>
  <c r="I285" i="27" s="1"/>
  <c r="J285" i="27"/>
  <c r="N284" i="27"/>
  <c r="M284" i="27"/>
  <c r="L284" i="27"/>
  <c r="K284" i="27"/>
  <c r="J284" i="27"/>
  <c r="I284" i="27"/>
  <c r="N283" i="27"/>
  <c r="M283" i="27"/>
  <c r="L283" i="27"/>
  <c r="K283" i="27"/>
  <c r="I283" i="27" s="1"/>
  <c r="J283" i="27"/>
  <c r="N282" i="27"/>
  <c r="M282" i="27"/>
  <c r="L282" i="27"/>
  <c r="K282" i="27"/>
  <c r="J282" i="27"/>
  <c r="I282" i="27"/>
  <c r="N281" i="27"/>
  <c r="M281" i="27"/>
  <c r="L281" i="27"/>
  <c r="K281" i="27"/>
  <c r="I281" i="27" s="1"/>
  <c r="J281" i="27"/>
  <c r="N280" i="27"/>
  <c r="M280" i="27"/>
  <c r="L280" i="27"/>
  <c r="K280" i="27"/>
  <c r="J280" i="27"/>
  <c r="I280" i="27"/>
  <c r="N279" i="27"/>
  <c r="M279" i="27"/>
  <c r="L279" i="27"/>
  <c r="K279" i="27"/>
  <c r="I279" i="27" s="1"/>
  <c r="J279" i="27"/>
  <c r="N278" i="27"/>
  <c r="M278" i="27"/>
  <c r="L278" i="27"/>
  <c r="K278" i="27"/>
  <c r="J278" i="27"/>
  <c r="I278" i="27"/>
  <c r="N277" i="27"/>
  <c r="M277" i="27"/>
  <c r="L277" i="27"/>
  <c r="K277" i="27"/>
  <c r="I277" i="27" s="1"/>
  <c r="J277" i="27"/>
  <c r="N276" i="27"/>
  <c r="M276" i="27"/>
  <c r="L276" i="27"/>
  <c r="K276" i="27"/>
  <c r="J276" i="27"/>
  <c r="I276" i="27"/>
  <c r="N275" i="27"/>
  <c r="M275" i="27"/>
  <c r="L275" i="27"/>
  <c r="K275" i="27"/>
  <c r="I275" i="27" s="1"/>
  <c r="J275" i="27"/>
  <c r="N274" i="27"/>
  <c r="M274" i="27"/>
  <c r="L274" i="27"/>
  <c r="K274" i="27"/>
  <c r="J274" i="27"/>
  <c r="I274" i="27"/>
  <c r="N273" i="27"/>
  <c r="M273" i="27"/>
  <c r="L273" i="27"/>
  <c r="K273" i="27"/>
  <c r="I273" i="27" s="1"/>
  <c r="J273" i="27"/>
  <c r="N272" i="27"/>
  <c r="M272" i="27"/>
  <c r="L272" i="27"/>
  <c r="K272" i="27"/>
  <c r="J272" i="27"/>
  <c r="I272" i="27"/>
  <c r="N271" i="27"/>
  <c r="M271" i="27"/>
  <c r="L271" i="27"/>
  <c r="K271" i="27"/>
  <c r="I271" i="27" s="1"/>
  <c r="J271" i="27"/>
  <c r="N270" i="27"/>
  <c r="M270" i="27"/>
  <c r="L270" i="27"/>
  <c r="K270" i="27"/>
  <c r="J270" i="27"/>
  <c r="I270" i="27"/>
  <c r="N269" i="27"/>
  <c r="M269" i="27"/>
  <c r="L269" i="27"/>
  <c r="K269" i="27"/>
  <c r="I269" i="27" s="1"/>
  <c r="J269" i="27"/>
  <c r="N268" i="27"/>
  <c r="M268" i="27"/>
  <c r="L268" i="27"/>
  <c r="K268" i="27"/>
  <c r="J268" i="27"/>
  <c r="I268" i="27"/>
  <c r="N267" i="27"/>
  <c r="M267" i="27"/>
  <c r="L267" i="27"/>
  <c r="K267" i="27"/>
  <c r="I267" i="27" s="1"/>
  <c r="J267" i="27"/>
  <c r="N266" i="27"/>
  <c r="M266" i="27"/>
  <c r="L266" i="27"/>
  <c r="K266" i="27"/>
  <c r="J266" i="27"/>
  <c r="I266" i="27"/>
  <c r="N265" i="27"/>
  <c r="M265" i="27"/>
  <c r="L265" i="27"/>
  <c r="K265" i="27"/>
  <c r="I265" i="27" s="1"/>
  <c r="J265" i="27"/>
  <c r="N264" i="27"/>
  <c r="M264" i="27"/>
  <c r="L264" i="27"/>
  <c r="K264" i="27"/>
  <c r="J264" i="27"/>
  <c r="I264" i="27"/>
  <c r="N263" i="27"/>
  <c r="M263" i="27"/>
  <c r="L263" i="27"/>
  <c r="K263" i="27"/>
  <c r="I263" i="27" s="1"/>
  <c r="J263" i="27"/>
  <c r="N262" i="27"/>
  <c r="M262" i="27"/>
  <c r="L262" i="27"/>
  <c r="K262" i="27"/>
  <c r="J262" i="27"/>
  <c r="I262" i="27"/>
  <c r="N261" i="27"/>
  <c r="M261" i="27"/>
  <c r="L261" i="27"/>
  <c r="K261" i="27"/>
  <c r="I261" i="27" s="1"/>
  <c r="J261" i="27"/>
  <c r="N260" i="27"/>
  <c r="M260" i="27"/>
  <c r="L260" i="27"/>
  <c r="K260" i="27"/>
  <c r="J260" i="27"/>
  <c r="I260" i="27"/>
  <c r="N259" i="27"/>
  <c r="M259" i="27"/>
  <c r="L259" i="27"/>
  <c r="K259" i="27"/>
  <c r="I259" i="27" s="1"/>
  <c r="J259" i="27"/>
  <c r="N258" i="27"/>
  <c r="M258" i="27"/>
  <c r="L258" i="27"/>
  <c r="K258" i="27"/>
  <c r="J258" i="27"/>
  <c r="I258" i="27"/>
  <c r="N257" i="27"/>
  <c r="M257" i="27"/>
  <c r="L257" i="27"/>
  <c r="K257" i="27"/>
  <c r="I257" i="27" s="1"/>
  <c r="J257" i="27"/>
  <c r="N256" i="27"/>
  <c r="M256" i="27"/>
  <c r="L256" i="27"/>
  <c r="K256" i="27"/>
  <c r="J256" i="27"/>
  <c r="I256" i="27"/>
  <c r="N255" i="27"/>
  <c r="M255" i="27"/>
  <c r="L255" i="27"/>
  <c r="K255" i="27"/>
  <c r="I255" i="27" s="1"/>
  <c r="J255" i="27"/>
  <c r="N254" i="27"/>
  <c r="M254" i="27"/>
  <c r="L254" i="27"/>
  <c r="K254" i="27"/>
  <c r="J254" i="27"/>
  <c r="I254" i="27"/>
  <c r="N253" i="27"/>
  <c r="M253" i="27"/>
  <c r="L253" i="27"/>
  <c r="K253" i="27"/>
  <c r="I253" i="27" s="1"/>
  <c r="J253" i="27"/>
  <c r="N252" i="27"/>
  <c r="M252" i="27"/>
  <c r="L252" i="27"/>
  <c r="K252" i="27"/>
  <c r="J252" i="27"/>
  <c r="I252" i="27"/>
  <c r="N251" i="27"/>
  <c r="M251" i="27"/>
  <c r="L251" i="27"/>
  <c r="K251" i="27"/>
  <c r="I251" i="27" s="1"/>
  <c r="J251" i="27"/>
  <c r="N250" i="27"/>
  <c r="M250" i="27"/>
  <c r="L250" i="27"/>
  <c r="K250" i="27"/>
  <c r="J250" i="27"/>
  <c r="I250" i="27"/>
  <c r="N249" i="27"/>
  <c r="M249" i="27"/>
  <c r="L249" i="27"/>
  <c r="K249" i="27"/>
  <c r="I249" i="27" s="1"/>
  <c r="J249" i="27"/>
  <c r="N248" i="27"/>
  <c r="M248" i="27"/>
  <c r="L248" i="27"/>
  <c r="K248" i="27"/>
  <c r="J248" i="27"/>
  <c r="I248" i="27"/>
  <c r="N247" i="27"/>
  <c r="M247" i="27"/>
  <c r="L247" i="27"/>
  <c r="K247" i="27"/>
  <c r="I247" i="27" s="1"/>
  <c r="J247" i="27"/>
  <c r="N246" i="27"/>
  <c r="M246" i="27"/>
  <c r="L246" i="27"/>
  <c r="K246" i="27"/>
  <c r="J246" i="27"/>
  <c r="I246" i="27"/>
  <c r="N245" i="27"/>
  <c r="M245" i="27"/>
  <c r="L245" i="27"/>
  <c r="K245" i="27"/>
  <c r="I245" i="27" s="1"/>
  <c r="J245" i="27"/>
  <c r="N244" i="27"/>
  <c r="M244" i="27"/>
  <c r="L244" i="27"/>
  <c r="K244" i="27"/>
  <c r="J244" i="27"/>
  <c r="I244" i="27"/>
  <c r="N243" i="27"/>
  <c r="M243" i="27"/>
  <c r="L243" i="27"/>
  <c r="K243" i="27"/>
  <c r="I243" i="27" s="1"/>
  <c r="J243" i="27"/>
  <c r="N242" i="27"/>
  <c r="M242" i="27"/>
  <c r="L242" i="27"/>
  <c r="K242" i="27"/>
  <c r="J242" i="27"/>
  <c r="I242" i="27"/>
  <c r="N241" i="27"/>
  <c r="M241" i="27"/>
  <c r="L241" i="27"/>
  <c r="K241" i="27"/>
  <c r="I241" i="27" s="1"/>
  <c r="J241" i="27"/>
  <c r="N240" i="27"/>
  <c r="M240" i="27"/>
  <c r="L240" i="27"/>
  <c r="K240" i="27"/>
  <c r="J240" i="27"/>
  <c r="I240" i="27"/>
  <c r="N239" i="27"/>
  <c r="M239" i="27"/>
  <c r="L239" i="27"/>
  <c r="K239" i="27"/>
  <c r="I239" i="27" s="1"/>
  <c r="J239" i="27"/>
  <c r="N238" i="27"/>
  <c r="M238" i="27"/>
  <c r="L238" i="27"/>
  <c r="K238" i="27"/>
  <c r="J238" i="27"/>
  <c r="I238" i="27"/>
  <c r="N237" i="27"/>
  <c r="M237" i="27"/>
  <c r="L237" i="27"/>
  <c r="K237" i="27"/>
  <c r="I237" i="27" s="1"/>
  <c r="J237" i="27"/>
  <c r="N236" i="27"/>
  <c r="M236" i="27"/>
  <c r="L236" i="27"/>
  <c r="K236" i="27"/>
  <c r="J236" i="27"/>
  <c r="I236" i="27"/>
  <c r="N235" i="27"/>
  <c r="M235" i="27"/>
  <c r="L235" i="27"/>
  <c r="K235" i="27"/>
  <c r="I235" i="27" s="1"/>
  <c r="J235" i="27"/>
  <c r="N234" i="27"/>
  <c r="M234" i="27"/>
  <c r="L234" i="27"/>
  <c r="K234" i="27"/>
  <c r="J234" i="27"/>
  <c r="I234" i="27"/>
  <c r="N233" i="27"/>
  <c r="M233" i="27"/>
  <c r="L233" i="27"/>
  <c r="K233" i="27"/>
  <c r="I233" i="27" s="1"/>
  <c r="J233" i="27"/>
  <c r="N232" i="27"/>
  <c r="M232" i="27"/>
  <c r="L232" i="27"/>
  <c r="K232" i="27"/>
  <c r="J232" i="27"/>
  <c r="I232" i="27"/>
  <c r="N231" i="27"/>
  <c r="M231" i="27"/>
  <c r="L231" i="27"/>
  <c r="K231" i="27"/>
  <c r="I231" i="27" s="1"/>
  <c r="J231" i="27"/>
  <c r="N230" i="27"/>
  <c r="M230" i="27"/>
  <c r="L230" i="27"/>
  <c r="K230" i="27"/>
  <c r="J230" i="27"/>
  <c r="I230" i="27"/>
  <c r="N229" i="27"/>
  <c r="M229" i="27"/>
  <c r="L229" i="27"/>
  <c r="K229" i="27"/>
  <c r="I229" i="27" s="1"/>
  <c r="J229" i="27"/>
  <c r="N228" i="27"/>
  <c r="M228" i="27"/>
  <c r="L228" i="27"/>
  <c r="K228" i="27"/>
  <c r="J228" i="27"/>
  <c r="I228" i="27"/>
  <c r="N227" i="27"/>
  <c r="M227" i="27"/>
  <c r="L227" i="27"/>
  <c r="K227" i="27"/>
  <c r="I227" i="27" s="1"/>
  <c r="J227" i="27"/>
  <c r="N226" i="27"/>
  <c r="M226" i="27"/>
  <c r="L226" i="27"/>
  <c r="K226" i="27"/>
  <c r="J226" i="27"/>
  <c r="I226" i="27"/>
  <c r="N225" i="27"/>
  <c r="M225" i="27"/>
  <c r="L225" i="27"/>
  <c r="K225" i="27"/>
  <c r="I225" i="27" s="1"/>
  <c r="J225" i="27"/>
  <c r="N224" i="27"/>
  <c r="M224" i="27"/>
  <c r="L224" i="27"/>
  <c r="K224" i="27"/>
  <c r="J224" i="27"/>
  <c r="I224" i="27"/>
  <c r="N223" i="27"/>
  <c r="M223" i="27"/>
  <c r="L223" i="27"/>
  <c r="K223" i="27"/>
  <c r="I223" i="27" s="1"/>
  <c r="J223" i="27"/>
  <c r="N222" i="27"/>
  <c r="M222" i="27"/>
  <c r="L222" i="27"/>
  <c r="K222" i="27"/>
  <c r="J222" i="27"/>
  <c r="I222" i="27"/>
  <c r="N221" i="27"/>
  <c r="M221" i="27"/>
  <c r="L221" i="27"/>
  <c r="K221" i="27"/>
  <c r="I221" i="27" s="1"/>
  <c r="J221" i="27"/>
  <c r="N220" i="27"/>
  <c r="M220" i="27"/>
  <c r="L220" i="27"/>
  <c r="K220" i="27"/>
  <c r="J220" i="27"/>
  <c r="I220" i="27"/>
  <c r="N219" i="27"/>
  <c r="M219" i="27"/>
  <c r="L219" i="27"/>
  <c r="K219" i="27"/>
  <c r="I219" i="27" s="1"/>
  <c r="J219" i="27"/>
  <c r="N218" i="27"/>
  <c r="M218" i="27"/>
  <c r="L218" i="27"/>
  <c r="K218" i="27"/>
  <c r="J218" i="27"/>
  <c r="I218" i="27"/>
  <c r="N217" i="27"/>
  <c r="M217" i="27"/>
  <c r="L217" i="27"/>
  <c r="K217" i="27"/>
  <c r="I217" i="27" s="1"/>
  <c r="J217" i="27"/>
  <c r="N216" i="27"/>
  <c r="M216" i="27"/>
  <c r="L216" i="27"/>
  <c r="K216" i="27"/>
  <c r="J216" i="27"/>
  <c r="I216" i="27"/>
  <c r="N215" i="27"/>
  <c r="M215" i="27"/>
  <c r="L215" i="27"/>
  <c r="K215" i="27"/>
  <c r="I215" i="27" s="1"/>
  <c r="J215" i="27"/>
  <c r="N214" i="27"/>
  <c r="M214" i="27"/>
  <c r="L214" i="27"/>
  <c r="K214" i="27"/>
  <c r="J214" i="27"/>
  <c r="I214" i="27"/>
  <c r="N213" i="27"/>
  <c r="M213" i="27"/>
  <c r="L213" i="27"/>
  <c r="K213" i="27"/>
  <c r="I213" i="27" s="1"/>
  <c r="J213" i="27"/>
  <c r="N212" i="27"/>
  <c r="M212" i="27"/>
  <c r="L212" i="27"/>
  <c r="K212" i="27"/>
  <c r="J212" i="27"/>
  <c r="I212" i="27"/>
  <c r="N211" i="27"/>
  <c r="M211" i="27"/>
  <c r="L211" i="27"/>
  <c r="K211" i="27"/>
  <c r="I211" i="27" s="1"/>
  <c r="J211" i="27"/>
  <c r="N210" i="27"/>
  <c r="M210" i="27"/>
  <c r="L210" i="27"/>
  <c r="K210" i="27"/>
  <c r="J210" i="27"/>
  <c r="I210" i="27"/>
  <c r="N209" i="27"/>
  <c r="M209" i="27"/>
  <c r="L209" i="27"/>
  <c r="K209" i="27"/>
  <c r="I209" i="27" s="1"/>
  <c r="J209" i="27"/>
  <c r="N208" i="27"/>
  <c r="M208" i="27"/>
  <c r="L208" i="27"/>
  <c r="K208" i="27"/>
  <c r="J208" i="27"/>
  <c r="I208" i="27"/>
  <c r="N207" i="27"/>
  <c r="M207" i="27"/>
  <c r="L207" i="27"/>
  <c r="K207" i="27"/>
  <c r="I207" i="27" s="1"/>
  <c r="J207" i="27"/>
  <c r="N206" i="27"/>
  <c r="M206" i="27"/>
  <c r="L206" i="27"/>
  <c r="K206" i="27"/>
  <c r="J206" i="27"/>
  <c r="I206" i="27"/>
  <c r="N205" i="27"/>
  <c r="M205" i="27"/>
  <c r="L205" i="27"/>
  <c r="K205" i="27"/>
  <c r="I205" i="27" s="1"/>
  <c r="J205" i="27"/>
  <c r="N204" i="27"/>
  <c r="M204" i="27"/>
  <c r="L204" i="27"/>
  <c r="K204" i="27"/>
  <c r="J204" i="27"/>
  <c r="I204" i="27"/>
  <c r="N203" i="27"/>
  <c r="M203" i="27"/>
  <c r="L203" i="27"/>
  <c r="K203" i="27"/>
  <c r="I203" i="27" s="1"/>
  <c r="K37" i="27" s="1"/>
  <c r="J203" i="27"/>
  <c r="N202" i="27"/>
  <c r="M202" i="27"/>
  <c r="L202" i="27"/>
  <c r="K202" i="27"/>
  <c r="J202" i="27"/>
  <c r="I202" i="27"/>
  <c r="N201" i="27"/>
  <c r="M201" i="27"/>
  <c r="L201" i="27"/>
  <c r="K201" i="27"/>
  <c r="I201" i="27" s="1"/>
  <c r="K35" i="27" s="1"/>
  <c r="J201" i="27"/>
  <c r="N200" i="27"/>
  <c r="M200" i="27"/>
  <c r="L200" i="27"/>
  <c r="K200" i="27"/>
  <c r="J200" i="27"/>
  <c r="I200" i="27"/>
  <c r="N199" i="27"/>
  <c r="M199" i="27"/>
  <c r="L199" i="27"/>
  <c r="K199" i="27"/>
  <c r="I199" i="27" s="1"/>
  <c r="J199" i="27"/>
  <c r="N198" i="27"/>
  <c r="M198" i="27"/>
  <c r="L198" i="27"/>
  <c r="K198" i="27"/>
  <c r="J198" i="27"/>
  <c r="I198" i="27"/>
  <c r="N197" i="27"/>
  <c r="M197" i="27"/>
  <c r="L197" i="27"/>
  <c r="K197" i="27"/>
  <c r="I197" i="27" s="1"/>
  <c r="J197" i="27"/>
  <c r="N196" i="27"/>
  <c r="M196" i="27"/>
  <c r="L196" i="27"/>
  <c r="K196" i="27"/>
  <c r="J196" i="27"/>
  <c r="I196" i="27"/>
  <c r="N195" i="27"/>
  <c r="M195" i="27"/>
  <c r="L195" i="27"/>
  <c r="K195" i="27"/>
  <c r="I195" i="27" s="1"/>
  <c r="K33" i="27" s="1"/>
  <c r="J195" i="27"/>
  <c r="N194" i="27"/>
  <c r="M194" i="27"/>
  <c r="L194" i="27"/>
  <c r="K194" i="27"/>
  <c r="J194" i="27"/>
  <c r="I194" i="27"/>
  <c r="N193" i="27"/>
  <c r="M193" i="27"/>
  <c r="L193" i="27"/>
  <c r="K193" i="27"/>
  <c r="I193" i="27" s="1"/>
  <c r="J193" i="27"/>
  <c r="N192" i="27"/>
  <c r="M192" i="27"/>
  <c r="L192" i="27"/>
  <c r="K192" i="27"/>
  <c r="J192" i="27"/>
  <c r="I192" i="27"/>
  <c r="N191" i="27"/>
  <c r="M191" i="27"/>
  <c r="L191" i="27"/>
  <c r="K191" i="27"/>
  <c r="I191" i="27" s="1"/>
  <c r="J191" i="27"/>
  <c r="N190" i="27"/>
  <c r="M190" i="27"/>
  <c r="L190" i="27"/>
  <c r="K190" i="27"/>
  <c r="J190" i="27"/>
  <c r="I190" i="27"/>
  <c r="N189" i="27"/>
  <c r="M189" i="27"/>
  <c r="L189" i="27"/>
  <c r="K189" i="27"/>
  <c r="I189" i="27" s="1"/>
  <c r="J189" i="27"/>
  <c r="N188" i="27"/>
  <c r="M188" i="27"/>
  <c r="L188" i="27"/>
  <c r="K188" i="27"/>
  <c r="J188" i="27"/>
  <c r="I188" i="27"/>
  <c r="N187" i="27"/>
  <c r="M187" i="27"/>
  <c r="L187" i="27"/>
  <c r="K187" i="27"/>
  <c r="I187" i="27" s="1"/>
  <c r="K32" i="27" s="1"/>
  <c r="J187" i="27"/>
  <c r="N186" i="27"/>
  <c r="M186" i="27"/>
  <c r="L186" i="27"/>
  <c r="K186" i="27"/>
  <c r="J186" i="27"/>
  <c r="I186" i="27"/>
  <c r="N185" i="27"/>
  <c r="M185" i="27"/>
  <c r="L185" i="27"/>
  <c r="K185" i="27"/>
  <c r="I185" i="27" s="1"/>
  <c r="K30" i="27" s="1"/>
  <c r="J185" i="27"/>
  <c r="N184" i="27"/>
  <c r="M184" i="27"/>
  <c r="L184" i="27"/>
  <c r="K184" i="27"/>
  <c r="J184" i="27"/>
  <c r="I184" i="27"/>
  <c r="N183" i="27"/>
  <c r="M183" i="27"/>
  <c r="L183" i="27"/>
  <c r="K183" i="27"/>
  <c r="I183" i="27" s="1"/>
  <c r="J183" i="27"/>
  <c r="N182" i="27"/>
  <c r="M182" i="27"/>
  <c r="L182" i="27"/>
  <c r="K182" i="27"/>
  <c r="J182" i="27"/>
  <c r="I182" i="27"/>
  <c r="N181" i="27"/>
  <c r="M181" i="27"/>
  <c r="L181" i="27"/>
  <c r="K181" i="27"/>
  <c r="I181" i="27" s="1"/>
  <c r="J181" i="27"/>
  <c r="N180" i="27"/>
  <c r="M180" i="27"/>
  <c r="L180" i="27"/>
  <c r="K180" i="27"/>
  <c r="J180" i="27"/>
  <c r="I180" i="27"/>
  <c r="N179" i="27"/>
  <c r="M179" i="27"/>
  <c r="L179" i="27"/>
  <c r="K179" i="27"/>
  <c r="I179" i="27" s="1"/>
  <c r="J179" i="27"/>
  <c r="N178" i="27"/>
  <c r="M178" i="27"/>
  <c r="L178" i="27"/>
  <c r="K178" i="27"/>
  <c r="J178" i="27"/>
  <c r="I178" i="27"/>
  <c r="N177" i="27"/>
  <c r="M177" i="27"/>
  <c r="L177" i="27"/>
  <c r="K177" i="27"/>
  <c r="I177" i="27" s="1"/>
  <c r="J177" i="27"/>
  <c r="N176" i="27"/>
  <c r="M176" i="27"/>
  <c r="L176" i="27"/>
  <c r="K176" i="27"/>
  <c r="J176" i="27"/>
  <c r="I176" i="27"/>
  <c r="N175" i="27"/>
  <c r="M175" i="27"/>
  <c r="L175" i="27"/>
  <c r="K175" i="27"/>
  <c r="I175" i="27" s="1"/>
  <c r="J175" i="27"/>
  <c r="N174" i="27"/>
  <c r="M174" i="27"/>
  <c r="L174" i="27"/>
  <c r="K174" i="27"/>
  <c r="J174" i="27"/>
  <c r="I174" i="27"/>
  <c r="N173" i="27"/>
  <c r="M173" i="27"/>
  <c r="L173" i="27"/>
  <c r="K173" i="27"/>
  <c r="I173" i="27" s="1"/>
  <c r="K28" i="27" s="1"/>
  <c r="J173" i="27"/>
  <c r="N172" i="27"/>
  <c r="M172" i="27"/>
  <c r="L172" i="27"/>
  <c r="K172" i="27"/>
  <c r="J172" i="27"/>
  <c r="I172" i="27"/>
  <c r="N171" i="27"/>
  <c r="M171" i="27"/>
  <c r="L171" i="27"/>
  <c r="K171" i="27"/>
  <c r="I171" i="27" s="1"/>
  <c r="J171" i="27"/>
  <c r="N170" i="27"/>
  <c r="M170" i="27"/>
  <c r="L170" i="27"/>
  <c r="K170" i="27"/>
  <c r="J170" i="27"/>
  <c r="I170" i="27"/>
  <c r="N169" i="27"/>
  <c r="M169" i="27"/>
  <c r="L169" i="27"/>
  <c r="K169" i="27"/>
  <c r="I169" i="27" s="1"/>
  <c r="J169" i="27"/>
  <c r="N168" i="27"/>
  <c r="M168" i="27"/>
  <c r="L168" i="27"/>
  <c r="K168" i="27"/>
  <c r="J168" i="27"/>
  <c r="I168" i="27"/>
  <c r="N167" i="27"/>
  <c r="M167" i="27"/>
  <c r="L167" i="27"/>
  <c r="K167" i="27"/>
  <c r="I167" i="27" s="1"/>
  <c r="J167" i="27"/>
  <c r="N166" i="27"/>
  <c r="M166" i="27"/>
  <c r="L166" i="27"/>
  <c r="K166" i="27"/>
  <c r="J166" i="27"/>
  <c r="I166" i="27"/>
  <c r="N165" i="27"/>
  <c r="M165" i="27"/>
  <c r="L165" i="27"/>
  <c r="K165" i="27"/>
  <c r="I165" i="27" s="1"/>
  <c r="J165" i="27"/>
  <c r="N164" i="27"/>
  <c r="M164" i="27"/>
  <c r="L164" i="27"/>
  <c r="K164" i="27"/>
  <c r="J164" i="27"/>
  <c r="I164" i="27"/>
  <c r="N163" i="27"/>
  <c r="M163" i="27"/>
  <c r="L163" i="27"/>
  <c r="K163" i="27"/>
  <c r="I163" i="27" s="1"/>
  <c r="J163" i="27"/>
  <c r="N162" i="27"/>
  <c r="M162" i="27"/>
  <c r="L162" i="27"/>
  <c r="K162" i="27"/>
  <c r="J162" i="27"/>
  <c r="I162" i="27"/>
  <c r="N161" i="27"/>
  <c r="M161" i="27"/>
  <c r="L161" i="27"/>
  <c r="K161" i="27"/>
  <c r="I161" i="27" s="1"/>
  <c r="J161" i="27"/>
  <c r="N160" i="27"/>
  <c r="M160" i="27"/>
  <c r="L160" i="27"/>
  <c r="K160" i="27"/>
  <c r="J160" i="27"/>
  <c r="I160" i="27"/>
  <c r="N159" i="27"/>
  <c r="M159" i="27"/>
  <c r="L159" i="27"/>
  <c r="K159" i="27"/>
  <c r="I159" i="27" s="1"/>
  <c r="J159" i="27"/>
  <c r="N158" i="27"/>
  <c r="M158" i="27"/>
  <c r="L158" i="27"/>
  <c r="K158" i="27"/>
  <c r="J158" i="27"/>
  <c r="I158" i="27"/>
  <c r="N157" i="27"/>
  <c r="M157" i="27"/>
  <c r="L157" i="27"/>
  <c r="K157" i="27"/>
  <c r="I157" i="27" s="1"/>
  <c r="J157" i="27"/>
  <c r="N156" i="27"/>
  <c r="M156" i="27"/>
  <c r="L156" i="27"/>
  <c r="K156" i="27"/>
  <c r="J156" i="27"/>
  <c r="I156" i="27"/>
  <c r="N155" i="27"/>
  <c r="M155" i="27"/>
  <c r="L155" i="27"/>
  <c r="K155" i="27"/>
  <c r="I155" i="27" s="1"/>
  <c r="K26" i="27" s="1"/>
  <c r="J155" i="27"/>
  <c r="N154" i="27"/>
  <c r="M154" i="27"/>
  <c r="L154" i="27"/>
  <c r="K154" i="27"/>
  <c r="J154" i="27"/>
  <c r="I154" i="27"/>
  <c r="N153" i="27"/>
  <c r="M153" i="27"/>
  <c r="L153" i="27"/>
  <c r="K153" i="27"/>
  <c r="I153" i="27" s="1"/>
  <c r="K24" i="27" s="1"/>
  <c r="J153" i="27"/>
  <c r="N152" i="27"/>
  <c r="M152" i="27"/>
  <c r="L152" i="27"/>
  <c r="K152" i="27"/>
  <c r="J152" i="27"/>
  <c r="I152" i="27"/>
  <c r="N151" i="27"/>
  <c r="M151" i="27"/>
  <c r="L151" i="27"/>
  <c r="K151" i="27"/>
  <c r="I151" i="27" s="1"/>
  <c r="J151" i="27"/>
  <c r="N150" i="27"/>
  <c r="M150" i="27"/>
  <c r="L150" i="27"/>
  <c r="K150" i="27"/>
  <c r="J150" i="27"/>
  <c r="I150" i="27"/>
  <c r="N149" i="27"/>
  <c r="M149" i="27"/>
  <c r="L149" i="27"/>
  <c r="K149" i="27"/>
  <c r="I149" i="27" s="1"/>
  <c r="J149" i="27"/>
  <c r="N148" i="27"/>
  <c r="M148" i="27"/>
  <c r="L148" i="27"/>
  <c r="K148" i="27"/>
  <c r="J148" i="27"/>
  <c r="I148" i="27"/>
  <c r="N147" i="27"/>
  <c r="M147" i="27"/>
  <c r="L147" i="27"/>
  <c r="K147" i="27"/>
  <c r="I147" i="27" s="1"/>
  <c r="J147" i="27"/>
  <c r="N146" i="27"/>
  <c r="M146" i="27"/>
  <c r="L146" i="27"/>
  <c r="K146" i="27"/>
  <c r="J146" i="27"/>
  <c r="I146" i="27"/>
  <c r="N145" i="27"/>
  <c r="M145" i="27"/>
  <c r="L145" i="27"/>
  <c r="K145" i="27"/>
  <c r="I145" i="27" s="1"/>
  <c r="K22" i="27" s="1"/>
  <c r="J145" i="27"/>
  <c r="N144" i="27"/>
  <c r="M144" i="27"/>
  <c r="L144" i="27"/>
  <c r="K144" i="27"/>
  <c r="J144" i="27"/>
  <c r="I144" i="27"/>
  <c r="N143" i="27"/>
  <c r="M143" i="27"/>
  <c r="L143" i="27"/>
  <c r="K143" i="27"/>
  <c r="I143" i="27" s="1"/>
  <c r="J143" i="27"/>
  <c r="N142" i="27"/>
  <c r="M142" i="27"/>
  <c r="L142" i="27"/>
  <c r="K142" i="27"/>
  <c r="J142" i="27"/>
  <c r="I142" i="27"/>
  <c r="N141" i="27"/>
  <c r="M141" i="27"/>
  <c r="L141" i="27"/>
  <c r="K141" i="27"/>
  <c r="I141" i="27" s="1"/>
  <c r="J141" i="27"/>
  <c r="N140" i="27"/>
  <c r="M140" i="27"/>
  <c r="L140" i="27"/>
  <c r="K140" i="27"/>
  <c r="J140" i="27"/>
  <c r="I140" i="27"/>
  <c r="N139" i="27"/>
  <c r="M139" i="27"/>
  <c r="L139" i="27"/>
  <c r="K139" i="27"/>
  <c r="I139" i="27" s="1"/>
  <c r="J139" i="27"/>
  <c r="N138" i="27"/>
  <c r="M138" i="27"/>
  <c r="L138" i="27"/>
  <c r="K138" i="27"/>
  <c r="J138" i="27"/>
  <c r="I138" i="27"/>
  <c r="N137" i="27"/>
  <c r="M137" i="27"/>
  <c r="L137" i="27"/>
  <c r="K137" i="27"/>
  <c r="I137" i="27" s="1"/>
  <c r="J137" i="27"/>
  <c r="N136" i="27"/>
  <c r="M136" i="27"/>
  <c r="L136" i="27"/>
  <c r="K136" i="27"/>
  <c r="J136" i="27"/>
  <c r="I136" i="27"/>
  <c r="N135" i="27"/>
  <c r="M135" i="27"/>
  <c r="L135" i="27"/>
  <c r="K135" i="27"/>
  <c r="I135" i="27" s="1"/>
  <c r="J135" i="27"/>
  <c r="N134" i="27"/>
  <c r="M134" i="27"/>
  <c r="L134" i="27"/>
  <c r="K134" i="27"/>
  <c r="J134" i="27"/>
  <c r="I134" i="27"/>
  <c r="N133" i="27"/>
  <c r="M133" i="27"/>
  <c r="L133" i="27"/>
  <c r="K133" i="27"/>
  <c r="I133" i="27" s="1"/>
  <c r="J133" i="27"/>
  <c r="N132" i="27"/>
  <c r="M132" i="27"/>
  <c r="L132" i="27"/>
  <c r="K132" i="27"/>
  <c r="J132" i="27"/>
  <c r="I132" i="27"/>
  <c r="N131" i="27"/>
  <c r="M131" i="27"/>
  <c r="L131" i="27"/>
  <c r="K131" i="27"/>
  <c r="I131" i="27" s="1"/>
  <c r="J131" i="27"/>
  <c r="N130" i="27"/>
  <c r="M130" i="27"/>
  <c r="L130" i="27"/>
  <c r="K130" i="27"/>
  <c r="J130" i="27"/>
  <c r="I130" i="27"/>
  <c r="N129" i="27"/>
  <c r="M129" i="27"/>
  <c r="L129" i="27"/>
  <c r="K129" i="27"/>
  <c r="I129" i="27" s="1"/>
  <c r="J129" i="27"/>
  <c r="N128" i="27"/>
  <c r="M128" i="27"/>
  <c r="L128" i="27"/>
  <c r="K128" i="27"/>
  <c r="J128" i="27"/>
  <c r="I128" i="27"/>
  <c r="N127" i="27"/>
  <c r="M127" i="27"/>
  <c r="L127" i="27"/>
  <c r="K127" i="27"/>
  <c r="I127" i="27" s="1"/>
  <c r="J127" i="27"/>
  <c r="N126" i="27"/>
  <c r="M126" i="27"/>
  <c r="L126" i="27"/>
  <c r="K126" i="27"/>
  <c r="J126" i="27"/>
  <c r="I126" i="27"/>
  <c r="N125" i="27"/>
  <c r="M125" i="27"/>
  <c r="L125" i="27"/>
  <c r="K125" i="27"/>
  <c r="I125" i="27" s="1"/>
  <c r="J125" i="27"/>
  <c r="N124" i="27"/>
  <c r="M124" i="27"/>
  <c r="L124" i="27"/>
  <c r="K124" i="27"/>
  <c r="J124" i="27"/>
  <c r="I124" i="27"/>
  <c r="N123" i="27"/>
  <c r="M123" i="27"/>
  <c r="L123" i="27"/>
  <c r="K123" i="27"/>
  <c r="I123" i="27" s="1"/>
  <c r="J123" i="27"/>
  <c r="N122" i="27"/>
  <c r="M122" i="27"/>
  <c r="L122" i="27"/>
  <c r="K122" i="27"/>
  <c r="J122" i="27"/>
  <c r="I122" i="27"/>
  <c r="N121" i="27"/>
  <c r="M121" i="27"/>
  <c r="L121" i="27"/>
  <c r="K121" i="27"/>
  <c r="I121" i="27" s="1"/>
  <c r="J121" i="27"/>
  <c r="N120" i="27"/>
  <c r="M120" i="27"/>
  <c r="L120" i="27"/>
  <c r="K120" i="27"/>
  <c r="J120" i="27"/>
  <c r="I120" i="27"/>
  <c r="N119" i="27"/>
  <c r="M119" i="27"/>
  <c r="L119" i="27"/>
  <c r="K119" i="27"/>
  <c r="I119" i="27" s="1"/>
  <c r="J119" i="27"/>
  <c r="N118" i="27"/>
  <c r="M118" i="27"/>
  <c r="L118" i="27"/>
  <c r="K118" i="27"/>
  <c r="J118" i="27"/>
  <c r="I118" i="27"/>
  <c r="N117" i="27"/>
  <c r="M117" i="27"/>
  <c r="L117" i="27"/>
  <c r="K117" i="27"/>
  <c r="I117" i="27" s="1"/>
  <c r="J117" i="27"/>
  <c r="N116" i="27"/>
  <c r="M116" i="27"/>
  <c r="L116" i="27"/>
  <c r="K116" i="27"/>
  <c r="J116" i="27"/>
  <c r="I116" i="27"/>
  <c r="N115" i="27"/>
  <c r="M115" i="27"/>
  <c r="L115" i="27"/>
  <c r="K115" i="27"/>
  <c r="I115" i="27" s="1"/>
  <c r="J115" i="27"/>
  <c r="N114" i="27"/>
  <c r="M114" i="27"/>
  <c r="L114" i="27"/>
  <c r="K114" i="27"/>
  <c r="J114" i="27"/>
  <c r="I114" i="27"/>
  <c r="N113" i="27"/>
  <c r="M113" i="27"/>
  <c r="L113" i="27"/>
  <c r="K113" i="27"/>
  <c r="I113" i="27" s="1"/>
  <c r="J113" i="27"/>
  <c r="N112" i="27"/>
  <c r="M112" i="27"/>
  <c r="L112" i="27"/>
  <c r="K112" i="27"/>
  <c r="J112" i="27"/>
  <c r="I112" i="27"/>
  <c r="N111" i="27"/>
  <c r="M111" i="27"/>
  <c r="L111" i="27"/>
  <c r="K111" i="27"/>
  <c r="I111" i="27" s="1"/>
  <c r="J111" i="27"/>
  <c r="N110" i="27"/>
  <c r="M110" i="27"/>
  <c r="L110" i="27"/>
  <c r="K110" i="27"/>
  <c r="J110" i="27"/>
  <c r="I110" i="27"/>
  <c r="N109" i="27"/>
  <c r="M109" i="27"/>
  <c r="L109" i="27"/>
  <c r="K109" i="27"/>
  <c r="I109" i="27" s="1"/>
  <c r="J109" i="27"/>
  <c r="N108" i="27"/>
  <c r="M108" i="27"/>
  <c r="L108" i="27"/>
  <c r="K108" i="27"/>
  <c r="J108" i="27"/>
  <c r="I108" i="27"/>
  <c r="N107" i="27"/>
  <c r="M107" i="27"/>
  <c r="L107" i="27"/>
  <c r="K107" i="27"/>
  <c r="I107" i="27" s="1"/>
  <c r="J107" i="27"/>
  <c r="N106" i="27"/>
  <c r="M106" i="27"/>
  <c r="L106" i="27"/>
  <c r="K106" i="27"/>
  <c r="J106" i="27"/>
  <c r="I106" i="27"/>
  <c r="N105" i="27"/>
  <c r="M105" i="27"/>
  <c r="L105" i="27"/>
  <c r="K105" i="27"/>
  <c r="I105" i="27" s="1"/>
  <c r="J105" i="27"/>
  <c r="N104" i="27"/>
  <c r="M104" i="27"/>
  <c r="L104" i="27"/>
  <c r="K104" i="27"/>
  <c r="J104" i="27"/>
  <c r="I104" i="27"/>
  <c r="N103" i="27"/>
  <c r="M103" i="27"/>
  <c r="L103" i="27"/>
  <c r="K103" i="27"/>
  <c r="I103" i="27" s="1"/>
  <c r="J103" i="27"/>
  <c r="N102" i="27"/>
  <c r="M102" i="27"/>
  <c r="L102" i="27"/>
  <c r="K102" i="27"/>
  <c r="J102" i="27"/>
  <c r="I102" i="27"/>
  <c r="N101" i="27"/>
  <c r="M101" i="27"/>
  <c r="L101" i="27"/>
  <c r="K101" i="27"/>
  <c r="I101" i="27" s="1"/>
  <c r="J101" i="27"/>
  <c r="N100" i="27"/>
  <c r="M100" i="27"/>
  <c r="L100" i="27"/>
  <c r="K100" i="27"/>
  <c r="J100" i="27"/>
  <c r="I100" i="27"/>
  <c r="N99" i="27"/>
  <c r="M99" i="27"/>
  <c r="L99" i="27"/>
  <c r="K99" i="27"/>
  <c r="I99" i="27" s="1"/>
  <c r="J99" i="27"/>
  <c r="N98" i="27"/>
  <c r="M98" i="27"/>
  <c r="L98" i="27"/>
  <c r="K98" i="27"/>
  <c r="J98" i="27"/>
  <c r="I98" i="27"/>
  <c r="N97" i="27"/>
  <c r="M97" i="27"/>
  <c r="L97" i="27"/>
  <c r="K97" i="27"/>
  <c r="I97" i="27" s="1"/>
  <c r="J97" i="27"/>
  <c r="N96" i="27"/>
  <c r="M96" i="27"/>
  <c r="L96" i="27"/>
  <c r="K96" i="27"/>
  <c r="J96" i="27"/>
  <c r="I96" i="27"/>
  <c r="N95" i="27"/>
  <c r="M95" i="27"/>
  <c r="L95" i="27"/>
  <c r="K95" i="27"/>
  <c r="I95" i="27" s="1"/>
  <c r="J95" i="27"/>
  <c r="N94" i="27"/>
  <c r="M94" i="27"/>
  <c r="L94" i="27"/>
  <c r="K94" i="27"/>
  <c r="J94" i="27"/>
  <c r="I94" i="27"/>
  <c r="N93" i="27"/>
  <c r="M93" i="27"/>
  <c r="L93" i="27"/>
  <c r="K93" i="27"/>
  <c r="I93" i="27" s="1"/>
  <c r="J93" i="27"/>
  <c r="N92" i="27"/>
  <c r="M92" i="27"/>
  <c r="L92" i="27"/>
  <c r="K92" i="27"/>
  <c r="J92" i="27"/>
  <c r="I92" i="27"/>
  <c r="N91" i="27"/>
  <c r="M91" i="27"/>
  <c r="L91" i="27"/>
  <c r="K91" i="27"/>
  <c r="I91" i="27" s="1"/>
  <c r="J91" i="27"/>
  <c r="N90" i="27"/>
  <c r="M90" i="27"/>
  <c r="L90" i="27"/>
  <c r="K90" i="27"/>
  <c r="J90" i="27"/>
  <c r="I90" i="27"/>
  <c r="N89" i="27"/>
  <c r="M89" i="27"/>
  <c r="L89" i="27"/>
  <c r="K89" i="27"/>
  <c r="I89" i="27" s="1"/>
  <c r="J89" i="27"/>
  <c r="N88" i="27"/>
  <c r="M88" i="27"/>
  <c r="L88" i="27"/>
  <c r="K88" i="27"/>
  <c r="J88" i="27"/>
  <c r="I88" i="27"/>
  <c r="N87" i="27"/>
  <c r="M87" i="27"/>
  <c r="L87" i="27"/>
  <c r="K87" i="27"/>
  <c r="I87" i="27" s="1"/>
  <c r="J87" i="27"/>
  <c r="N86" i="27"/>
  <c r="M86" i="27"/>
  <c r="L86" i="27"/>
  <c r="K86" i="27"/>
  <c r="J86" i="27"/>
  <c r="I86" i="27"/>
  <c r="N85" i="27"/>
  <c r="M85" i="27"/>
  <c r="L85" i="27"/>
  <c r="K85" i="27"/>
  <c r="I85" i="27" s="1"/>
  <c r="J85" i="27"/>
  <c r="N84" i="27"/>
  <c r="M84" i="27"/>
  <c r="L84" i="27"/>
  <c r="K84" i="27"/>
  <c r="J84" i="27"/>
  <c r="I84" i="27"/>
  <c r="N83" i="27"/>
  <c r="M83" i="27"/>
  <c r="L83" i="27"/>
  <c r="K83" i="27"/>
  <c r="I83" i="27" s="1"/>
  <c r="J83" i="27"/>
  <c r="N82" i="27"/>
  <c r="M82" i="27"/>
  <c r="L82" i="27"/>
  <c r="K82" i="27"/>
  <c r="J82" i="27"/>
  <c r="I82" i="27"/>
  <c r="N81" i="27"/>
  <c r="M81" i="27"/>
  <c r="L81" i="27"/>
  <c r="K81" i="27"/>
  <c r="I81" i="27" s="1"/>
  <c r="J81" i="27"/>
  <c r="N80" i="27"/>
  <c r="M80" i="27"/>
  <c r="L80" i="27"/>
  <c r="K80" i="27"/>
  <c r="J80" i="27"/>
  <c r="I80" i="27"/>
  <c r="N79" i="27"/>
  <c r="M79" i="27"/>
  <c r="L79" i="27"/>
  <c r="K79" i="27"/>
  <c r="I79" i="27" s="1"/>
  <c r="J79" i="27"/>
  <c r="N78" i="27"/>
  <c r="M78" i="27"/>
  <c r="L78" i="27"/>
  <c r="K78" i="27"/>
  <c r="J78" i="27"/>
  <c r="I78" i="27"/>
  <c r="N77" i="27"/>
  <c r="M77" i="27"/>
  <c r="L77" i="27"/>
  <c r="K77" i="27"/>
  <c r="I77" i="27" s="1"/>
  <c r="J77" i="27"/>
  <c r="N76" i="27"/>
  <c r="M76" i="27"/>
  <c r="L76" i="27"/>
  <c r="K76" i="27"/>
  <c r="J76" i="27"/>
  <c r="I76" i="27"/>
  <c r="N75" i="27"/>
  <c r="M75" i="27"/>
  <c r="L75" i="27"/>
  <c r="K75" i="27"/>
  <c r="I75" i="27" s="1"/>
  <c r="J75" i="27"/>
  <c r="N74" i="27"/>
  <c r="M74" i="27"/>
  <c r="L74" i="27"/>
  <c r="K74" i="27"/>
  <c r="J74" i="27"/>
  <c r="I74" i="27"/>
  <c r="N73" i="27"/>
  <c r="M73" i="27"/>
  <c r="L73" i="27"/>
  <c r="K73" i="27"/>
  <c r="I73" i="27" s="1"/>
  <c r="J73" i="27"/>
  <c r="N72" i="27"/>
  <c r="M72" i="27"/>
  <c r="L72" i="27"/>
  <c r="K72" i="27"/>
  <c r="J72" i="27"/>
  <c r="I72" i="27"/>
  <c r="N71" i="27"/>
  <c r="M71" i="27"/>
  <c r="L71" i="27"/>
  <c r="K71" i="27"/>
  <c r="I71" i="27" s="1"/>
  <c r="J71" i="27"/>
  <c r="N70" i="27"/>
  <c r="M70" i="27"/>
  <c r="L70" i="27"/>
  <c r="K70" i="27"/>
  <c r="J70" i="27"/>
  <c r="I70" i="27"/>
  <c r="N69" i="27"/>
  <c r="M69" i="27"/>
  <c r="L69" i="27"/>
  <c r="K69" i="27"/>
  <c r="I69" i="27" s="1"/>
  <c r="J69" i="27"/>
  <c r="N68" i="27"/>
  <c r="M68" i="27"/>
  <c r="L68" i="27"/>
  <c r="K68" i="27"/>
  <c r="J68" i="27"/>
  <c r="I68" i="27"/>
  <c r="N67" i="27"/>
  <c r="M67" i="27"/>
  <c r="L67" i="27"/>
  <c r="K67" i="27"/>
  <c r="I67" i="27" s="1"/>
  <c r="J67" i="27"/>
  <c r="N66" i="27"/>
  <c r="M66" i="27"/>
  <c r="L66" i="27"/>
  <c r="K66" i="27"/>
  <c r="J66" i="27"/>
  <c r="I66" i="27"/>
  <c r="N65" i="27"/>
  <c r="M65" i="27"/>
  <c r="L65" i="27"/>
  <c r="K65" i="27"/>
  <c r="I65" i="27" s="1"/>
  <c r="J65" i="27"/>
  <c r="N64" i="27"/>
  <c r="M64" i="27"/>
  <c r="L64" i="27"/>
  <c r="K64" i="27"/>
  <c r="J64" i="27"/>
  <c r="I64" i="27"/>
  <c r="N63" i="27"/>
  <c r="M63" i="27"/>
  <c r="L63" i="27"/>
  <c r="K63" i="27"/>
  <c r="I63" i="27" s="1"/>
  <c r="J63" i="27"/>
  <c r="N62" i="27"/>
  <c r="M62" i="27"/>
  <c r="L62" i="27"/>
  <c r="K62" i="27"/>
  <c r="J62" i="27"/>
  <c r="I62" i="27"/>
  <c r="N61" i="27"/>
  <c r="M61" i="27"/>
  <c r="L61" i="27"/>
  <c r="K61" i="27"/>
  <c r="I61" i="27" s="1"/>
  <c r="J61" i="27"/>
  <c r="N60" i="27"/>
  <c r="M60" i="27"/>
  <c r="L60" i="27"/>
  <c r="K60" i="27"/>
  <c r="J60" i="27"/>
  <c r="I60" i="27"/>
  <c r="K39" i="27"/>
  <c r="L36" i="27"/>
  <c r="K36" i="27"/>
  <c r="J36" i="27" s="1"/>
  <c r="L34" i="27"/>
  <c r="K34" i="27"/>
  <c r="J34" i="27" s="1"/>
  <c r="L31" i="27"/>
  <c r="K31" i="27"/>
  <c r="J31" i="27" s="1"/>
  <c r="L29" i="27"/>
  <c r="K29" i="27"/>
  <c r="J29" i="27" s="1"/>
  <c r="L27" i="27"/>
  <c r="K27" i="27"/>
  <c r="J27" i="27" s="1"/>
  <c r="L25" i="27"/>
  <c r="K25" i="27"/>
  <c r="J25" i="27" s="1"/>
  <c r="L23" i="27"/>
  <c r="K23" i="27"/>
  <c r="J23" i="27" s="1"/>
  <c r="E12" i="27"/>
  <c r="K8" i="27" s="1"/>
  <c r="D12" i="27"/>
  <c r="K10" i="27"/>
  <c r="K9" i="27"/>
  <c r="K7" i="27"/>
  <c r="K6" i="27"/>
  <c r="K4" i="27"/>
  <c r="K3" i="27"/>
  <c r="K2" i="27"/>
  <c r="D1" i="27"/>
  <c r="K5" i="27" s="1"/>
  <c r="N399" i="26"/>
  <c r="M399" i="26"/>
  <c r="L399" i="26"/>
  <c r="K399" i="26"/>
  <c r="I399" i="26" s="1"/>
  <c r="J399" i="26"/>
  <c r="N398" i="26"/>
  <c r="M398" i="26"/>
  <c r="L398" i="26"/>
  <c r="K398" i="26"/>
  <c r="J398" i="26"/>
  <c r="I398" i="26"/>
  <c r="N397" i="26"/>
  <c r="M397" i="26"/>
  <c r="L397" i="26"/>
  <c r="K397" i="26"/>
  <c r="I397" i="26" s="1"/>
  <c r="J397" i="26"/>
  <c r="N396" i="26"/>
  <c r="M396" i="26"/>
  <c r="L396" i="26"/>
  <c r="K396" i="26"/>
  <c r="J396" i="26"/>
  <c r="I396" i="26"/>
  <c r="N395" i="26"/>
  <c r="M395" i="26"/>
  <c r="L395" i="26"/>
  <c r="K395" i="26"/>
  <c r="I395" i="26" s="1"/>
  <c r="J395" i="26"/>
  <c r="N394" i="26"/>
  <c r="M394" i="26"/>
  <c r="L394" i="26"/>
  <c r="K394" i="26"/>
  <c r="J394" i="26"/>
  <c r="I394" i="26"/>
  <c r="N393" i="26"/>
  <c r="M393" i="26"/>
  <c r="L393" i="26"/>
  <c r="K393" i="26"/>
  <c r="I393" i="26" s="1"/>
  <c r="J393" i="26"/>
  <c r="N392" i="26"/>
  <c r="M392" i="26"/>
  <c r="L392" i="26"/>
  <c r="K392" i="26"/>
  <c r="J392" i="26"/>
  <c r="I392" i="26"/>
  <c r="N391" i="26"/>
  <c r="M391" i="26"/>
  <c r="L391" i="26"/>
  <c r="K391" i="26"/>
  <c r="I391" i="26" s="1"/>
  <c r="J391" i="26"/>
  <c r="N390" i="26"/>
  <c r="M390" i="26"/>
  <c r="L390" i="26"/>
  <c r="K390" i="26"/>
  <c r="J390" i="26"/>
  <c r="I390" i="26"/>
  <c r="N389" i="26"/>
  <c r="M389" i="26"/>
  <c r="L389" i="26"/>
  <c r="K389" i="26"/>
  <c r="I389" i="26" s="1"/>
  <c r="J389" i="26"/>
  <c r="N388" i="26"/>
  <c r="M388" i="26"/>
  <c r="L388" i="26"/>
  <c r="K388" i="26"/>
  <c r="J388" i="26"/>
  <c r="I388" i="26"/>
  <c r="N387" i="26"/>
  <c r="M387" i="26"/>
  <c r="L387" i="26"/>
  <c r="K387" i="26"/>
  <c r="I387" i="26" s="1"/>
  <c r="J387" i="26"/>
  <c r="N386" i="26"/>
  <c r="M386" i="26"/>
  <c r="L386" i="26"/>
  <c r="K386" i="26"/>
  <c r="J386" i="26"/>
  <c r="I386" i="26"/>
  <c r="N385" i="26"/>
  <c r="M385" i="26"/>
  <c r="L385" i="26"/>
  <c r="K385" i="26"/>
  <c r="I385" i="26" s="1"/>
  <c r="J385" i="26"/>
  <c r="N384" i="26"/>
  <c r="M384" i="26"/>
  <c r="L384" i="26"/>
  <c r="K384" i="26"/>
  <c r="J384" i="26"/>
  <c r="I384" i="26"/>
  <c r="N383" i="26"/>
  <c r="M383" i="26"/>
  <c r="L383" i="26"/>
  <c r="K383" i="26"/>
  <c r="I383" i="26" s="1"/>
  <c r="J383" i="26"/>
  <c r="N382" i="26"/>
  <c r="M382" i="26"/>
  <c r="L382" i="26"/>
  <c r="K382" i="26"/>
  <c r="J382" i="26"/>
  <c r="I382" i="26"/>
  <c r="N381" i="26"/>
  <c r="M381" i="26"/>
  <c r="L381" i="26"/>
  <c r="K381" i="26"/>
  <c r="I381" i="26" s="1"/>
  <c r="J381" i="26"/>
  <c r="N380" i="26"/>
  <c r="M380" i="26"/>
  <c r="L380" i="26"/>
  <c r="K380" i="26"/>
  <c r="J380" i="26"/>
  <c r="I380" i="26"/>
  <c r="N379" i="26"/>
  <c r="M379" i="26"/>
  <c r="L379" i="26"/>
  <c r="K379" i="26"/>
  <c r="I379" i="26" s="1"/>
  <c r="J379" i="26"/>
  <c r="N378" i="26"/>
  <c r="M378" i="26"/>
  <c r="L378" i="26"/>
  <c r="K378" i="26"/>
  <c r="J378" i="26"/>
  <c r="I378" i="26"/>
  <c r="N377" i="26"/>
  <c r="M377" i="26"/>
  <c r="L377" i="26"/>
  <c r="K377" i="26"/>
  <c r="I377" i="26" s="1"/>
  <c r="J377" i="26"/>
  <c r="N376" i="26"/>
  <c r="M376" i="26"/>
  <c r="L376" i="26"/>
  <c r="K376" i="26"/>
  <c r="J376" i="26"/>
  <c r="I376" i="26"/>
  <c r="N375" i="26"/>
  <c r="M375" i="26"/>
  <c r="L375" i="26"/>
  <c r="K375" i="26"/>
  <c r="I375" i="26" s="1"/>
  <c r="J375" i="26"/>
  <c r="N374" i="26"/>
  <c r="M374" i="26"/>
  <c r="L374" i="26"/>
  <c r="K374" i="26"/>
  <c r="J374" i="26"/>
  <c r="I374" i="26"/>
  <c r="N373" i="26"/>
  <c r="M373" i="26"/>
  <c r="L373" i="26"/>
  <c r="K373" i="26"/>
  <c r="I373" i="26" s="1"/>
  <c r="J373" i="26"/>
  <c r="N372" i="26"/>
  <c r="M372" i="26"/>
  <c r="L372" i="26"/>
  <c r="K372" i="26"/>
  <c r="J372" i="26"/>
  <c r="I372" i="26"/>
  <c r="N371" i="26"/>
  <c r="M371" i="26"/>
  <c r="L371" i="26"/>
  <c r="K371" i="26"/>
  <c r="I371" i="26" s="1"/>
  <c r="J371" i="26"/>
  <c r="N370" i="26"/>
  <c r="M370" i="26"/>
  <c r="L370" i="26"/>
  <c r="K370" i="26"/>
  <c r="J370" i="26"/>
  <c r="I370" i="26"/>
  <c r="N369" i="26"/>
  <c r="M369" i="26"/>
  <c r="L369" i="26"/>
  <c r="K369" i="26"/>
  <c r="I369" i="26" s="1"/>
  <c r="J369" i="26"/>
  <c r="N368" i="26"/>
  <c r="M368" i="26"/>
  <c r="L368" i="26"/>
  <c r="K368" i="26"/>
  <c r="J368" i="26"/>
  <c r="I368" i="26"/>
  <c r="N367" i="26"/>
  <c r="M367" i="26"/>
  <c r="L367" i="26"/>
  <c r="K367" i="26"/>
  <c r="I367" i="26" s="1"/>
  <c r="J367" i="26"/>
  <c r="N366" i="26"/>
  <c r="M366" i="26"/>
  <c r="L366" i="26"/>
  <c r="K366" i="26"/>
  <c r="J366" i="26"/>
  <c r="I366" i="26"/>
  <c r="N365" i="26"/>
  <c r="M365" i="26"/>
  <c r="L365" i="26"/>
  <c r="K365" i="26"/>
  <c r="I365" i="26" s="1"/>
  <c r="J365" i="26"/>
  <c r="N364" i="26"/>
  <c r="M364" i="26"/>
  <c r="L364" i="26"/>
  <c r="K364" i="26"/>
  <c r="J364" i="26"/>
  <c r="I364" i="26"/>
  <c r="N363" i="26"/>
  <c r="M363" i="26"/>
  <c r="L363" i="26"/>
  <c r="K363" i="26"/>
  <c r="I363" i="26" s="1"/>
  <c r="J363" i="26"/>
  <c r="N362" i="26"/>
  <c r="M362" i="26"/>
  <c r="L362" i="26"/>
  <c r="K362" i="26"/>
  <c r="J362" i="26"/>
  <c r="I362" i="26"/>
  <c r="N361" i="26"/>
  <c r="M361" i="26"/>
  <c r="L361" i="26"/>
  <c r="K361" i="26"/>
  <c r="I361" i="26" s="1"/>
  <c r="J361" i="26"/>
  <c r="N360" i="26"/>
  <c r="M360" i="26"/>
  <c r="L360" i="26"/>
  <c r="K360" i="26"/>
  <c r="J360" i="26"/>
  <c r="I360" i="26"/>
  <c r="N359" i="26"/>
  <c r="M359" i="26"/>
  <c r="L359" i="26"/>
  <c r="K359" i="26"/>
  <c r="I359" i="26" s="1"/>
  <c r="J359" i="26"/>
  <c r="N358" i="26"/>
  <c r="M358" i="26"/>
  <c r="L358" i="26"/>
  <c r="K358" i="26"/>
  <c r="J358" i="26"/>
  <c r="I358" i="26"/>
  <c r="N357" i="26"/>
  <c r="M357" i="26"/>
  <c r="L357" i="26"/>
  <c r="K357" i="26"/>
  <c r="I357" i="26" s="1"/>
  <c r="J357" i="26"/>
  <c r="N356" i="26"/>
  <c r="M356" i="26"/>
  <c r="L356" i="26"/>
  <c r="K356" i="26"/>
  <c r="J356" i="26"/>
  <c r="I356" i="26"/>
  <c r="N355" i="26"/>
  <c r="M355" i="26"/>
  <c r="L355" i="26"/>
  <c r="K355" i="26"/>
  <c r="I355" i="26" s="1"/>
  <c r="J355" i="26"/>
  <c r="N354" i="26"/>
  <c r="M354" i="26"/>
  <c r="L354" i="26"/>
  <c r="K354" i="26"/>
  <c r="J354" i="26"/>
  <c r="I354" i="26"/>
  <c r="N353" i="26"/>
  <c r="M353" i="26"/>
  <c r="L353" i="26"/>
  <c r="K353" i="26"/>
  <c r="I353" i="26" s="1"/>
  <c r="J353" i="26"/>
  <c r="N352" i="26"/>
  <c r="M352" i="26"/>
  <c r="L352" i="26"/>
  <c r="K352" i="26"/>
  <c r="J352" i="26"/>
  <c r="I352" i="26"/>
  <c r="N351" i="26"/>
  <c r="M351" i="26"/>
  <c r="L351" i="26"/>
  <c r="K351" i="26"/>
  <c r="I351" i="26" s="1"/>
  <c r="J351" i="26"/>
  <c r="N350" i="26"/>
  <c r="M350" i="26"/>
  <c r="L350" i="26"/>
  <c r="K350" i="26"/>
  <c r="J350" i="26"/>
  <c r="I350" i="26"/>
  <c r="N349" i="26"/>
  <c r="M349" i="26"/>
  <c r="L349" i="26"/>
  <c r="K349" i="26"/>
  <c r="I349" i="26" s="1"/>
  <c r="J349" i="26"/>
  <c r="N348" i="26"/>
  <c r="M348" i="26"/>
  <c r="L348" i="26"/>
  <c r="K348" i="26"/>
  <c r="J348" i="26"/>
  <c r="I348" i="26"/>
  <c r="N347" i="26"/>
  <c r="M347" i="26"/>
  <c r="L347" i="26"/>
  <c r="K347" i="26"/>
  <c r="I347" i="26" s="1"/>
  <c r="J347" i="26"/>
  <c r="N346" i="26"/>
  <c r="M346" i="26"/>
  <c r="L346" i="26"/>
  <c r="K346" i="26"/>
  <c r="J346" i="26"/>
  <c r="I346" i="26"/>
  <c r="N345" i="26"/>
  <c r="M345" i="26"/>
  <c r="L345" i="26"/>
  <c r="K345" i="26"/>
  <c r="I345" i="26" s="1"/>
  <c r="J345" i="26"/>
  <c r="N344" i="26"/>
  <c r="M344" i="26"/>
  <c r="L344" i="26"/>
  <c r="K344" i="26"/>
  <c r="J344" i="26"/>
  <c r="I344" i="26"/>
  <c r="N343" i="26"/>
  <c r="M343" i="26"/>
  <c r="L343" i="26"/>
  <c r="K343" i="26"/>
  <c r="I343" i="26" s="1"/>
  <c r="J343" i="26"/>
  <c r="N342" i="26"/>
  <c r="M342" i="26"/>
  <c r="L342" i="26"/>
  <c r="K342" i="26"/>
  <c r="J342" i="26"/>
  <c r="I342" i="26"/>
  <c r="N341" i="26"/>
  <c r="M341" i="26"/>
  <c r="L341" i="26"/>
  <c r="K341" i="26"/>
  <c r="I341" i="26" s="1"/>
  <c r="J341" i="26"/>
  <c r="N340" i="26"/>
  <c r="M340" i="26"/>
  <c r="L340" i="26"/>
  <c r="K340" i="26"/>
  <c r="J340" i="26"/>
  <c r="I340" i="26"/>
  <c r="N339" i="26"/>
  <c r="M339" i="26"/>
  <c r="L339" i="26"/>
  <c r="K339" i="26"/>
  <c r="I339" i="26" s="1"/>
  <c r="J339" i="26"/>
  <c r="N338" i="26"/>
  <c r="M338" i="26"/>
  <c r="L338" i="26"/>
  <c r="K338" i="26"/>
  <c r="J338" i="26"/>
  <c r="I338" i="26"/>
  <c r="N337" i="26"/>
  <c r="M337" i="26"/>
  <c r="L337" i="26"/>
  <c r="K337" i="26"/>
  <c r="I337" i="26" s="1"/>
  <c r="J337" i="26"/>
  <c r="N336" i="26"/>
  <c r="M336" i="26"/>
  <c r="L336" i="26"/>
  <c r="K336" i="26"/>
  <c r="J336" i="26"/>
  <c r="I336" i="26"/>
  <c r="N335" i="26"/>
  <c r="M335" i="26"/>
  <c r="L335" i="26"/>
  <c r="K335" i="26"/>
  <c r="I335" i="26" s="1"/>
  <c r="J335" i="26"/>
  <c r="N334" i="26"/>
  <c r="M334" i="26"/>
  <c r="L334" i="26"/>
  <c r="K334" i="26"/>
  <c r="J334" i="26"/>
  <c r="I334" i="26"/>
  <c r="N333" i="26"/>
  <c r="M333" i="26"/>
  <c r="L333" i="26"/>
  <c r="K333" i="26"/>
  <c r="I333" i="26" s="1"/>
  <c r="J333" i="26"/>
  <c r="N332" i="26"/>
  <c r="M332" i="26"/>
  <c r="L332" i="26"/>
  <c r="K332" i="26"/>
  <c r="J332" i="26"/>
  <c r="I332" i="26"/>
  <c r="N331" i="26"/>
  <c r="M331" i="26"/>
  <c r="L331" i="26"/>
  <c r="K331" i="26"/>
  <c r="I331" i="26" s="1"/>
  <c r="J331" i="26"/>
  <c r="N330" i="26"/>
  <c r="M330" i="26"/>
  <c r="L330" i="26"/>
  <c r="K330" i="26"/>
  <c r="J330" i="26"/>
  <c r="I330" i="26"/>
  <c r="N329" i="26"/>
  <c r="M329" i="26"/>
  <c r="L329" i="26"/>
  <c r="K329" i="26"/>
  <c r="I329" i="26" s="1"/>
  <c r="J329" i="26"/>
  <c r="N328" i="26"/>
  <c r="M328" i="26"/>
  <c r="L328" i="26"/>
  <c r="K328" i="26"/>
  <c r="J328" i="26"/>
  <c r="I328" i="26"/>
  <c r="N327" i="26"/>
  <c r="M327" i="26"/>
  <c r="L327" i="26"/>
  <c r="K327" i="26"/>
  <c r="I327" i="26" s="1"/>
  <c r="J327" i="26"/>
  <c r="N326" i="26"/>
  <c r="M326" i="26"/>
  <c r="L326" i="26"/>
  <c r="K326" i="26"/>
  <c r="J326" i="26"/>
  <c r="I326" i="26"/>
  <c r="N325" i="26"/>
  <c r="M325" i="26"/>
  <c r="L325" i="26"/>
  <c r="K325" i="26"/>
  <c r="I325" i="26" s="1"/>
  <c r="J325" i="26"/>
  <c r="N324" i="26"/>
  <c r="M324" i="26"/>
  <c r="L324" i="26"/>
  <c r="K324" i="26"/>
  <c r="J324" i="26"/>
  <c r="I324" i="26"/>
  <c r="N323" i="26"/>
  <c r="M323" i="26"/>
  <c r="L323" i="26"/>
  <c r="K323" i="26"/>
  <c r="I323" i="26" s="1"/>
  <c r="J323" i="26"/>
  <c r="N322" i="26"/>
  <c r="M322" i="26"/>
  <c r="L322" i="26"/>
  <c r="K322" i="26"/>
  <c r="J322" i="26"/>
  <c r="I322" i="26"/>
  <c r="N321" i="26"/>
  <c r="M321" i="26"/>
  <c r="L321" i="26"/>
  <c r="K321" i="26"/>
  <c r="I321" i="26" s="1"/>
  <c r="J321" i="26"/>
  <c r="N320" i="26"/>
  <c r="M320" i="26"/>
  <c r="L320" i="26"/>
  <c r="K320" i="26"/>
  <c r="J320" i="26"/>
  <c r="I320" i="26"/>
  <c r="N319" i="26"/>
  <c r="M319" i="26"/>
  <c r="L319" i="26"/>
  <c r="K319" i="26"/>
  <c r="I319" i="26" s="1"/>
  <c r="J319" i="26"/>
  <c r="N318" i="26"/>
  <c r="M318" i="26"/>
  <c r="L318" i="26"/>
  <c r="K318" i="26"/>
  <c r="J318" i="26"/>
  <c r="I318" i="26"/>
  <c r="N317" i="26"/>
  <c r="M317" i="26"/>
  <c r="L317" i="26"/>
  <c r="K317" i="26"/>
  <c r="I317" i="26" s="1"/>
  <c r="J317" i="26"/>
  <c r="N316" i="26"/>
  <c r="M316" i="26"/>
  <c r="L316" i="26"/>
  <c r="K316" i="26"/>
  <c r="J316" i="26"/>
  <c r="I316" i="26"/>
  <c r="N315" i="26"/>
  <c r="M315" i="26"/>
  <c r="L315" i="26"/>
  <c r="K315" i="26"/>
  <c r="I315" i="26" s="1"/>
  <c r="J315" i="26"/>
  <c r="N314" i="26"/>
  <c r="M314" i="26"/>
  <c r="L314" i="26"/>
  <c r="K314" i="26"/>
  <c r="J314" i="26"/>
  <c r="I314" i="26"/>
  <c r="N313" i="26"/>
  <c r="M313" i="26"/>
  <c r="L313" i="26"/>
  <c r="K313" i="26"/>
  <c r="I313" i="26" s="1"/>
  <c r="J313" i="26"/>
  <c r="N312" i="26"/>
  <c r="M312" i="26"/>
  <c r="L312" i="26"/>
  <c r="K312" i="26"/>
  <c r="J312" i="26"/>
  <c r="I312" i="26"/>
  <c r="N311" i="26"/>
  <c r="M311" i="26"/>
  <c r="L311" i="26"/>
  <c r="K311" i="26"/>
  <c r="I311" i="26" s="1"/>
  <c r="J311" i="26"/>
  <c r="N310" i="26"/>
  <c r="M310" i="26"/>
  <c r="L310" i="26"/>
  <c r="K310" i="26"/>
  <c r="J310" i="26"/>
  <c r="I310" i="26"/>
  <c r="N309" i="26"/>
  <c r="M309" i="26"/>
  <c r="L309" i="26"/>
  <c r="K309" i="26"/>
  <c r="I309" i="26" s="1"/>
  <c r="J309" i="26"/>
  <c r="N308" i="26"/>
  <c r="M308" i="26"/>
  <c r="L308" i="26"/>
  <c r="K308" i="26"/>
  <c r="J308" i="26"/>
  <c r="I308" i="26"/>
  <c r="N307" i="26"/>
  <c r="M307" i="26"/>
  <c r="L307" i="26"/>
  <c r="K307" i="26"/>
  <c r="I307" i="26" s="1"/>
  <c r="J307" i="26"/>
  <c r="N306" i="26"/>
  <c r="M306" i="26"/>
  <c r="L306" i="26"/>
  <c r="K306" i="26"/>
  <c r="J306" i="26"/>
  <c r="I306" i="26"/>
  <c r="N305" i="26"/>
  <c r="M305" i="26"/>
  <c r="L305" i="26"/>
  <c r="K305" i="26"/>
  <c r="I305" i="26" s="1"/>
  <c r="J305" i="26"/>
  <c r="N304" i="26"/>
  <c r="M304" i="26"/>
  <c r="L304" i="26"/>
  <c r="K304" i="26"/>
  <c r="J304" i="26"/>
  <c r="I304" i="26"/>
  <c r="N303" i="26"/>
  <c r="M303" i="26"/>
  <c r="L303" i="26"/>
  <c r="K303" i="26"/>
  <c r="I303" i="26" s="1"/>
  <c r="J303" i="26"/>
  <c r="N302" i="26"/>
  <c r="M302" i="26"/>
  <c r="L302" i="26"/>
  <c r="K302" i="26"/>
  <c r="J302" i="26"/>
  <c r="I302" i="26"/>
  <c r="N301" i="26"/>
  <c r="M301" i="26"/>
  <c r="L301" i="26"/>
  <c r="K301" i="26"/>
  <c r="I301" i="26" s="1"/>
  <c r="J301" i="26"/>
  <c r="N300" i="26"/>
  <c r="M300" i="26"/>
  <c r="L300" i="26"/>
  <c r="K300" i="26"/>
  <c r="J300" i="26"/>
  <c r="I300" i="26"/>
  <c r="N299" i="26"/>
  <c r="M299" i="26"/>
  <c r="L299" i="26"/>
  <c r="K299" i="26"/>
  <c r="I299" i="26" s="1"/>
  <c r="J299" i="26"/>
  <c r="N298" i="26"/>
  <c r="M298" i="26"/>
  <c r="L298" i="26"/>
  <c r="K298" i="26"/>
  <c r="J298" i="26"/>
  <c r="I298" i="26"/>
  <c r="N297" i="26"/>
  <c r="M297" i="26"/>
  <c r="L297" i="26"/>
  <c r="K297" i="26"/>
  <c r="I297" i="26" s="1"/>
  <c r="J297" i="26"/>
  <c r="N296" i="26"/>
  <c r="M296" i="26"/>
  <c r="L296" i="26"/>
  <c r="K296" i="26"/>
  <c r="J296" i="26"/>
  <c r="I296" i="26"/>
  <c r="N295" i="26"/>
  <c r="M295" i="26"/>
  <c r="L295" i="26"/>
  <c r="K295" i="26"/>
  <c r="I295" i="26" s="1"/>
  <c r="J295" i="26"/>
  <c r="N294" i="26"/>
  <c r="M294" i="26"/>
  <c r="L294" i="26"/>
  <c r="K294" i="26"/>
  <c r="J294" i="26"/>
  <c r="I294" i="26"/>
  <c r="N293" i="26"/>
  <c r="M293" i="26"/>
  <c r="L293" i="26"/>
  <c r="K293" i="26"/>
  <c r="I293" i="26" s="1"/>
  <c r="J293" i="26"/>
  <c r="N292" i="26"/>
  <c r="M292" i="26"/>
  <c r="L292" i="26"/>
  <c r="K292" i="26"/>
  <c r="J292" i="26"/>
  <c r="I292" i="26"/>
  <c r="N291" i="26"/>
  <c r="M291" i="26"/>
  <c r="L291" i="26"/>
  <c r="K291" i="26"/>
  <c r="I291" i="26" s="1"/>
  <c r="J291" i="26"/>
  <c r="N290" i="26"/>
  <c r="M290" i="26"/>
  <c r="L290" i="26"/>
  <c r="K290" i="26"/>
  <c r="J290" i="26"/>
  <c r="I290" i="26"/>
  <c r="N289" i="26"/>
  <c r="M289" i="26"/>
  <c r="L289" i="26"/>
  <c r="K289" i="26"/>
  <c r="I289" i="26" s="1"/>
  <c r="J289" i="26"/>
  <c r="N288" i="26"/>
  <c r="M288" i="26"/>
  <c r="L288" i="26"/>
  <c r="K288" i="26"/>
  <c r="J288" i="26"/>
  <c r="I288" i="26"/>
  <c r="N287" i="26"/>
  <c r="M287" i="26"/>
  <c r="L287" i="26"/>
  <c r="K287" i="26"/>
  <c r="I287" i="26" s="1"/>
  <c r="J287" i="26"/>
  <c r="N286" i="26"/>
  <c r="M286" i="26"/>
  <c r="L286" i="26"/>
  <c r="K286" i="26"/>
  <c r="J286" i="26"/>
  <c r="I286" i="26"/>
  <c r="N285" i="26"/>
  <c r="M285" i="26"/>
  <c r="L285" i="26"/>
  <c r="K285" i="26"/>
  <c r="I285" i="26" s="1"/>
  <c r="J285" i="26"/>
  <c r="N284" i="26"/>
  <c r="M284" i="26"/>
  <c r="L284" i="26"/>
  <c r="K284" i="26"/>
  <c r="J284" i="26"/>
  <c r="I284" i="26"/>
  <c r="N283" i="26"/>
  <c r="M283" i="26"/>
  <c r="L283" i="26"/>
  <c r="K283" i="26"/>
  <c r="I283" i="26" s="1"/>
  <c r="J283" i="26"/>
  <c r="N282" i="26"/>
  <c r="M282" i="26"/>
  <c r="L282" i="26"/>
  <c r="K282" i="26"/>
  <c r="J282" i="26"/>
  <c r="I282" i="26"/>
  <c r="N281" i="26"/>
  <c r="M281" i="26"/>
  <c r="L281" i="26"/>
  <c r="K281" i="26"/>
  <c r="I281" i="26" s="1"/>
  <c r="J281" i="26"/>
  <c r="N280" i="26"/>
  <c r="M280" i="26"/>
  <c r="L280" i="26"/>
  <c r="K280" i="26"/>
  <c r="J280" i="26"/>
  <c r="I280" i="26"/>
  <c r="N279" i="26"/>
  <c r="M279" i="26"/>
  <c r="L279" i="26"/>
  <c r="K279" i="26"/>
  <c r="I279" i="26" s="1"/>
  <c r="J279" i="26"/>
  <c r="N278" i="26"/>
  <c r="M278" i="26"/>
  <c r="L278" i="26"/>
  <c r="K278" i="26"/>
  <c r="J278" i="26"/>
  <c r="I278" i="26"/>
  <c r="N277" i="26"/>
  <c r="M277" i="26"/>
  <c r="L277" i="26"/>
  <c r="K277" i="26"/>
  <c r="I277" i="26" s="1"/>
  <c r="J277" i="26"/>
  <c r="N276" i="26"/>
  <c r="M276" i="26"/>
  <c r="L276" i="26"/>
  <c r="K276" i="26"/>
  <c r="J276" i="26"/>
  <c r="I276" i="26"/>
  <c r="N275" i="26"/>
  <c r="M275" i="26"/>
  <c r="L275" i="26"/>
  <c r="K275" i="26"/>
  <c r="I275" i="26" s="1"/>
  <c r="J275" i="26"/>
  <c r="N274" i="26"/>
  <c r="M274" i="26"/>
  <c r="L274" i="26"/>
  <c r="K274" i="26"/>
  <c r="J274" i="26"/>
  <c r="I274" i="26"/>
  <c r="N273" i="26"/>
  <c r="M273" i="26"/>
  <c r="L273" i="26"/>
  <c r="K273" i="26"/>
  <c r="I273" i="26" s="1"/>
  <c r="J273" i="26"/>
  <c r="N272" i="26"/>
  <c r="M272" i="26"/>
  <c r="L272" i="26"/>
  <c r="K272" i="26"/>
  <c r="J272" i="26"/>
  <c r="I272" i="26"/>
  <c r="N271" i="26"/>
  <c r="M271" i="26"/>
  <c r="L271" i="26"/>
  <c r="K271" i="26"/>
  <c r="I271" i="26" s="1"/>
  <c r="J271" i="26"/>
  <c r="N270" i="26"/>
  <c r="M270" i="26"/>
  <c r="L270" i="26"/>
  <c r="K270" i="26"/>
  <c r="J270" i="26"/>
  <c r="I270" i="26"/>
  <c r="N269" i="26"/>
  <c r="M269" i="26"/>
  <c r="L269" i="26"/>
  <c r="K269" i="26"/>
  <c r="I269" i="26" s="1"/>
  <c r="J269" i="26"/>
  <c r="N268" i="26"/>
  <c r="M268" i="26"/>
  <c r="L268" i="26"/>
  <c r="K268" i="26"/>
  <c r="J268" i="26"/>
  <c r="I268" i="26"/>
  <c r="N267" i="26"/>
  <c r="M267" i="26"/>
  <c r="L267" i="26"/>
  <c r="K267" i="26"/>
  <c r="I267" i="26" s="1"/>
  <c r="J267" i="26"/>
  <c r="N266" i="26"/>
  <c r="M266" i="26"/>
  <c r="L266" i="26"/>
  <c r="K266" i="26"/>
  <c r="J266" i="26"/>
  <c r="I266" i="26"/>
  <c r="N265" i="26"/>
  <c r="M265" i="26"/>
  <c r="L265" i="26"/>
  <c r="K265" i="26"/>
  <c r="I265" i="26" s="1"/>
  <c r="J265" i="26"/>
  <c r="N264" i="26"/>
  <c r="M264" i="26"/>
  <c r="L264" i="26"/>
  <c r="K264" i="26"/>
  <c r="J264" i="26"/>
  <c r="I264" i="26" s="1"/>
  <c r="N263" i="26"/>
  <c r="M263" i="26"/>
  <c r="L263" i="26"/>
  <c r="K263" i="26"/>
  <c r="I263" i="26" s="1"/>
  <c r="J263" i="26"/>
  <c r="N262" i="26"/>
  <c r="M262" i="26"/>
  <c r="L262" i="26"/>
  <c r="K262" i="26"/>
  <c r="J262" i="26"/>
  <c r="I262" i="26" s="1"/>
  <c r="N261" i="26"/>
  <c r="M261" i="26"/>
  <c r="L261" i="26"/>
  <c r="K261" i="26"/>
  <c r="I261" i="26" s="1"/>
  <c r="J261" i="26"/>
  <c r="N260" i="26"/>
  <c r="M260" i="26"/>
  <c r="L260" i="26"/>
  <c r="K260" i="26"/>
  <c r="J260" i="26"/>
  <c r="I260" i="26" s="1"/>
  <c r="N259" i="26"/>
  <c r="M259" i="26"/>
  <c r="L259" i="26"/>
  <c r="K259" i="26"/>
  <c r="I259" i="26" s="1"/>
  <c r="J259" i="26"/>
  <c r="N258" i="26"/>
  <c r="M258" i="26"/>
  <c r="L258" i="26"/>
  <c r="K258" i="26"/>
  <c r="J258" i="26"/>
  <c r="I258" i="26" s="1"/>
  <c r="N257" i="26"/>
  <c r="M257" i="26"/>
  <c r="L257" i="26"/>
  <c r="K257" i="26"/>
  <c r="I257" i="26" s="1"/>
  <c r="J257" i="26"/>
  <c r="N256" i="26"/>
  <c r="M256" i="26"/>
  <c r="L256" i="26"/>
  <c r="K256" i="26"/>
  <c r="J256" i="26"/>
  <c r="I256" i="26" s="1"/>
  <c r="N255" i="26"/>
  <c r="M255" i="26"/>
  <c r="L255" i="26"/>
  <c r="K255" i="26"/>
  <c r="I255" i="26" s="1"/>
  <c r="J255" i="26"/>
  <c r="N254" i="26"/>
  <c r="M254" i="26"/>
  <c r="L254" i="26"/>
  <c r="K254" i="26"/>
  <c r="J254" i="26"/>
  <c r="I254" i="26" s="1"/>
  <c r="N253" i="26"/>
  <c r="M253" i="26"/>
  <c r="L253" i="26"/>
  <c r="K253" i="26"/>
  <c r="I253" i="26" s="1"/>
  <c r="J253" i="26"/>
  <c r="N252" i="26"/>
  <c r="M252" i="26"/>
  <c r="L252" i="26"/>
  <c r="K252" i="26"/>
  <c r="J252" i="26"/>
  <c r="I252" i="26" s="1"/>
  <c r="N251" i="26"/>
  <c r="M251" i="26"/>
  <c r="L251" i="26"/>
  <c r="K251" i="26"/>
  <c r="I251" i="26" s="1"/>
  <c r="J251" i="26"/>
  <c r="N250" i="26"/>
  <c r="M250" i="26"/>
  <c r="L250" i="26"/>
  <c r="K250" i="26"/>
  <c r="J250" i="26"/>
  <c r="I250" i="26" s="1"/>
  <c r="N249" i="26"/>
  <c r="M249" i="26"/>
  <c r="L249" i="26"/>
  <c r="K249" i="26"/>
  <c r="I249" i="26" s="1"/>
  <c r="J249" i="26"/>
  <c r="N248" i="26"/>
  <c r="M248" i="26"/>
  <c r="L248" i="26"/>
  <c r="K248" i="26"/>
  <c r="J248" i="26"/>
  <c r="I248" i="26" s="1"/>
  <c r="N247" i="26"/>
  <c r="M247" i="26"/>
  <c r="L247" i="26"/>
  <c r="K247" i="26"/>
  <c r="I247" i="26" s="1"/>
  <c r="J247" i="26"/>
  <c r="N246" i="26"/>
  <c r="M246" i="26"/>
  <c r="L246" i="26"/>
  <c r="K246" i="26"/>
  <c r="J246" i="26"/>
  <c r="I246" i="26" s="1"/>
  <c r="N245" i="26"/>
  <c r="M245" i="26"/>
  <c r="L245" i="26"/>
  <c r="K245" i="26"/>
  <c r="I245" i="26" s="1"/>
  <c r="J245" i="26"/>
  <c r="N244" i="26"/>
  <c r="M244" i="26"/>
  <c r="L244" i="26"/>
  <c r="K244" i="26"/>
  <c r="J244" i="26"/>
  <c r="I244" i="26" s="1"/>
  <c r="N243" i="26"/>
  <c r="M243" i="26"/>
  <c r="L243" i="26"/>
  <c r="K243" i="26"/>
  <c r="I243" i="26" s="1"/>
  <c r="J243" i="26"/>
  <c r="N242" i="26"/>
  <c r="M242" i="26"/>
  <c r="L242" i="26"/>
  <c r="K242" i="26"/>
  <c r="J242" i="26"/>
  <c r="I242" i="26" s="1"/>
  <c r="N241" i="26"/>
  <c r="M241" i="26"/>
  <c r="L241" i="26"/>
  <c r="K241" i="26"/>
  <c r="I241" i="26" s="1"/>
  <c r="J241" i="26"/>
  <c r="N240" i="26"/>
  <c r="M240" i="26"/>
  <c r="L240" i="26"/>
  <c r="K240" i="26"/>
  <c r="J240" i="26"/>
  <c r="I240" i="26" s="1"/>
  <c r="N239" i="26"/>
  <c r="M239" i="26"/>
  <c r="L239" i="26"/>
  <c r="K239" i="26"/>
  <c r="I239" i="26" s="1"/>
  <c r="J239" i="26"/>
  <c r="N238" i="26"/>
  <c r="M238" i="26"/>
  <c r="L238" i="26"/>
  <c r="K238" i="26"/>
  <c r="J238" i="26"/>
  <c r="I238" i="26" s="1"/>
  <c r="N237" i="26"/>
  <c r="M237" i="26"/>
  <c r="L237" i="26"/>
  <c r="K237" i="26"/>
  <c r="I237" i="26" s="1"/>
  <c r="J237" i="26"/>
  <c r="N236" i="26"/>
  <c r="M236" i="26"/>
  <c r="L236" i="26"/>
  <c r="K236" i="26"/>
  <c r="J236" i="26"/>
  <c r="I236" i="26" s="1"/>
  <c r="N235" i="26"/>
  <c r="M235" i="26"/>
  <c r="L235" i="26"/>
  <c r="K235" i="26"/>
  <c r="I235" i="26" s="1"/>
  <c r="J235" i="26"/>
  <c r="N234" i="26"/>
  <c r="M234" i="26"/>
  <c r="L234" i="26"/>
  <c r="K234" i="26"/>
  <c r="J234" i="26"/>
  <c r="I234" i="26" s="1"/>
  <c r="N233" i="26"/>
  <c r="M233" i="26"/>
  <c r="L233" i="26"/>
  <c r="K233" i="26"/>
  <c r="I233" i="26" s="1"/>
  <c r="J233" i="26"/>
  <c r="N232" i="26"/>
  <c r="M232" i="26"/>
  <c r="L232" i="26"/>
  <c r="K232" i="26"/>
  <c r="J232" i="26"/>
  <c r="I232" i="26" s="1"/>
  <c r="N231" i="26"/>
  <c r="M231" i="26"/>
  <c r="L231" i="26"/>
  <c r="K231" i="26"/>
  <c r="I231" i="26" s="1"/>
  <c r="J231" i="26"/>
  <c r="N230" i="26"/>
  <c r="M230" i="26"/>
  <c r="L230" i="26"/>
  <c r="K230" i="26"/>
  <c r="J230" i="26"/>
  <c r="I230" i="26" s="1"/>
  <c r="N229" i="26"/>
  <c r="M229" i="26"/>
  <c r="L229" i="26"/>
  <c r="K229" i="26"/>
  <c r="I229" i="26" s="1"/>
  <c r="J229" i="26"/>
  <c r="N228" i="26"/>
  <c r="M228" i="26"/>
  <c r="L228" i="26"/>
  <c r="K228" i="26"/>
  <c r="J228" i="26"/>
  <c r="I228" i="26" s="1"/>
  <c r="N227" i="26"/>
  <c r="M227" i="26"/>
  <c r="L227" i="26"/>
  <c r="K227" i="26"/>
  <c r="I227" i="26" s="1"/>
  <c r="J227" i="26"/>
  <c r="N226" i="26"/>
  <c r="M226" i="26"/>
  <c r="L226" i="26"/>
  <c r="K226" i="26"/>
  <c r="J226" i="26"/>
  <c r="I226" i="26" s="1"/>
  <c r="N225" i="26"/>
  <c r="M225" i="26"/>
  <c r="L225" i="26"/>
  <c r="K225" i="26"/>
  <c r="I225" i="26" s="1"/>
  <c r="J225" i="26"/>
  <c r="N224" i="26"/>
  <c r="M224" i="26"/>
  <c r="L224" i="26"/>
  <c r="K224" i="26"/>
  <c r="J224" i="26"/>
  <c r="I224" i="26" s="1"/>
  <c r="N223" i="26"/>
  <c r="M223" i="26"/>
  <c r="L223" i="26"/>
  <c r="K223" i="26"/>
  <c r="I223" i="26" s="1"/>
  <c r="J223" i="26"/>
  <c r="N222" i="26"/>
  <c r="M222" i="26"/>
  <c r="L222" i="26"/>
  <c r="K222" i="26"/>
  <c r="J222" i="26"/>
  <c r="I222" i="26" s="1"/>
  <c r="N221" i="26"/>
  <c r="M221" i="26"/>
  <c r="L221" i="26"/>
  <c r="K221" i="26"/>
  <c r="I221" i="26" s="1"/>
  <c r="J221" i="26"/>
  <c r="N220" i="26"/>
  <c r="M220" i="26"/>
  <c r="L220" i="26"/>
  <c r="K220" i="26"/>
  <c r="J220" i="26"/>
  <c r="I220" i="26" s="1"/>
  <c r="N219" i="26"/>
  <c r="M219" i="26"/>
  <c r="L219" i="26"/>
  <c r="K219" i="26"/>
  <c r="I219" i="26" s="1"/>
  <c r="J219" i="26"/>
  <c r="N218" i="26"/>
  <c r="M218" i="26"/>
  <c r="L218" i="26"/>
  <c r="K218" i="26"/>
  <c r="J218" i="26"/>
  <c r="I218" i="26" s="1"/>
  <c r="N217" i="26"/>
  <c r="M217" i="26"/>
  <c r="L217" i="26"/>
  <c r="K217" i="26"/>
  <c r="I217" i="26" s="1"/>
  <c r="J217" i="26"/>
  <c r="N216" i="26"/>
  <c r="M216" i="26"/>
  <c r="L216" i="26"/>
  <c r="K216" i="26"/>
  <c r="J216" i="26"/>
  <c r="I216" i="26" s="1"/>
  <c r="N215" i="26"/>
  <c r="M215" i="26"/>
  <c r="L215" i="26"/>
  <c r="K215" i="26"/>
  <c r="I215" i="26" s="1"/>
  <c r="J215" i="26"/>
  <c r="N214" i="26"/>
  <c r="M214" i="26"/>
  <c r="L214" i="26"/>
  <c r="K214" i="26"/>
  <c r="J214" i="26"/>
  <c r="I214" i="26" s="1"/>
  <c r="N213" i="26"/>
  <c r="M213" i="26"/>
  <c r="L213" i="26"/>
  <c r="K213" i="26"/>
  <c r="I213" i="26" s="1"/>
  <c r="J213" i="26"/>
  <c r="N212" i="26"/>
  <c r="M212" i="26"/>
  <c r="L212" i="26"/>
  <c r="K212" i="26"/>
  <c r="J212" i="26"/>
  <c r="I212" i="26" s="1"/>
  <c r="N211" i="26"/>
  <c r="M211" i="26"/>
  <c r="L211" i="26"/>
  <c r="K211" i="26"/>
  <c r="I211" i="26" s="1"/>
  <c r="J211" i="26"/>
  <c r="N210" i="26"/>
  <c r="M210" i="26"/>
  <c r="L210" i="26"/>
  <c r="K210" i="26"/>
  <c r="J210" i="26"/>
  <c r="I210" i="26" s="1"/>
  <c r="N209" i="26"/>
  <c r="M209" i="26"/>
  <c r="L209" i="26"/>
  <c r="K209" i="26"/>
  <c r="I209" i="26" s="1"/>
  <c r="J209" i="26"/>
  <c r="N208" i="26"/>
  <c r="M208" i="26"/>
  <c r="L208" i="26"/>
  <c r="K208" i="26"/>
  <c r="J208" i="26"/>
  <c r="I208" i="26" s="1"/>
  <c r="N207" i="26"/>
  <c r="M207" i="26"/>
  <c r="L207" i="26"/>
  <c r="K207" i="26"/>
  <c r="I207" i="26" s="1"/>
  <c r="J207" i="26"/>
  <c r="N206" i="26"/>
  <c r="M206" i="26"/>
  <c r="L206" i="26"/>
  <c r="K206" i="26"/>
  <c r="J206" i="26"/>
  <c r="I206" i="26" s="1"/>
  <c r="N205" i="26"/>
  <c r="M205" i="26"/>
  <c r="L205" i="26"/>
  <c r="K205" i="26"/>
  <c r="I205" i="26" s="1"/>
  <c r="J205" i="26"/>
  <c r="N204" i="26"/>
  <c r="M204" i="26"/>
  <c r="L204" i="26"/>
  <c r="K204" i="26"/>
  <c r="J204" i="26"/>
  <c r="I204" i="26" s="1"/>
  <c r="N203" i="26"/>
  <c r="M203" i="26"/>
  <c r="L203" i="26"/>
  <c r="K203" i="26"/>
  <c r="I203" i="26" s="1"/>
  <c r="J203" i="26"/>
  <c r="N202" i="26"/>
  <c r="M202" i="26"/>
  <c r="L202" i="26"/>
  <c r="K202" i="26"/>
  <c r="J202" i="26"/>
  <c r="I202" i="26" s="1"/>
  <c r="N201" i="26"/>
  <c r="M201" i="26"/>
  <c r="L201" i="26"/>
  <c r="K201" i="26"/>
  <c r="I201" i="26" s="1"/>
  <c r="J201" i="26"/>
  <c r="N200" i="26"/>
  <c r="M200" i="26"/>
  <c r="L200" i="26"/>
  <c r="K200" i="26"/>
  <c r="J200" i="26"/>
  <c r="I200" i="26" s="1"/>
  <c r="N199" i="26"/>
  <c r="M199" i="26"/>
  <c r="L199" i="26"/>
  <c r="K199" i="26"/>
  <c r="I199" i="26" s="1"/>
  <c r="J199" i="26"/>
  <c r="N198" i="26"/>
  <c r="M198" i="26"/>
  <c r="L198" i="26"/>
  <c r="K198" i="26"/>
  <c r="J198" i="26"/>
  <c r="I198" i="26" s="1"/>
  <c r="N197" i="26"/>
  <c r="M197" i="26"/>
  <c r="L197" i="26"/>
  <c r="K197" i="26"/>
  <c r="I197" i="26" s="1"/>
  <c r="J197" i="26"/>
  <c r="N196" i="26"/>
  <c r="M196" i="26"/>
  <c r="L196" i="26"/>
  <c r="K196" i="26"/>
  <c r="J196" i="26"/>
  <c r="I196" i="26" s="1"/>
  <c r="N195" i="26"/>
  <c r="M195" i="26"/>
  <c r="L195" i="26"/>
  <c r="K195" i="26"/>
  <c r="I195" i="26" s="1"/>
  <c r="J195" i="26"/>
  <c r="N194" i="26"/>
  <c r="M194" i="26"/>
  <c r="L194" i="26"/>
  <c r="K194" i="26"/>
  <c r="J194" i="26"/>
  <c r="I194" i="26" s="1"/>
  <c r="N193" i="26"/>
  <c r="M193" i="26"/>
  <c r="L193" i="26"/>
  <c r="K193" i="26"/>
  <c r="I193" i="26" s="1"/>
  <c r="J193" i="26"/>
  <c r="N192" i="26"/>
  <c r="M192" i="26"/>
  <c r="L192" i="26"/>
  <c r="K192" i="26"/>
  <c r="J192" i="26"/>
  <c r="I192" i="26" s="1"/>
  <c r="N191" i="26"/>
  <c r="M191" i="26"/>
  <c r="L191" i="26"/>
  <c r="K191" i="26"/>
  <c r="I191" i="26" s="1"/>
  <c r="J191" i="26"/>
  <c r="N190" i="26"/>
  <c r="M190" i="26"/>
  <c r="L190" i="26"/>
  <c r="K190" i="26"/>
  <c r="J190" i="26"/>
  <c r="I190" i="26" s="1"/>
  <c r="N189" i="26"/>
  <c r="M189" i="26"/>
  <c r="L189" i="26"/>
  <c r="K189" i="26"/>
  <c r="I189" i="26" s="1"/>
  <c r="J189" i="26"/>
  <c r="N188" i="26"/>
  <c r="M188" i="26"/>
  <c r="L188" i="26"/>
  <c r="K188" i="26"/>
  <c r="J188" i="26"/>
  <c r="I188" i="26" s="1"/>
  <c r="N187" i="26"/>
  <c r="M187" i="26"/>
  <c r="L187" i="26"/>
  <c r="K187" i="26"/>
  <c r="I187" i="26" s="1"/>
  <c r="J187" i="26"/>
  <c r="N186" i="26"/>
  <c r="M186" i="26"/>
  <c r="L186" i="26"/>
  <c r="K186" i="26"/>
  <c r="J186" i="26"/>
  <c r="I186" i="26" s="1"/>
  <c r="N185" i="26"/>
  <c r="M185" i="26"/>
  <c r="L185" i="26"/>
  <c r="K185" i="26"/>
  <c r="I185" i="26" s="1"/>
  <c r="J185" i="26"/>
  <c r="N184" i="26"/>
  <c r="M184" i="26"/>
  <c r="L184" i="26"/>
  <c r="K184" i="26"/>
  <c r="J184" i="26"/>
  <c r="I184" i="26" s="1"/>
  <c r="N183" i="26"/>
  <c r="M183" i="26"/>
  <c r="L183" i="26"/>
  <c r="K183" i="26"/>
  <c r="I183" i="26" s="1"/>
  <c r="J183" i="26"/>
  <c r="N182" i="26"/>
  <c r="M182" i="26"/>
  <c r="L182" i="26"/>
  <c r="K182" i="26"/>
  <c r="J182" i="26"/>
  <c r="I182" i="26" s="1"/>
  <c r="N181" i="26"/>
  <c r="M181" i="26"/>
  <c r="L181" i="26"/>
  <c r="K181" i="26"/>
  <c r="I181" i="26" s="1"/>
  <c r="J181" i="26"/>
  <c r="N180" i="26"/>
  <c r="M180" i="26"/>
  <c r="L180" i="26"/>
  <c r="K180" i="26"/>
  <c r="J180" i="26"/>
  <c r="I180" i="26" s="1"/>
  <c r="N179" i="26"/>
  <c r="M179" i="26"/>
  <c r="L179" i="26"/>
  <c r="K179" i="26"/>
  <c r="I179" i="26" s="1"/>
  <c r="J179" i="26"/>
  <c r="N178" i="26"/>
  <c r="M178" i="26"/>
  <c r="L178" i="26"/>
  <c r="K178" i="26"/>
  <c r="J178" i="26"/>
  <c r="I178" i="26" s="1"/>
  <c r="N177" i="26"/>
  <c r="M177" i="26"/>
  <c r="L177" i="26"/>
  <c r="K177" i="26"/>
  <c r="I177" i="26" s="1"/>
  <c r="J177" i="26"/>
  <c r="N176" i="26"/>
  <c r="M176" i="26"/>
  <c r="L176" i="26"/>
  <c r="K176" i="26"/>
  <c r="J176" i="26"/>
  <c r="I176" i="26" s="1"/>
  <c r="N175" i="26"/>
  <c r="M175" i="26"/>
  <c r="L175" i="26"/>
  <c r="K175" i="26"/>
  <c r="I175" i="26" s="1"/>
  <c r="J175" i="26"/>
  <c r="N174" i="26"/>
  <c r="M174" i="26"/>
  <c r="L174" i="26"/>
  <c r="K174" i="26"/>
  <c r="J174" i="26"/>
  <c r="I174" i="26" s="1"/>
  <c r="N173" i="26"/>
  <c r="M173" i="26"/>
  <c r="L173" i="26"/>
  <c r="K173" i="26"/>
  <c r="I173" i="26" s="1"/>
  <c r="J173" i="26"/>
  <c r="N172" i="26"/>
  <c r="M172" i="26"/>
  <c r="L172" i="26"/>
  <c r="K172" i="26"/>
  <c r="J172" i="26"/>
  <c r="I172" i="26" s="1"/>
  <c r="N171" i="26"/>
  <c r="M171" i="26"/>
  <c r="L171" i="26"/>
  <c r="K171" i="26"/>
  <c r="I171" i="26" s="1"/>
  <c r="J171" i="26"/>
  <c r="N170" i="26"/>
  <c r="M170" i="26"/>
  <c r="L170" i="26"/>
  <c r="K170" i="26"/>
  <c r="J170" i="26"/>
  <c r="I170" i="26" s="1"/>
  <c r="N169" i="26"/>
  <c r="M169" i="26"/>
  <c r="L169" i="26"/>
  <c r="K169" i="26"/>
  <c r="I169" i="26" s="1"/>
  <c r="J169" i="26"/>
  <c r="N168" i="26"/>
  <c r="M168" i="26"/>
  <c r="L168" i="26"/>
  <c r="K168" i="26"/>
  <c r="J168" i="26"/>
  <c r="I168" i="26" s="1"/>
  <c r="N167" i="26"/>
  <c r="M167" i="26"/>
  <c r="L167" i="26"/>
  <c r="K167" i="26"/>
  <c r="I167" i="26" s="1"/>
  <c r="J167" i="26"/>
  <c r="N166" i="26"/>
  <c r="M166" i="26"/>
  <c r="L166" i="26"/>
  <c r="K166" i="26"/>
  <c r="J166" i="26"/>
  <c r="I166" i="26" s="1"/>
  <c r="N165" i="26"/>
  <c r="M165" i="26"/>
  <c r="L165" i="26"/>
  <c r="K165" i="26"/>
  <c r="I165" i="26" s="1"/>
  <c r="J165" i="26"/>
  <c r="N164" i="26"/>
  <c r="M164" i="26"/>
  <c r="L164" i="26"/>
  <c r="K164" i="26"/>
  <c r="J164" i="26"/>
  <c r="I164" i="26" s="1"/>
  <c r="N163" i="26"/>
  <c r="M163" i="26"/>
  <c r="L163" i="26"/>
  <c r="K163" i="26"/>
  <c r="I163" i="26" s="1"/>
  <c r="J163" i="26"/>
  <c r="N162" i="26"/>
  <c r="M162" i="26"/>
  <c r="L162" i="26"/>
  <c r="K162" i="26"/>
  <c r="J162" i="26"/>
  <c r="I162" i="26" s="1"/>
  <c r="N161" i="26"/>
  <c r="M161" i="26"/>
  <c r="L161" i="26"/>
  <c r="K161" i="26"/>
  <c r="I161" i="26" s="1"/>
  <c r="J161" i="26"/>
  <c r="N160" i="26"/>
  <c r="M160" i="26"/>
  <c r="L160" i="26"/>
  <c r="K160" i="26"/>
  <c r="J160" i="26"/>
  <c r="I160" i="26" s="1"/>
  <c r="N159" i="26"/>
  <c r="M159" i="26"/>
  <c r="L159" i="26"/>
  <c r="K159" i="26"/>
  <c r="I159" i="26" s="1"/>
  <c r="J159" i="26"/>
  <c r="N158" i="26"/>
  <c r="M158" i="26"/>
  <c r="L158" i="26"/>
  <c r="K158" i="26"/>
  <c r="J158" i="26"/>
  <c r="I158" i="26" s="1"/>
  <c r="N157" i="26"/>
  <c r="M157" i="26"/>
  <c r="L157" i="26"/>
  <c r="K157" i="26"/>
  <c r="I157" i="26" s="1"/>
  <c r="J157" i="26"/>
  <c r="N156" i="26"/>
  <c r="M156" i="26"/>
  <c r="L156" i="26"/>
  <c r="K156" i="26"/>
  <c r="J156" i="26"/>
  <c r="I156" i="26" s="1"/>
  <c r="N155" i="26"/>
  <c r="M155" i="26"/>
  <c r="L155" i="26"/>
  <c r="K155" i="26"/>
  <c r="I155" i="26" s="1"/>
  <c r="J155" i="26"/>
  <c r="N154" i="26"/>
  <c r="M154" i="26"/>
  <c r="L154" i="26"/>
  <c r="K154" i="26"/>
  <c r="J154" i="26"/>
  <c r="I154" i="26" s="1"/>
  <c r="N153" i="26"/>
  <c r="M153" i="26"/>
  <c r="L153" i="26"/>
  <c r="K153" i="26"/>
  <c r="I153" i="26" s="1"/>
  <c r="J153" i="26"/>
  <c r="N152" i="26"/>
  <c r="M152" i="26"/>
  <c r="L152" i="26"/>
  <c r="K152" i="26"/>
  <c r="J152" i="26"/>
  <c r="I152" i="26" s="1"/>
  <c r="N151" i="26"/>
  <c r="M151" i="26"/>
  <c r="L151" i="26"/>
  <c r="K151" i="26"/>
  <c r="I151" i="26" s="1"/>
  <c r="J151" i="26"/>
  <c r="N150" i="26"/>
  <c r="M150" i="26"/>
  <c r="L150" i="26"/>
  <c r="K150" i="26"/>
  <c r="J150" i="26"/>
  <c r="I150" i="26" s="1"/>
  <c r="N149" i="26"/>
  <c r="M149" i="26"/>
  <c r="L149" i="26"/>
  <c r="K149" i="26"/>
  <c r="I149" i="26" s="1"/>
  <c r="J149" i="26"/>
  <c r="N148" i="26"/>
  <c r="M148" i="26"/>
  <c r="L148" i="26"/>
  <c r="K148" i="26"/>
  <c r="J148" i="26"/>
  <c r="I148" i="26" s="1"/>
  <c r="N147" i="26"/>
  <c r="M147" i="26"/>
  <c r="L147" i="26"/>
  <c r="K147" i="26"/>
  <c r="J147" i="26"/>
  <c r="N146" i="26"/>
  <c r="M146" i="26"/>
  <c r="L146" i="26"/>
  <c r="K146" i="26"/>
  <c r="J146" i="26"/>
  <c r="I146" i="26"/>
  <c r="N145" i="26"/>
  <c r="M145" i="26"/>
  <c r="L145" i="26"/>
  <c r="K145" i="26"/>
  <c r="I145" i="26" s="1"/>
  <c r="J145" i="26"/>
  <c r="N144" i="26"/>
  <c r="M144" i="26"/>
  <c r="L144" i="26"/>
  <c r="K144" i="26"/>
  <c r="J144" i="26"/>
  <c r="I144" i="26" s="1"/>
  <c r="N143" i="26"/>
  <c r="M143" i="26"/>
  <c r="L143" i="26"/>
  <c r="K143" i="26"/>
  <c r="J143" i="26"/>
  <c r="N142" i="26"/>
  <c r="M142" i="26"/>
  <c r="L142" i="26"/>
  <c r="K142" i="26"/>
  <c r="J142" i="26"/>
  <c r="I142" i="26"/>
  <c r="N141" i="26"/>
  <c r="M141" i="26"/>
  <c r="L141" i="26"/>
  <c r="K141" i="26"/>
  <c r="I141" i="26" s="1"/>
  <c r="J141" i="26"/>
  <c r="N140" i="26"/>
  <c r="M140" i="26"/>
  <c r="L140" i="26"/>
  <c r="K140" i="26"/>
  <c r="J140" i="26"/>
  <c r="I140" i="26" s="1"/>
  <c r="N139" i="26"/>
  <c r="M139" i="26"/>
  <c r="L139" i="26"/>
  <c r="K139" i="26"/>
  <c r="J139" i="26"/>
  <c r="N138" i="26"/>
  <c r="M138" i="26"/>
  <c r="L138" i="26"/>
  <c r="K138" i="26"/>
  <c r="J138" i="26"/>
  <c r="I138" i="26"/>
  <c r="N137" i="26"/>
  <c r="M137" i="26"/>
  <c r="L137" i="26"/>
  <c r="K137" i="26"/>
  <c r="I137" i="26" s="1"/>
  <c r="J137" i="26"/>
  <c r="N136" i="26"/>
  <c r="M136" i="26"/>
  <c r="L136" i="26"/>
  <c r="K136" i="26"/>
  <c r="J136" i="26"/>
  <c r="I136" i="26" s="1"/>
  <c r="N135" i="26"/>
  <c r="M135" i="26"/>
  <c r="L135" i="26"/>
  <c r="K135" i="26"/>
  <c r="J135" i="26"/>
  <c r="N134" i="26"/>
  <c r="M134" i="26"/>
  <c r="L134" i="26"/>
  <c r="K134" i="26"/>
  <c r="J134" i="26"/>
  <c r="I134" i="26"/>
  <c r="N133" i="26"/>
  <c r="M133" i="26"/>
  <c r="L133" i="26"/>
  <c r="K133" i="26"/>
  <c r="I133" i="26" s="1"/>
  <c r="J133" i="26"/>
  <c r="N132" i="26"/>
  <c r="M132" i="26"/>
  <c r="L132" i="26"/>
  <c r="K132" i="26"/>
  <c r="J132" i="26"/>
  <c r="I132" i="26" s="1"/>
  <c r="N131" i="26"/>
  <c r="M131" i="26"/>
  <c r="L131" i="26"/>
  <c r="K131" i="26"/>
  <c r="J131" i="26"/>
  <c r="N130" i="26"/>
  <c r="M130" i="26"/>
  <c r="L130" i="26"/>
  <c r="K130" i="26"/>
  <c r="J130" i="26"/>
  <c r="I130" i="26"/>
  <c r="N129" i="26"/>
  <c r="M129" i="26"/>
  <c r="L129" i="26"/>
  <c r="K129" i="26"/>
  <c r="I129" i="26" s="1"/>
  <c r="J129" i="26"/>
  <c r="N128" i="26"/>
  <c r="M128" i="26"/>
  <c r="L128" i="26"/>
  <c r="K128" i="26"/>
  <c r="J128" i="26"/>
  <c r="I128" i="26" s="1"/>
  <c r="N127" i="26"/>
  <c r="M127" i="26"/>
  <c r="L127" i="26"/>
  <c r="K127" i="26"/>
  <c r="J127" i="26"/>
  <c r="N126" i="26"/>
  <c r="M126" i="26"/>
  <c r="L126" i="26"/>
  <c r="K126" i="26"/>
  <c r="J126" i="26"/>
  <c r="I126" i="26"/>
  <c r="N125" i="26"/>
  <c r="M125" i="26"/>
  <c r="L125" i="26"/>
  <c r="K125" i="26"/>
  <c r="I125" i="26" s="1"/>
  <c r="J125" i="26"/>
  <c r="N124" i="26"/>
  <c r="M124" i="26"/>
  <c r="L124" i="26"/>
  <c r="K124" i="26"/>
  <c r="J124" i="26"/>
  <c r="I124" i="26" s="1"/>
  <c r="N123" i="26"/>
  <c r="M123" i="26"/>
  <c r="L123" i="26"/>
  <c r="K123" i="26"/>
  <c r="J123" i="26"/>
  <c r="N122" i="26"/>
  <c r="M122" i="26"/>
  <c r="L122" i="26"/>
  <c r="K122" i="26"/>
  <c r="J122" i="26"/>
  <c r="I122" i="26"/>
  <c r="N121" i="26"/>
  <c r="M121" i="26"/>
  <c r="L121" i="26"/>
  <c r="K121" i="26"/>
  <c r="I121" i="26" s="1"/>
  <c r="J121" i="26"/>
  <c r="N120" i="26"/>
  <c r="M120" i="26"/>
  <c r="L120" i="26"/>
  <c r="K120" i="26"/>
  <c r="J120" i="26"/>
  <c r="I120" i="26" s="1"/>
  <c r="N119" i="26"/>
  <c r="M119" i="26"/>
  <c r="L119" i="26"/>
  <c r="K119" i="26"/>
  <c r="J119" i="26"/>
  <c r="N118" i="26"/>
  <c r="M118" i="26"/>
  <c r="L118" i="26"/>
  <c r="K118" i="26"/>
  <c r="J118" i="26"/>
  <c r="I118" i="26"/>
  <c r="N117" i="26"/>
  <c r="M117" i="26"/>
  <c r="L117" i="26"/>
  <c r="K117" i="26"/>
  <c r="I117" i="26" s="1"/>
  <c r="J117" i="26"/>
  <c r="N116" i="26"/>
  <c r="M116" i="26"/>
  <c r="L116" i="26"/>
  <c r="K116" i="26"/>
  <c r="J116" i="26"/>
  <c r="I116" i="26" s="1"/>
  <c r="N115" i="26"/>
  <c r="M115" i="26"/>
  <c r="L115" i="26"/>
  <c r="K115" i="26"/>
  <c r="J115" i="26"/>
  <c r="N114" i="26"/>
  <c r="M114" i="26"/>
  <c r="L114" i="26"/>
  <c r="K114" i="26"/>
  <c r="J114" i="26"/>
  <c r="I114" i="26"/>
  <c r="N113" i="26"/>
  <c r="M113" i="26"/>
  <c r="L113" i="26"/>
  <c r="K113" i="26"/>
  <c r="I113" i="26" s="1"/>
  <c r="J113" i="26"/>
  <c r="N112" i="26"/>
  <c r="M112" i="26"/>
  <c r="L112" i="26"/>
  <c r="K112" i="26"/>
  <c r="J112" i="26"/>
  <c r="I112" i="26" s="1"/>
  <c r="N111" i="26"/>
  <c r="M111" i="26"/>
  <c r="L111" i="26"/>
  <c r="K111" i="26"/>
  <c r="J111" i="26"/>
  <c r="N110" i="26"/>
  <c r="M110" i="26"/>
  <c r="L110" i="26"/>
  <c r="K110" i="26"/>
  <c r="J110" i="26"/>
  <c r="I110" i="26"/>
  <c r="N109" i="26"/>
  <c r="M109" i="26"/>
  <c r="L109" i="26"/>
  <c r="K109" i="26"/>
  <c r="I109" i="26" s="1"/>
  <c r="J109" i="26"/>
  <c r="N108" i="26"/>
  <c r="M108" i="26"/>
  <c r="L108" i="26"/>
  <c r="K108" i="26"/>
  <c r="J108" i="26"/>
  <c r="I108" i="26" s="1"/>
  <c r="N107" i="26"/>
  <c r="M107" i="26"/>
  <c r="L107" i="26"/>
  <c r="K107" i="26"/>
  <c r="J107" i="26"/>
  <c r="N106" i="26"/>
  <c r="M106" i="26"/>
  <c r="L106" i="26"/>
  <c r="K106" i="26"/>
  <c r="J106" i="26"/>
  <c r="I106" i="26"/>
  <c r="N105" i="26"/>
  <c r="M105" i="26"/>
  <c r="L105" i="26"/>
  <c r="K105" i="26"/>
  <c r="I105" i="26" s="1"/>
  <c r="J105" i="26"/>
  <c r="N104" i="26"/>
  <c r="M104" i="26"/>
  <c r="L104" i="26"/>
  <c r="K104" i="26"/>
  <c r="J104" i="26"/>
  <c r="I104" i="26" s="1"/>
  <c r="N103" i="26"/>
  <c r="M103" i="26"/>
  <c r="L103" i="26"/>
  <c r="K103" i="26"/>
  <c r="J103" i="26"/>
  <c r="N102" i="26"/>
  <c r="M102" i="26"/>
  <c r="L102" i="26"/>
  <c r="K102" i="26"/>
  <c r="J102" i="26"/>
  <c r="I102" i="26"/>
  <c r="N101" i="26"/>
  <c r="M101" i="26"/>
  <c r="L101" i="26"/>
  <c r="K101" i="26"/>
  <c r="I101" i="26" s="1"/>
  <c r="J101" i="26"/>
  <c r="N100" i="26"/>
  <c r="M100" i="26"/>
  <c r="L100" i="26"/>
  <c r="K100" i="26"/>
  <c r="J100" i="26"/>
  <c r="I100" i="26" s="1"/>
  <c r="N99" i="26"/>
  <c r="M99" i="26"/>
  <c r="L99" i="26"/>
  <c r="K99" i="26"/>
  <c r="J99" i="26"/>
  <c r="N98" i="26"/>
  <c r="M98" i="26"/>
  <c r="L98" i="26"/>
  <c r="K98" i="26"/>
  <c r="J98" i="26"/>
  <c r="I98" i="26"/>
  <c r="N97" i="26"/>
  <c r="M97" i="26"/>
  <c r="L97" i="26"/>
  <c r="K97" i="26"/>
  <c r="I97" i="26" s="1"/>
  <c r="J97" i="26"/>
  <c r="N96" i="26"/>
  <c r="M96" i="26"/>
  <c r="L96" i="26"/>
  <c r="K96" i="26"/>
  <c r="J96" i="26"/>
  <c r="I96" i="26" s="1"/>
  <c r="N95" i="26"/>
  <c r="M95" i="26"/>
  <c r="L95" i="26"/>
  <c r="K95" i="26"/>
  <c r="J95" i="26"/>
  <c r="N94" i="26"/>
  <c r="M94" i="26"/>
  <c r="L94" i="26"/>
  <c r="K94" i="26"/>
  <c r="J94" i="26"/>
  <c r="I94" i="26"/>
  <c r="N93" i="26"/>
  <c r="M93" i="26"/>
  <c r="L93" i="26"/>
  <c r="K93" i="26"/>
  <c r="I93" i="26" s="1"/>
  <c r="J93" i="26"/>
  <c r="N92" i="26"/>
  <c r="M92" i="26"/>
  <c r="L92" i="26"/>
  <c r="K92" i="26"/>
  <c r="J92" i="26"/>
  <c r="I92" i="26" s="1"/>
  <c r="N91" i="26"/>
  <c r="M91" i="26"/>
  <c r="L91" i="26"/>
  <c r="K91" i="26"/>
  <c r="J91" i="26"/>
  <c r="N90" i="26"/>
  <c r="M90" i="26"/>
  <c r="L90" i="26"/>
  <c r="K90" i="26"/>
  <c r="J90" i="26"/>
  <c r="I90" i="26"/>
  <c r="N89" i="26"/>
  <c r="M89" i="26"/>
  <c r="L89" i="26"/>
  <c r="K89" i="26"/>
  <c r="I89" i="26" s="1"/>
  <c r="J89" i="26"/>
  <c r="N88" i="26"/>
  <c r="M88" i="26"/>
  <c r="L88" i="26"/>
  <c r="K88" i="26"/>
  <c r="J88" i="26"/>
  <c r="I88" i="26" s="1"/>
  <c r="N87" i="26"/>
  <c r="M87" i="26"/>
  <c r="L87" i="26"/>
  <c r="K87" i="26"/>
  <c r="J87" i="26"/>
  <c r="N86" i="26"/>
  <c r="M86" i="26"/>
  <c r="L86" i="26"/>
  <c r="K86" i="26"/>
  <c r="J86" i="26"/>
  <c r="I86" i="26"/>
  <c r="N85" i="26"/>
  <c r="M85" i="26"/>
  <c r="L85" i="26"/>
  <c r="K85" i="26"/>
  <c r="I85" i="26" s="1"/>
  <c r="J85" i="26"/>
  <c r="N84" i="26"/>
  <c r="M84" i="26"/>
  <c r="L84" i="26"/>
  <c r="K84" i="26"/>
  <c r="J84" i="26"/>
  <c r="I84" i="26" s="1"/>
  <c r="N83" i="26"/>
  <c r="M83" i="26"/>
  <c r="L83" i="26"/>
  <c r="K83" i="26"/>
  <c r="J83" i="26"/>
  <c r="N82" i="26"/>
  <c r="M82" i="26"/>
  <c r="L82" i="26"/>
  <c r="K82" i="26"/>
  <c r="J82" i="26"/>
  <c r="I82" i="26"/>
  <c r="N81" i="26"/>
  <c r="M81" i="26"/>
  <c r="L81" i="26"/>
  <c r="K81" i="26"/>
  <c r="I81" i="26" s="1"/>
  <c r="J81" i="26"/>
  <c r="N80" i="26"/>
  <c r="M80" i="26"/>
  <c r="L80" i="26"/>
  <c r="K80" i="26"/>
  <c r="J80" i="26"/>
  <c r="I80" i="26" s="1"/>
  <c r="N79" i="26"/>
  <c r="M79" i="26"/>
  <c r="L79" i="26"/>
  <c r="K79" i="26"/>
  <c r="J79" i="26"/>
  <c r="N78" i="26"/>
  <c r="M78" i="26"/>
  <c r="L78" i="26"/>
  <c r="K78" i="26"/>
  <c r="J78" i="26"/>
  <c r="I78" i="26"/>
  <c r="N77" i="26"/>
  <c r="M77" i="26"/>
  <c r="L77" i="26"/>
  <c r="K77" i="26"/>
  <c r="I77" i="26" s="1"/>
  <c r="J77" i="26"/>
  <c r="N76" i="26"/>
  <c r="M76" i="26"/>
  <c r="L76" i="26"/>
  <c r="K76" i="26"/>
  <c r="J76" i="26"/>
  <c r="I76" i="26" s="1"/>
  <c r="N75" i="26"/>
  <c r="M75" i="26"/>
  <c r="L75" i="26"/>
  <c r="K75" i="26"/>
  <c r="J75" i="26"/>
  <c r="N74" i="26"/>
  <c r="M74" i="26"/>
  <c r="L74" i="26"/>
  <c r="K74" i="26"/>
  <c r="J74" i="26"/>
  <c r="I74" i="26"/>
  <c r="N73" i="26"/>
  <c r="M73" i="26"/>
  <c r="L73" i="26"/>
  <c r="K73" i="26"/>
  <c r="I73" i="26" s="1"/>
  <c r="J73" i="26"/>
  <c r="N72" i="26"/>
  <c r="M72" i="26"/>
  <c r="L72" i="26"/>
  <c r="K72" i="26"/>
  <c r="J72" i="26"/>
  <c r="I72" i="26" s="1"/>
  <c r="N71" i="26"/>
  <c r="M71" i="26"/>
  <c r="L71" i="26"/>
  <c r="K71" i="26"/>
  <c r="J71" i="26"/>
  <c r="N70" i="26"/>
  <c r="M70" i="26"/>
  <c r="L70" i="26"/>
  <c r="K70" i="26"/>
  <c r="J70" i="26"/>
  <c r="I70" i="26"/>
  <c r="N69" i="26"/>
  <c r="M69" i="26"/>
  <c r="L69" i="26"/>
  <c r="K69" i="26"/>
  <c r="I69" i="26" s="1"/>
  <c r="J69" i="26"/>
  <c r="N68" i="26"/>
  <c r="M68" i="26"/>
  <c r="L68" i="26"/>
  <c r="K68" i="26"/>
  <c r="J68" i="26"/>
  <c r="I68" i="26" s="1"/>
  <c r="N67" i="26"/>
  <c r="M67" i="26"/>
  <c r="L67" i="26"/>
  <c r="K67" i="26"/>
  <c r="J67" i="26"/>
  <c r="N66" i="26"/>
  <c r="M66" i="26"/>
  <c r="L66" i="26"/>
  <c r="K66" i="26"/>
  <c r="J66" i="26"/>
  <c r="I66" i="26"/>
  <c r="N65" i="26"/>
  <c r="M65" i="26"/>
  <c r="L65" i="26"/>
  <c r="K65" i="26"/>
  <c r="I65" i="26" s="1"/>
  <c r="J65" i="26"/>
  <c r="N64" i="26"/>
  <c r="M64" i="26"/>
  <c r="L64" i="26"/>
  <c r="K64" i="26"/>
  <c r="J64" i="26"/>
  <c r="I64" i="26" s="1"/>
  <c r="N63" i="26"/>
  <c r="M63" i="26"/>
  <c r="L63" i="26"/>
  <c r="K63" i="26"/>
  <c r="J63" i="26"/>
  <c r="N62" i="26"/>
  <c r="M62" i="26"/>
  <c r="L62" i="26"/>
  <c r="K62" i="26"/>
  <c r="J62" i="26"/>
  <c r="I62" i="26"/>
  <c r="N61" i="26"/>
  <c r="M61" i="26"/>
  <c r="L61" i="26"/>
  <c r="K61" i="26"/>
  <c r="I61" i="26" s="1"/>
  <c r="J61" i="26"/>
  <c r="N60" i="26"/>
  <c r="M60" i="26"/>
  <c r="L60" i="26"/>
  <c r="K60" i="26"/>
  <c r="J60" i="26"/>
  <c r="I60" i="26" s="1"/>
  <c r="K39" i="26"/>
  <c r="L38" i="26"/>
  <c r="K38" i="26"/>
  <c r="J38" i="26" s="1"/>
  <c r="K37" i="26"/>
  <c r="J37" i="26" s="1"/>
  <c r="L36" i="26"/>
  <c r="K36" i="26"/>
  <c r="J36" i="26" s="1"/>
  <c r="K35" i="26"/>
  <c r="J35" i="26" s="1"/>
  <c r="L34" i="26"/>
  <c r="K34" i="26"/>
  <c r="J34" i="26" s="1"/>
  <c r="K33" i="26"/>
  <c r="J33" i="26" s="1"/>
  <c r="L32" i="26"/>
  <c r="K32" i="26"/>
  <c r="J32" i="26" s="1"/>
  <c r="K31" i="26"/>
  <c r="J31" i="26" s="1"/>
  <c r="L30" i="26"/>
  <c r="K30" i="26"/>
  <c r="J30" i="26" s="1"/>
  <c r="K29" i="26"/>
  <c r="J29" i="26" s="1"/>
  <c r="L28" i="26"/>
  <c r="K28" i="26"/>
  <c r="J28" i="26" s="1"/>
  <c r="K27" i="26"/>
  <c r="J27" i="26" s="1"/>
  <c r="L26" i="26"/>
  <c r="K26" i="26"/>
  <c r="J26" i="26" s="1"/>
  <c r="K25" i="26"/>
  <c r="J25" i="26" s="1"/>
  <c r="J40" i="26" s="1"/>
  <c r="K40" i="26" s="1"/>
  <c r="L24" i="26"/>
  <c r="K24" i="26"/>
  <c r="J24" i="26" s="1"/>
  <c r="K23" i="26"/>
  <c r="J23" i="26" s="1"/>
  <c r="L22" i="26"/>
  <c r="M22" i="26" s="1"/>
  <c r="K22" i="26"/>
  <c r="J22" i="26" s="1"/>
  <c r="E12" i="26"/>
  <c r="D12" i="26"/>
  <c r="K8" i="26" s="1"/>
  <c r="K10" i="26"/>
  <c r="K9" i="26"/>
  <c r="K7" i="26"/>
  <c r="K6" i="26"/>
  <c r="K4" i="26"/>
  <c r="K3" i="26"/>
  <c r="K2" i="26"/>
  <c r="D1" i="26"/>
  <c r="K5" i="26" s="1"/>
  <c r="K17" i="26" s="1"/>
  <c r="N399" i="25"/>
  <c r="M399" i="25"/>
  <c r="L399" i="25"/>
  <c r="K399" i="25"/>
  <c r="I399" i="25" s="1"/>
  <c r="J399" i="25"/>
  <c r="N398" i="25"/>
  <c r="M398" i="25"/>
  <c r="L398" i="25"/>
  <c r="K398" i="25"/>
  <c r="J398" i="25"/>
  <c r="I398" i="25" s="1"/>
  <c r="N397" i="25"/>
  <c r="M397" i="25"/>
  <c r="L397" i="25"/>
  <c r="K397" i="25"/>
  <c r="J397" i="25"/>
  <c r="N396" i="25"/>
  <c r="M396" i="25"/>
  <c r="L396" i="25"/>
  <c r="K396" i="25"/>
  <c r="J396" i="25"/>
  <c r="I396" i="25"/>
  <c r="N395" i="25"/>
  <c r="M395" i="25"/>
  <c r="L395" i="25"/>
  <c r="K395" i="25"/>
  <c r="I395" i="25" s="1"/>
  <c r="J395" i="25"/>
  <c r="N394" i="25"/>
  <c r="M394" i="25"/>
  <c r="L394" i="25"/>
  <c r="K394" i="25"/>
  <c r="J394" i="25"/>
  <c r="I394" i="25" s="1"/>
  <c r="N393" i="25"/>
  <c r="M393" i="25"/>
  <c r="L393" i="25"/>
  <c r="K393" i="25"/>
  <c r="J393" i="25"/>
  <c r="N392" i="25"/>
  <c r="M392" i="25"/>
  <c r="L392" i="25"/>
  <c r="K392" i="25"/>
  <c r="J392" i="25"/>
  <c r="I392" i="25"/>
  <c r="N391" i="25"/>
  <c r="M391" i="25"/>
  <c r="L391" i="25"/>
  <c r="K391" i="25"/>
  <c r="I391" i="25" s="1"/>
  <c r="J391" i="25"/>
  <c r="N390" i="25"/>
  <c r="M390" i="25"/>
  <c r="L390" i="25"/>
  <c r="K390" i="25"/>
  <c r="J390" i="25"/>
  <c r="I390" i="25" s="1"/>
  <c r="N389" i="25"/>
  <c r="M389" i="25"/>
  <c r="L389" i="25"/>
  <c r="K389" i="25"/>
  <c r="J389" i="25"/>
  <c r="N388" i="25"/>
  <c r="M388" i="25"/>
  <c r="L388" i="25"/>
  <c r="K388" i="25"/>
  <c r="J388" i="25"/>
  <c r="I388" i="25"/>
  <c r="N387" i="25"/>
  <c r="M387" i="25"/>
  <c r="L387" i="25"/>
  <c r="K387" i="25"/>
  <c r="I387" i="25" s="1"/>
  <c r="J387" i="25"/>
  <c r="N386" i="25"/>
  <c r="M386" i="25"/>
  <c r="L386" i="25"/>
  <c r="K386" i="25"/>
  <c r="J386" i="25"/>
  <c r="I386" i="25" s="1"/>
  <c r="N385" i="25"/>
  <c r="M385" i="25"/>
  <c r="L385" i="25"/>
  <c r="K385" i="25"/>
  <c r="J385" i="25"/>
  <c r="N384" i="25"/>
  <c r="M384" i="25"/>
  <c r="L384" i="25"/>
  <c r="K384" i="25"/>
  <c r="J384" i="25"/>
  <c r="I384" i="25"/>
  <c r="N383" i="25"/>
  <c r="M383" i="25"/>
  <c r="L383" i="25"/>
  <c r="K383" i="25"/>
  <c r="I383" i="25" s="1"/>
  <c r="J383" i="25"/>
  <c r="N382" i="25"/>
  <c r="M382" i="25"/>
  <c r="L382" i="25"/>
  <c r="K382" i="25"/>
  <c r="J382" i="25"/>
  <c r="I382" i="25" s="1"/>
  <c r="N381" i="25"/>
  <c r="M381" i="25"/>
  <c r="L381" i="25"/>
  <c r="K381" i="25"/>
  <c r="J381" i="25"/>
  <c r="N380" i="25"/>
  <c r="M380" i="25"/>
  <c r="L380" i="25"/>
  <c r="K380" i="25"/>
  <c r="J380" i="25"/>
  <c r="I380" i="25"/>
  <c r="N379" i="25"/>
  <c r="M379" i="25"/>
  <c r="L379" i="25"/>
  <c r="K379" i="25"/>
  <c r="I379" i="25" s="1"/>
  <c r="J379" i="25"/>
  <c r="N378" i="25"/>
  <c r="M378" i="25"/>
  <c r="L378" i="25"/>
  <c r="K378" i="25"/>
  <c r="J378" i="25"/>
  <c r="I378" i="25" s="1"/>
  <c r="N377" i="25"/>
  <c r="M377" i="25"/>
  <c r="L377" i="25"/>
  <c r="K377" i="25"/>
  <c r="J377" i="25"/>
  <c r="N376" i="25"/>
  <c r="M376" i="25"/>
  <c r="L376" i="25"/>
  <c r="K376" i="25"/>
  <c r="J376" i="25"/>
  <c r="I376" i="25"/>
  <c r="N375" i="25"/>
  <c r="M375" i="25"/>
  <c r="L375" i="25"/>
  <c r="K375" i="25"/>
  <c r="I375" i="25" s="1"/>
  <c r="J375" i="25"/>
  <c r="N374" i="25"/>
  <c r="M374" i="25"/>
  <c r="L374" i="25"/>
  <c r="K374" i="25"/>
  <c r="J374" i="25"/>
  <c r="I374" i="25" s="1"/>
  <c r="N373" i="25"/>
  <c r="M373" i="25"/>
  <c r="L373" i="25"/>
  <c r="K373" i="25"/>
  <c r="J373" i="25"/>
  <c r="N372" i="25"/>
  <c r="M372" i="25"/>
  <c r="L372" i="25"/>
  <c r="K372" i="25"/>
  <c r="J372" i="25"/>
  <c r="I372" i="25"/>
  <c r="N371" i="25"/>
  <c r="M371" i="25"/>
  <c r="L371" i="25"/>
  <c r="K371" i="25"/>
  <c r="I371" i="25" s="1"/>
  <c r="J371" i="25"/>
  <c r="N370" i="25"/>
  <c r="M370" i="25"/>
  <c r="L370" i="25"/>
  <c r="K370" i="25"/>
  <c r="J370" i="25"/>
  <c r="I370" i="25" s="1"/>
  <c r="N369" i="25"/>
  <c r="M369" i="25"/>
  <c r="L369" i="25"/>
  <c r="K369" i="25"/>
  <c r="J369" i="25"/>
  <c r="N368" i="25"/>
  <c r="M368" i="25"/>
  <c r="L368" i="25"/>
  <c r="K368" i="25"/>
  <c r="J368" i="25"/>
  <c r="I368" i="25"/>
  <c r="N367" i="25"/>
  <c r="M367" i="25"/>
  <c r="L367" i="25"/>
  <c r="K367" i="25"/>
  <c r="I367" i="25" s="1"/>
  <c r="J367" i="25"/>
  <c r="N366" i="25"/>
  <c r="M366" i="25"/>
  <c r="L366" i="25"/>
  <c r="K366" i="25"/>
  <c r="J366" i="25"/>
  <c r="I366" i="25" s="1"/>
  <c r="N365" i="25"/>
  <c r="M365" i="25"/>
  <c r="L365" i="25"/>
  <c r="K365" i="25"/>
  <c r="J365" i="25"/>
  <c r="N364" i="25"/>
  <c r="M364" i="25"/>
  <c r="L364" i="25"/>
  <c r="K364" i="25"/>
  <c r="J364" i="25"/>
  <c r="I364" i="25"/>
  <c r="N363" i="25"/>
  <c r="M363" i="25"/>
  <c r="L363" i="25"/>
  <c r="K363" i="25"/>
  <c r="I363" i="25" s="1"/>
  <c r="J363" i="25"/>
  <c r="N362" i="25"/>
  <c r="M362" i="25"/>
  <c r="L362" i="25"/>
  <c r="K362" i="25"/>
  <c r="J362" i="25"/>
  <c r="I362" i="25" s="1"/>
  <c r="N361" i="25"/>
  <c r="M361" i="25"/>
  <c r="L361" i="25"/>
  <c r="K361" i="25"/>
  <c r="J361" i="25"/>
  <c r="N360" i="25"/>
  <c r="M360" i="25"/>
  <c r="L360" i="25"/>
  <c r="K360" i="25"/>
  <c r="J360" i="25"/>
  <c r="I360" i="25"/>
  <c r="N359" i="25"/>
  <c r="M359" i="25"/>
  <c r="L359" i="25"/>
  <c r="K359" i="25"/>
  <c r="I359" i="25" s="1"/>
  <c r="J359" i="25"/>
  <c r="N358" i="25"/>
  <c r="M358" i="25"/>
  <c r="L358" i="25"/>
  <c r="K358" i="25"/>
  <c r="J358" i="25"/>
  <c r="I358" i="25" s="1"/>
  <c r="N357" i="25"/>
  <c r="M357" i="25"/>
  <c r="L357" i="25"/>
  <c r="K357" i="25"/>
  <c r="J357" i="25"/>
  <c r="N356" i="25"/>
  <c r="M356" i="25"/>
  <c r="L356" i="25"/>
  <c r="K356" i="25"/>
  <c r="J356" i="25"/>
  <c r="I356" i="25"/>
  <c r="N355" i="25"/>
  <c r="M355" i="25"/>
  <c r="L355" i="25"/>
  <c r="K355" i="25"/>
  <c r="I355" i="25" s="1"/>
  <c r="J355" i="25"/>
  <c r="N354" i="25"/>
  <c r="M354" i="25"/>
  <c r="L354" i="25"/>
  <c r="K354" i="25"/>
  <c r="J354" i="25"/>
  <c r="I354" i="25" s="1"/>
  <c r="N353" i="25"/>
  <c r="M353" i="25"/>
  <c r="L353" i="25"/>
  <c r="K353" i="25"/>
  <c r="J353" i="25"/>
  <c r="N352" i="25"/>
  <c r="M352" i="25"/>
  <c r="L352" i="25"/>
  <c r="K352" i="25"/>
  <c r="J352" i="25"/>
  <c r="I352" i="25"/>
  <c r="N351" i="25"/>
  <c r="M351" i="25"/>
  <c r="L351" i="25"/>
  <c r="K351" i="25"/>
  <c r="I351" i="25" s="1"/>
  <c r="J351" i="25"/>
  <c r="N350" i="25"/>
  <c r="M350" i="25"/>
  <c r="L350" i="25"/>
  <c r="K350" i="25"/>
  <c r="J350" i="25"/>
  <c r="I350" i="25" s="1"/>
  <c r="N349" i="25"/>
  <c r="M349" i="25"/>
  <c r="L349" i="25"/>
  <c r="K349" i="25"/>
  <c r="J349" i="25"/>
  <c r="N348" i="25"/>
  <c r="M348" i="25"/>
  <c r="L348" i="25"/>
  <c r="K348" i="25"/>
  <c r="J348" i="25"/>
  <c r="I348" i="25"/>
  <c r="N347" i="25"/>
  <c r="M347" i="25"/>
  <c r="L347" i="25"/>
  <c r="K347" i="25"/>
  <c r="I347" i="25" s="1"/>
  <c r="J347" i="25"/>
  <c r="N346" i="25"/>
  <c r="M346" i="25"/>
  <c r="L346" i="25"/>
  <c r="K346" i="25"/>
  <c r="J346" i="25"/>
  <c r="I346" i="25" s="1"/>
  <c r="N345" i="25"/>
  <c r="M345" i="25"/>
  <c r="L345" i="25"/>
  <c r="K345" i="25"/>
  <c r="J345" i="25"/>
  <c r="N344" i="25"/>
  <c r="M344" i="25"/>
  <c r="L344" i="25"/>
  <c r="K344" i="25"/>
  <c r="J344" i="25"/>
  <c r="I344" i="25"/>
  <c r="N343" i="25"/>
  <c r="M343" i="25"/>
  <c r="L343" i="25"/>
  <c r="K343" i="25"/>
  <c r="I343" i="25" s="1"/>
  <c r="J343" i="25"/>
  <c r="N342" i="25"/>
  <c r="M342" i="25"/>
  <c r="L342" i="25"/>
  <c r="K342" i="25"/>
  <c r="J342" i="25"/>
  <c r="I342" i="25" s="1"/>
  <c r="N341" i="25"/>
  <c r="M341" i="25"/>
  <c r="L341" i="25"/>
  <c r="K341" i="25"/>
  <c r="J341" i="25"/>
  <c r="N340" i="25"/>
  <c r="M340" i="25"/>
  <c r="L340" i="25"/>
  <c r="K340" i="25"/>
  <c r="J340" i="25"/>
  <c r="I340" i="25"/>
  <c r="N339" i="25"/>
  <c r="M339" i="25"/>
  <c r="L339" i="25"/>
  <c r="K339" i="25"/>
  <c r="I339" i="25" s="1"/>
  <c r="J339" i="25"/>
  <c r="N338" i="25"/>
  <c r="M338" i="25"/>
  <c r="L338" i="25"/>
  <c r="K338" i="25"/>
  <c r="J338" i="25"/>
  <c r="I338" i="25" s="1"/>
  <c r="N337" i="25"/>
  <c r="M337" i="25"/>
  <c r="L337" i="25"/>
  <c r="K337" i="25"/>
  <c r="J337" i="25"/>
  <c r="N336" i="25"/>
  <c r="M336" i="25"/>
  <c r="L336" i="25"/>
  <c r="K336" i="25"/>
  <c r="J336" i="25"/>
  <c r="I336" i="25"/>
  <c r="N335" i="25"/>
  <c r="M335" i="25"/>
  <c r="L335" i="25"/>
  <c r="K335" i="25"/>
  <c r="I335" i="25" s="1"/>
  <c r="J335" i="25"/>
  <c r="N334" i="25"/>
  <c r="M334" i="25"/>
  <c r="L334" i="25"/>
  <c r="K334" i="25"/>
  <c r="J334" i="25"/>
  <c r="I334" i="25" s="1"/>
  <c r="N333" i="25"/>
  <c r="M333" i="25"/>
  <c r="L333" i="25"/>
  <c r="K333" i="25"/>
  <c r="J333" i="25"/>
  <c r="N332" i="25"/>
  <c r="M332" i="25"/>
  <c r="L332" i="25"/>
  <c r="K332" i="25"/>
  <c r="J332" i="25"/>
  <c r="I332" i="25"/>
  <c r="N331" i="25"/>
  <c r="M331" i="25"/>
  <c r="L331" i="25"/>
  <c r="K331" i="25"/>
  <c r="I331" i="25" s="1"/>
  <c r="J331" i="25"/>
  <c r="N330" i="25"/>
  <c r="M330" i="25"/>
  <c r="L330" i="25"/>
  <c r="K330" i="25"/>
  <c r="J330" i="25"/>
  <c r="I330" i="25" s="1"/>
  <c r="N329" i="25"/>
  <c r="M329" i="25"/>
  <c r="L329" i="25"/>
  <c r="K329" i="25"/>
  <c r="J329" i="25"/>
  <c r="N328" i="25"/>
  <c r="M328" i="25"/>
  <c r="L328" i="25"/>
  <c r="K328" i="25"/>
  <c r="J328" i="25"/>
  <c r="I328" i="25"/>
  <c r="N327" i="25"/>
  <c r="M327" i="25"/>
  <c r="L327" i="25"/>
  <c r="K327" i="25"/>
  <c r="I327" i="25" s="1"/>
  <c r="J327" i="25"/>
  <c r="N326" i="25"/>
  <c r="M326" i="25"/>
  <c r="L326" i="25"/>
  <c r="K326" i="25"/>
  <c r="J326" i="25"/>
  <c r="I326" i="25" s="1"/>
  <c r="N325" i="25"/>
  <c r="M325" i="25"/>
  <c r="L325" i="25"/>
  <c r="K325" i="25"/>
  <c r="J325" i="25"/>
  <c r="N324" i="25"/>
  <c r="M324" i="25"/>
  <c r="L324" i="25"/>
  <c r="K324" i="25"/>
  <c r="J324" i="25"/>
  <c r="I324" i="25"/>
  <c r="N323" i="25"/>
  <c r="M323" i="25"/>
  <c r="L323" i="25"/>
  <c r="K323" i="25"/>
  <c r="I323" i="25" s="1"/>
  <c r="J323" i="25"/>
  <c r="N322" i="25"/>
  <c r="M322" i="25"/>
  <c r="L322" i="25"/>
  <c r="K322" i="25"/>
  <c r="J322" i="25"/>
  <c r="I322" i="25" s="1"/>
  <c r="N321" i="25"/>
  <c r="M321" i="25"/>
  <c r="L321" i="25"/>
  <c r="K321" i="25"/>
  <c r="J321" i="25"/>
  <c r="N320" i="25"/>
  <c r="M320" i="25"/>
  <c r="L320" i="25"/>
  <c r="K320" i="25"/>
  <c r="J320" i="25"/>
  <c r="I320" i="25"/>
  <c r="N319" i="25"/>
  <c r="M319" i="25"/>
  <c r="L319" i="25"/>
  <c r="K319" i="25"/>
  <c r="I319" i="25" s="1"/>
  <c r="J319" i="25"/>
  <c r="N318" i="25"/>
  <c r="M318" i="25"/>
  <c r="L318" i="25"/>
  <c r="K318" i="25"/>
  <c r="J318" i="25"/>
  <c r="I318" i="25" s="1"/>
  <c r="N317" i="25"/>
  <c r="M317" i="25"/>
  <c r="L317" i="25"/>
  <c r="K317" i="25"/>
  <c r="J317" i="25"/>
  <c r="N316" i="25"/>
  <c r="M316" i="25"/>
  <c r="L316" i="25"/>
  <c r="K316" i="25"/>
  <c r="J316" i="25"/>
  <c r="I316" i="25"/>
  <c r="N315" i="25"/>
  <c r="M315" i="25"/>
  <c r="L315" i="25"/>
  <c r="K315" i="25"/>
  <c r="I315" i="25" s="1"/>
  <c r="J315" i="25"/>
  <c r="N314" i="25"/>
  <c r="M314" i="25"/>
  <c r="L314" i="25"/>
  <c r="K314" i="25"/>
  <c r="J314" i="25"/>
  <c r="I314" i="25" s="1"/>
  <c r="N313" i="25"/>
  <c r="M313" i="25"/>
  <c r="L313" i="25"/>
  <c r="K313" i="25"/>
  <c r="J313" i="25"/>
  <c r="N312" i="25"/>
  <c r="M312" i="25"/>
  <c r="L312" i="25"/>
  <c r="K312" i="25"/>
  <c r="J312" i="25"/>
  <c r="I312" i="25"/>
  <c r="N311" i="25"/>
  <c r="M311" i="25"/>
  <c r="L311" i="25"/>
  <c r="K311" i="25"/>
  <c r="I311" i="25" s="1"/>
  <c r="J311" i="25"/>
  <c r="N310" i="25"/>
  <c r="M310" i="25"/>
  <c r="L310" i="25"/>
  <c r="K310" i="25"/>
  <c r="J310" i="25"/>
  <c r="I310" i="25" s="1"/>
  <c r="N309" i="25"/>
  <c r="M309" i="25"/>
  <c r="L309" i="25"/>
  <c r="K309" i="25"/>
  <c r="J309" i="25"/>
  <c r="N308" i="25"/>
  <c r="M308" i="25"/>
  <c r="L308" i="25"/>
  <c r="K308" i="25"/>
  <c r="J308" i="25"/>
  <c r="I308" i="25"/>
  <c r="N307" i="25"/>
  <c r="M307" i="25"/>
  <c r="L307" i="25"/>
  <c r="K307" i="25"/>
  <c r="I307" i="25" s="1"/>
  <c r="J307" i="25"/>
  <c r="N306" i="25"/>
  <c r="M306" i="25"/>
  <c r="L306" i="25"/>
  <c r="K306" i="25"/>
  <c r="J306" i="25"/>
  <c r="I306" i="25" s="1"/>
  <c r="N305" i="25"/>
  <c r="M305" i="25"/>
  <c r="L305" i="25"/>
  <c r="K305" i="25"/>
  <c r="J305" i="25"/>
  <c r="N304" i="25"/>
  <c r="M304" i="25"/>
  <c r="L304" i="25"/>
  <c r="K304" i="25"/>
  <c r="J304" i="25"/>
  <c r="I304" i="25"/>
  <c r="N303" i="25"/>
  <c r="M303" i="25"/>
  <c r="L303" i="25"/>
  <c r="K303" i="25"/>
  <c r="I303" i="25" s="1"/>
  <c r="J303" i="25"/>
  <c r="N302" i="25"/>
  <c r="M302" i="25"/>
  <c r="L302" i="25"/>
  <c r="K302" i="25"/>
  <c r="J302" i="25"/>
  <c r="I302" i="25" s="1"/>
  <c r="N301" i="25"/>
  <c r="M301" i="25"/>
  <c r="L301" i="25"/>
  <c r="K301" i="25"/>
  <c r="J301" i="25"/>
  <c r="N300" i="25"/>
  <c r="M300" i="25"/>
  <c r="L300" i="25"/>
  <c r="K300" i="25"/>
  <c r="J300" i="25"/>
  <c r="I300" i="25"/>
  <c r="N299" i="25"/>
  <c r="M299" i="25"/>
  <c r="L299" i="25"/>
  <c r="K299" i="25"/>
  <c r="I299" i="25" s="1"/>
  <c r="J299" i="25"/>
  <c r="N298" i="25"/>
  <c r="M298" i="25"/>
  <c r="L298" i="25"/>
  <c r="K298" i="25"/>
  <c r="J298" i="25"/>
  <c r="I298" i="25" s="1"/>
  <c r="N297" i="25"/>
  <c r="M297" i="25"/>
  <c r="L297" i="25"/>
  <c r="K297" i="25"/>
  <c r="J297" i="25"/>
  <c r="N296" i="25"/>
  <c r="M296" i="25"/>
  <c r="L296" i="25"/>
  <c r="K296" i="25"/>
  <c r="J296" i="25"/>
  <c r="I296" i="25"/>
  <c r="N295" i="25"/>
  <c r="M295" i="25"/>
  <c r="L295" i="25"/>
  <c r="K295" i="25"/>
  <c r="I295" i="25" s="1"/>
  <c r="J295" i="25"/>
  <c r="N294" i="25"/>
  <c r="M294" i="25"/>
  <c r="L294" i="25"/>
  <c r="K294" i="25"/>
  <c r="J294" i="25"/>
  <c r="I294" i="25" s="1"/>
  <c r="N293" i="25"/>
  <c r="M293" i="25"/>
  <c r="L293" i="25"/>
  <c r="K293" i="25"/>
  <c r="J293" i="25"/>
  <c r="N292" i="25"/>
  <c r="M292" i="25"/>
  <c r="L292" i="25"/>
  <c r="K292" i="25"/>
  <c r="J292" i="25"/>
  <c r="I292" i="25"/>
  <c r="N291" i="25"/>
  <c r="M291" i="25"/>
  <c r="L291" i="25"/>
  <c r="K291" i="25"/>
  <c r="I291" i="25" s="1"/>
  <c r="J291" i="25"/>
  <c r="N290" i="25"/>
  <c r="M290" i="25"/>
  <c r="L290" i="25"/>
  <c r="K290" i="25"/>
  <c r="J290" i="25"/>
  <c r="I290" i="25" s="1"/>
  <c r="N289" i="25"/>
  <c r="M289" i="25"/>
  <c r="L289" i="25"/>
  <c r="K289" i="25"/>
  <c r="J289" i="25"/>
  <c r="N288" i="25"/>
  <c r="M288" i="25"/>
  <c r="L288" i="25"/>
  <c r="K288" i="25"/>
  <c r="J288" i="25"/>
  <c r="I288" i="25"/>
  <c r="N287" i="25"/>
  <c r="M287" i="25"/>
  <c r="L287" i="25"/>
  <c r="K287" i="25"/>
  <c r="I287" i="25" s="1"/>
  <c r="J287" i="25"/>
  <c r="N286" i="25"/>
  <c r="M286" i="25"/>
  <c r="L286" i="25"/>
  <c r="K286" i="25"/>
  <c r="J286" i="25"/>
  <c r="I286" i="25" s="1"/>
  <c r="N285" i="25"/>
  <c r="M285" i="25"/>
  <c r="L285" i="25"/>
  <c r="K285" i="25"/>
  <c r="J285" i="25"/>
  <c r="N284" i="25"/>
  <c r="M284" i="25"/>
  <c r="L284" i="25"/>
  <c r="K284" i="25"/>
  <c r="J284" i="25"/>
  <c r="I284" i="25"/>
  <c r="N283" i="25"/>
  <c r="M283" i="25"/>
  <c r="L283" i="25"/>
  <c r="K283" i="25"/>
  <c r="I283" i="25" s="1"/>
  <c r="J283" i="25"/>
  <c r="N282" i="25"/>
  <c r="M282" i="25"/>
  <c r="L282" i="25"/>
  <c r="K282" i="25"/>
  <c r="J282" i="25"/>
  <c r="I282" i="25" s="1"/>
  <c r="N281" i="25"/>
  <c r="M281" i="25"/>
  <c r="L281" i="25"/>
  <c r="K281" i="25"/>
  <c r="J281" i="25"/>
  <c r="N280" i="25"/>
  <c r="M280" i="25"/>
  <c r="L280" i="25"/>
  <c r="K280" i="25"/>
  <c r="J280" i="25"/>
  <c r="I280" i="25"/>
  <c r="N279" i="25"/>
  <c r="M279" i="25"/>
  <c r="L279" i="25"/>
  <c r="K279" i="25"/>
  <c r="I279" i="25" s="1"/>
  <c r="J279" i="25"/>
  <c r="N278" i="25"/>
  <c r="M278" i="25"/>
  <c r="L278" i="25"/>
  <c r="K278" i="25"/>
  <c r="J278" i="25"/>
  <c r="I278" i="25" s="1"/>
  <c r="N277" i="25"/>
  <c r="M277" i="25"/>
  <c r="L277" i="25"/>
  <c r="K277" i="25"/>
  <c r="J277" i="25"/>
  <c r="N276" i="25"/>
  <c r="M276" i="25"/>
  <c r="L276" i="25"/>
  <c r="K276" i="25"/>
  <c r="J276" i="25"/>
  <c r="I276" i="25"/>
  <c r="N275" i="25"/>
  <c r="M275" i="25"/>
  <c r="L275" i="25"/>
  <c r="K275" i="25"/>
  <c r="I275" i="25" s="1"/>
  <c r="J275" i="25"/>
  <c r="N274" i="25"/>
  <c r="M274" i="25"/>
  <c r="L274" i="25"/>
  <c r="K274" i="25"/>
  <c r="J274" i="25"/>
  <c r="I274" i="25" s="1"/>
  <c r="N273" i="25"/>
  <c r="M273" i="25"/>
  <c r="L273" i="25"/>
  <c r="K273" i="25"/>
  <c r="J273" i="25"/>
  <c r="N272" i="25"/>
  <c r="M272" i="25"/>
  <c r="L272" i="25"/>
  <c r="K272" i="25"/>
  <c r="J272" i="25"/>
  <c r="I272" i="25"/>
  <c r="N271" i="25"/>
  <c r="M271" i="25"/>
  <c r="L271" i="25"/>
  <c r="K271" i="25"/>
  <c r="I271" i="25" s="1"/>
  <c r="J271" i="25"/>
  <c r="N270" i="25"/>
  <c r="M270" i="25"/>
  <c r="L270" i="25"/>
  <c r="K270" i="25"/>
  <c r="J270" i="25"/>
  <c r="I270" i="25" s="1"/>
  <c r="N269" i="25"/>
  <c r="M269" i="25"/>
  <c r="L269" i="25"/>
  <c r="K269" i="25"/>
  <c r="J269" i="25"/>
  <c r="N268" i="25"/>
  <c r="M268" i="25"/>
  <c r="L268" i="25"/>
  <c r="K268" i="25"/>
  <c r="J268" i="25"/>
  <c r="I268" i="25"/>
  <c r="N267" i="25"/>
  <c r="M267" i="25"/>
  <c r="L267" i="25"/>
  <c r="K267" i="25"/>
  <c r="I267" i="25" s="1"/>
  <c r="J267" i="25"/>
  <c r="N266" i="25"/>
  <c r="M266" i="25"/>
  <c r="L266" i="25"/>
  <c r="K266" i="25"/>
  <c r="J266" i="25"/>
  <c r="I266" i="25" s="1"/>
  <c r="N265" i="25"/>
  <c r="M265" i="25"/>
  <c r="L265" i="25"/>
  <c r="K265" i="25"/>
  <c r="J265" i="25"/>
  <c r="N264" i="25"/>
  <c r="M264" i="25"/>
  <c r="L264" i="25"/>
  <c r="K264" i="25"/>
  <c r="J264" i="25"/>
  <c r="I264" i="25"/>
  <c r="N263" i="25"/>
  <c r="M263" i="25"/>
  <c r="L263" i="25"/>
  <c r="K263" i="25"/>
  <c r="I263" i="25" s="1"/>
  <c r="J263" i="25"/>
  <c r="N262" i="25"/>
  <c r="M262" i="25"/>
  <c r="L262" i="25"/>
  <c r="K262" i="25"/>
  <c r="J262" i="25"/>
  <c r="I262" i="25" s="1"/>
  <c r="N261" i="25"/>
  <c r="M261" i="25"/>
  <c r="L261" i="25"/>
  <c r="K261" i="25"/>
  <c r="J261" i="25"/>
  <c r="N260" i="25"/>
  <c r="M260" i="25"/>
  <c r="L260" i="25"/>
  <c r="K260" i="25"/>
  <c r="J260" i="25"/>
  <c r="I260" i="25"/>
  <c r="N259" i="25"/>
  <c r="M259" i="25"/>
  <c r="L259" i="25"/>
  <c r="K259" i="25"/>
  <c r="I259" i="25" s="1"/>
  <c r="J259" i="25"/>
  <c r="N258" i="25"/>
  <c r="M258" i="25"/>
  <c r="L258" i="25"/>
  <c r="K258" i="25"/>
  <c r="J258" i="25"/>
  <c r="I258" i="25" s="1"/>
  <c r="N257" i="25"/>
  <c r="M257" i="25"/>
  <c r="L257" i="25"/>
  <c r="K257" i="25"/>
  <c r="J257" i="25"/>
  <c r="N256" i="25"/>
  <c r="M256" i="25"/>
  <c r="L256" i="25"/>
  <c r="K256" i="25"/>
  <c r="J256" i="25"/>
  <c r="I256" i="25"/>
  <c r="N255" i="25"/>
  <c r="M255" i="25"/>
  <c r="L255" i="25"/>
  <c r="K255" i="25"/>
  <c r="I255" i="25" s="1"/>
  <c r="J255" i="25"/>
  <c r="N254" i="25"/>
  <c r="M254" i="25"/>
  <c r="L254" i="25"/>
  <c r="K254" i="25"/>
  <c r="J254" i="25"/>
  <c r="I254" i="25" s="1"/>
  <c r="N253" i="25"/>
  <c r="M253" i="25"/>
  <c r="L253" i="25"/>
  <c r="K253" i="25"/>
  <c r="J253" i="25"/>
  <c r="N252" i="25"/>
  <c r="M252" i="25"/>
  <c r="L252" i="25"/>
  <c r="K252" i="25"/>
  <c r="J252" i="25"/>
  <c r="I252" i="25"/>
  <c r="N251" i="25"/>
  <c r="M251" i="25"/>
  <c r="L251" i="25"/>
  <c r="K251" i="25"/>
  <c r="I251" i="25" s="1"/>
  <c r="J251" i="25"/>
  <c r="N250" i="25"/>
  <c r="M250" i="25"/>
  <c r="L250" i="25"/>
  <c r="K250" i="25"/>
  <c r="J250" i="25"/>
  <c r="I250" i="25" s="1"/>
  <c r="N249" i="25"/>
  <c r="M249" i="25"/>
  <c r="L249" i="25"/>
  <c r="K249" i="25"/>
  <c r="J249" i="25"/>
  <c r="N248" i="25"/>
  <c r="M248" i="25"/>
  <c r="L248" i="25"/>
  <c r="K248" i="25"/>
  <c r="J248" i="25"/>
  <c r="I248" i="25"/>
  <c r="N247" i="25"/>
  <c r="M247" i="25"/>
  <c r="L247" i="25"/>
  <c r="K247" i="25"/>
  <c r="I247" i="25" s="1"/>
  <c r="J247" i="25"/>
  <c r="N246" i="25"/>
  <c r="M246" i="25"/>
  <c r="L246" i="25"/>
  <c r="K246" i="25"/>
  <c r="J246" i="25"/>
  <c r="I246" i="25"/>
  <c r="N245" i="25"/>
  <c r="M245" i="25"/>
  <c r="L245" i="25"/>
  <c r="K245" i="25"/>
  <c r="I245" i="25" s="1"/>
  <c r="J245" i="25"/>
  <c r="N244" i="25"/>
  <c r="M244" i="25"/>
  <c r="L244" i="25"/>
  <c r="K244" i="25"/>
  <c r="J244" i="25"/>
  <c r="I244" i="25"/>
  <c r="N243" i="25"/>
  <c r="M243" i="25"/>
  <c r="L243" i="25"/>
  <c r="K243" i="25"/>
  <c r="I243" i="25" s="1"/>
  <c r="J243" i="25"/>
  <c r="N242" i="25"/>
  <c r="M242" i="25"/>
  <c r="L242" i="25"/>
  <c r="K242" i="25"/>
  <c r="J242" i="25"/>
  <c r="I242" i="25"/>
  <c r="N241" i="25"/>
  <c r="M241" i="25"/>
  <c r="L241" i="25"/>
  <c r="K241" i="25"/>
  <c r="I241" i="25" s="1"/>
  <c r="J241" i="25"/>
  <c r="N240" i="25"/>
  <c r="M240" i="25"/>
  <c r="L240" i="25"/>
  <c r="K240" i="25"/>
  <c r="J240" i="25"/>
  <c r="I240" i="25"/>
  <c r="N239" i="25"/>
  <c r="M239" i="25"/>
  <c r="L239" i="25"/>
  <c r="K239" i="25"/>
  <c r="I239" i="25" s="1"/>
  <c r="J239" i="25"/>
  <c r="N238" i="25"/>
  <c r="M238" i="25"/>
  <c r="L238" i="25"/>
  <c r="K238" i="25"/>
  <c r="J238" i="25"/>
  <c r="I238" i="25"/>
  <c r="N237" i="25"/>
  <c r="M237" i="25"/>
  <c r="L237" i="25"/>
  <c r="K237" i="25"/>
  <c r="I237" i="25" s="1"/>
  <c r="J237" i="25"/>
  <c r="N236" i="25"/>
  <c r="M236" i="25"/>
  <c r="L236" i="25"/>
  <c r="K236" i="25"/>
  <c r="J236" i="25"/>
  <c r="I236" i="25"/>
  <c r="N235" i="25"/>
  <c r="M235" i="25"/>
  <c r="L235" i="25"/>
  <c r="K235" i="25"/>
  <c r="I235" i="25" s="1"/>
  <c r="J235" i="25"/>
  <c r="N234" i="25"/>
  <c r="M234" i="25"/>
  <c r="L234" i="25"/>
  <c r="K234" i="25"/>
  <c r="J234" i="25"/>
  <c r="I234" i="25"/>
  <c r="N233" i="25"/>
  <c r="M233" i="25"/>
  <c r="L233" i="25"/>
  <c r="K233" i="25"/>
  <c r="I233" i="25" s="1"/>
  <c r="J233" i="25"/>
  <c r="N232" i="25"/>
  <c r="M232" i="25"/>
  <c r="L232" i="25"/>
  <c r="K232" i="25"/>
  <c r="J232" i="25"/>
  <c r="I232" i="25"/>
  <c r="N231" i="25"/>
  <c r="M231" i="25"/>
  <c r="L231" i="25"/>
  <c r="K231" i="25"/>
  <c r="I231" i="25" s="1"/>
  <c r="J231" i="25"/>
  <c r="N230" i="25"/>
  <c r="M230" i="25"/>
  <c r="L230" i="25"/>
  <c r="K230" i="25"/>
  <c r="J230" i="25"/>
  <c r="I230" i="25"/>
  <c r="N229" i="25"/>
  <c r="M229" i="25"/>
  <c r="L229" i="25"/>
  <c r="K229" i="25"/>
  <c r="I229" i="25" s="1"/>
  <c r="J229" i="25"/>
  <c r="N228" i="25"/>
  <c r="M228" i="25"/>
  <c r="L228" i="25"/>
  <c r="K228" i="25"/>
  <c r="J228" i="25"/>
  <c r="I228" i="25"/>
  <c r="N227" i="25"/>
  <c r="M227" i="25"/>
  <c r="L227" i="25"/>
  <c r="K227" i="25"/>
  <c r="I227" i="25" s="1"/>
  <c r="J227" i="25"/>
  <c r="N226" i="25"/>
  <c r="M226" i="25"/>
  <c r="L226" i="25"/>
  <c r="K226" i="25"/>
  <c r="J226" i="25"/>
  <c r="I226" i="25"/>
  <c r="N225" i="25"/>
  <c r="M225" i="25"/>
  <c r="L225" i="25"/>
  <c r="K225" i="25"/>
  <c r="I225" i="25" s="1"/>
  <c r="J225" i="25"/>
  <c r="N224" i="25"/>
  <c r="M224" i="25"/>
  <c r="L224" i="25"/>
  <c r="K224" i="25"/>
  <c r="J224" i="25"/>
  <c r="I224" i="25"/>
  <c r="N223" i="25"/>
  <c r="M223" i="25"/>
  <c r="L223" i="25"/>
  <c r="K223" i="25"/>
  <c r="I223" i="25" s="1"/>
  <c r="J223" i="25"/>
  <c r="N222" i="25"/>
  <c r="M222" i="25"/>
  <c r="L222" i="25"/>
  <c r="K222" i="25"/>
  <c r="J222" i="25"/>
  <c r="I222" i="25"/>
  <c r="N221" i="25"/>
  <c r="M221" i="25"/>
  <c r="L221" i="25"/>
  <c r="K221" i="25"/>
  <c r="I221" i="25" s="1"/>
  <c r="J221" i="25"/>
  <c r="N220" i="25"/>
  <c r="M220" i="25"/>
  <c r="L220" i="25"/>
  <c r="K220" i="25"/>
  <c r="J220" i="25"/>
  <c r="I220" i="25"/>
  <c r="N219" i="25"/>
  <c r="M219" i="25"/>
  <c r="L219" i="25"/>
  <c r="K219" i="25"/>
  <c r="I219" i="25" s="1"/>
  <c r="J219" i="25"/>
  <c r="N218" i="25"/>
  <c r="M218" i="25"/>
  <c r="L218" i="25"/>
  <c r="K218" i="25"/>
  <c r="J218" i="25"/>
  <c r="I218" i="25"/>
  <c r="N217" i="25"/>
  <c r="M217" i="25"/>
  <c r="L217" i="25"/>
  <c r="K217" i="25"/>
  <c r="I217" i="25" s="1"/>
  <c r="J217" i="25"/>
  <c r="N216" i="25"/>
  <c r="M216" i="25"/>
  <c r="L216" i="25"/>
  <c r="K216" i="25"/>
  <c r="J216" i="25"/>
  <c r="I216" i="25"/>
  <c r="N215" i="25"/>
  <c r="M215" i="25"/>
  <c r="L215" i="25"/>
  <c r="K215" i="25"/>
  <c r="I215" i="25" s="1"/>
  <c r="J215" i="25"/>
  <c r="N214" i="25"/>
  <c r="M214" i="25"/>
  <c r="L214" i="25"/>
  <c r="K214" i="25"/>
  <c r="J214" i="25"/>
  <c r="I214" i="25"/>
  <c r="N213" i="25"/>
  <c r="M213" i="25"/>
  <c r="L213" i="25"/>
  <c r="K213" i="25"/>
  <c r="I213" i="25" s="1"/>
  <c r="J213" i="25"/>
  <c r="N212" i="25"/>
  <c r="M212" i="25"/>
  <c r="L212" i="25"/>
  <c r="K212" i="25"/>
  <c r="J212" i="25"/>
  <c r="I212" i="25"/>
  <c r="N211" i="25"/>
  <c r="M211" i="25"/>
  <c r="L211" i="25"/>
  <c r="K211" i="25"/>
  <c r="I211" i="25" s="1"/>
  <c r="J211" i="25"/>
  <c r="N210" i="25"/>
  <c r="M210" i="25"/>
  <c r="L210" i="25"/>
  <c r="K210" i="25"/>
  <c r="J210" i="25"/>
  <c r="I210" i="25"/>
  <c r="N209" i="25"/>
  <c r="M209" i="25"/>
  <c r="L209" i="25"/>
  <c r="K209" i="25"/>
  <c r="I209" i="25" s="1"/>
  <c r="J209" i="25"/>
  <c r="N208" i="25"/>
  <c r="M208" i="25"/>
  <c r="L208" i="25"/>
  <c r="K208" i="25"/>
  <c r="J208" i="25"/>
  <c r="I208" i="25"/>
  <c r="N207" i="25"/>
  <c r="M207" i="25"/>
  <c r="L207" i="25"/>
  <c r="K207" i="25"/>
  <c r="I207" i="25" s="1"/>
  <c r="J207" i="25"/>
  <c r="N206" i="25"/>
  <c r="M206" i="25"/>
  <c r="L206" i="25"/>
  <c r="K206" i="25"/>
  <c r="J206" i="25"/>
  <c r="I206" i="25"/>
  <c r="N205" i="25"/>
  <c r="M205" i="25"/>
  <c r="L205" i="25"/>
  <c r="K205" i="25"/>
  <c r="I205" i="25" s="1"/>
  <c r="J205" i="25"/>
  <c r="N204" i="25"/>
  <c r="M204" i="25"/>
  <c r="L204" i="25"/>
  <c r="K204" i="25"/>
  <c r="J204" i="25"/>
  <c r="I204" i="25"/>
  <c r="N203" i="25"/>
  <c r="M203" i="25"/>
  <c r="L203" i="25"/>
  <c r="K203" i="25"/>
  <c r="I203" i="25" s="1"/>
  <c r="K37" i="25" s="1"/>
  <c r="J203" i="25"/>
  <c r="N202" i="25"/>
  <c r="M202" i="25"/>
  <c r="L202" i="25"/>
  <c r="K202" i="25"/>
  <c r="J202" i="25"/>
  <c r="I202" i="25"/>
  <c r="N201" i="25"/>
  <c r="M201" i="25"/>
  <c r="L201" i="25"/>
  <c r="K201" i="25"/>
  <c r="I201" i="25" s="1"/>
  <c r="K35" i="25" s="1"/>
  <c r="J201" i="25"/>
  <c r="N200" i="25"/>
  <c r="M200" i="25"/>
  <c r="L200" i="25"/>
  <c r="K200" i="25"/>
  <c r="J200" i="25"/>
  <c r="I200" i="25"/>
  <c r="N199" i="25"/>
  <c r="M199" i="25"/>
  <c r="L199" i="25"/>
  <c r="K199" i="25"/>
  <c r="I199" i="25" s="1"/>
  <c r="J199" i="25"/>
  <c r="N198" i="25"/>
  <c r="M198" i="25"/>
  <c r="L198" i="25"/>
  <c r="K198" i="25"/>
  <c r="J198" i="25"/>
  <c r="I198" i="25"/>
  <c r="N197" i="25"/>
  <c r="M197" i="25"/>
  <c r="L197" i="25"/>
  <c r="K197" i="25"/>
  <c r="I197" i="25" s="1"/>
  <c r="J197" i="25"/>
  <c r="N196" i="25"/>
  <c r="M196" i="25"/>
  <c r="L196" i="25"/>
  <c r="K196" i="25"/>
  <c r="J196" i="25"/>
  <c r="I196" i="25"/>
  <c r="N195" i="25"/>
  <c r="M195" i="25"/>
  <c r="L195" i="25"/>
  <c r="K195" i="25"/>
  <c r="I195" i="25" s="1"/>
  <c r="K33" i="25" s="1"/>
  <c r="J195" i="25"/>
  <c r="N194" i="25"/>
  <c r="M194" i="25"/>
  <c r="L194" i="25"/>
  <c r="K194" i="25"/>
  <c r="J194" i="25"/>
  <c r="I194" i="25"/>
  <c r="N193" i="25"/>
  <c r="M193" i="25"/>
  <c r="L193" i="25"/>
  <c r="K193" i="25"/>
  <c r="I193" i="25" s="1"/>
  <c r="J193" i="25"/>
  <c r="N192" i="25"/>
  <c r="M192" i="25"/>
  <c r="L192" i="25"/>
  <c r="K192" i="25"/>
  <c r="J192" i="25"/>
  <c r="I192" i="25"/>
  <c r="N191" i="25"/>
  <c r="M191" i="25"/>
  <c r="L191" i="25"/>
  <c r="K191" i="25"/>
  <c r="I191" i="25" s="1"/>
  <c r="J191" i="25"/>
  <c r="N190" i="25"/>
  <c r="M190" i="25"/>
  <c r="L190" i="25"/>
  <c r="K190" i="25"/>
  <c r="J190" i="25"/>
  <c r="I190" i="25"/>
  <c r="N189" i="25"/>
  <c r="M189" i="25"/>
  <c r="L189" i="25"/>
  <c r="K189" i="25"/>
  <c r="I189" i="25" s="1"/>
  <c r="J189" i="25"/>
  <c r="N188" i="25"/>
  <c r="M188" i="25"/>
  <c r="L188" i="25"/>
  <c r="K188" i="25"/>
  <c r="J188" i="25"/>
  <c r="I188" i="25"/>
  <c r="N187" i="25"/>
  <c r="M187" i="25"/>
  <c r="L187" i="25"/>
  <c r="K187" i="25"/>
  <c r="I187" i="25" s="1"/>
  <c r="K32" i="25" s="1"/>
  <c r="J187" i="25"/>
  <c r="N186" i="25"/>
  <c r="M186" i="25"/>
  <c r="L186" i="25"/>
  <c r="K186" i="25"/>
  <c r="J186" i="25"/>
  <c r="I186" i="25"/>
  <c r="N185" i="25"/>
  <c r="M185" i="25"/>
  <c r="L185" i="25"/>
  <c r="K185" i="25"/>
  <c r="I185" i="25" s="1"/>
  <c r="K30" i="25" s="1"/>
  <c r="J185" i="25"/>
  <c r="N184" i="25"/>
  <c r="M184" i="25"/>
  <c r="L184" i="25"/>
  <c r="K184" i="25"/>
  <c r="J184" i="25"/>
  <c r="I184" i="25"/>
  <c r="N183" i="25"/>
  <c r="M183" i="25"/>
  <c r="L183" i="25"/>
  <c r="K183" i="25"/>
  <c r="I183" i="25" s="1"/>
  <c r="J183" i="25"/>
  <c r="N182" i="25"/>
  <c r="M182" i="25"/>
  <c r="L182" i="25"/>
  <c r="K182" i="25"/>
  <c r="J182" i="25"/>
  <c r="I182" i="25"/>
  <c r="N181" i="25"/>
  <c r="M181" i="25"/>
  <c r="L181" i="25"/>
  <c r="K181" i="25"/>
  <c r="I181" i="25" s="1"/>
  <c r="J181" i="25"/>
  <c r="N180" i="25"/>
  <c r="M180" i="25"/>
  <c r="L180" i="25"/>
  <c r="K180" i="25"/>
  <c r="J180" i="25"/>
  <c r="I180" i="25"/>
  <c r="N179" i="25"/>
  <c r="M179" i="25"/>
  <c r="L179" i="25"/>
  <c r="K179" i="25"/>
  <c r="I179" i="25" s="1"/>
  <c r="J179" i="25"/>
  <c r="N178" i="25"/>
  <c r="M178" i="25"/>
  <c r="L178" i="25"/>
  <c r="K178" i="25"/>
  <c r="J178" i="25"/>
  <c r="I178" i="25"/>
  <c r="N177" i="25"/>
  <c r="M177" i="25"/>
  <c r="L177" i="25"/>
  <c r="K177" i="25"/>
  <c r="I177" i="25" s="1"/>
  <c r="J177" i="25"/>
  <c r="N176" i="25"/>
  <c r="M176" i="25"/>
  <c r="L176" i="25"/>
  <c r="K176" i="25"/>
  <c r="J176" i="25"/>
  <c r="I176" i="25"/>
  <c r="N175" i="25"/>
  <c r="M175" i="25"/>
  <c r="L175" i="25"/>
  <c r="K175" i="25"/>
  <c r="I175" i="25" s="1"/>
  <c r="J175" i="25"/>
  <c r="N174" i="25"/>
  <c r="M174" i="25"/>
  <c r="L174" i="25"/>
  <c r="K174" i="25"/>
  <c r="J174" i="25"/>
  <c r="I174" i="25"/>
  <c r="N173" i="25"/>
  <c r="M173" i="25"/>
  <c r="L173" i="25"/>
  <c r="K173" i="25"/>
  <c r="I173" i="25" s="1"/>
  <c r="K28" i="25" s="1"/>
  <c r="J173" i="25"/>
  <c r="N172" i="25"/>
  <c r="M172" i="25"/>
  <c r="L172" i="25"/>
  <c r="K172" i="25"/>
  <c r="J172" i="25"/>
  <c r="I172" i="25"/>
  <c r="N171" i="25"/>
  <c r="M171" i="25"/>
  <c r="L171" i="25"/>
  <c r="K171" i="25"/>
  <c r="I171" i="25" s="1"/>
  <c r="J171" i="25"/>
  <c r="N170" i="25"/>
  <c r="M170" i="25"/>
  <c r="L170" i="25"/>
  <c r="K170" i="25"/>
  <c r="J170" i="25"/>
  <c r="I170" i="25"/>
  <c r="N169" i="25"/>
  <c r="M169" i="25"/>
  <c r="L169" i="25"/>
  <c r="K169" i="25"/>
  <c r="I169" i="25" s="1"/>
  <c r="J169" i="25"/>
  <c r="N168" i="25"/>
  <c r="M168" i="25"/>
  <c r="L168" i="25"/>
  <c r="K168" i="25"/>
  <c r="J168" i="25"/>
  <c r="I168" i="25"/>
  <c r="N167" i="25"/>
  <c r="M167" i="25"/>
  <c r="L167" i="25"/>
  <c r="K167" i="25"/>
  <c r="I167" i="25" s="1"/>
  <c r="J167" i="25"/>
  <c r="N166" i="25"/>
  <c r="M166" i="25"/>
  <c r="L166" i="25"/>
  <c r="K166" i="25"/>
  <c r="J166" i="25"/>
  <c r="I166" i="25"/>
  <c r="N165" i="25"/>
  <c r="M165" i="25"/>
  <c r="L165" i="25"/>
  <c r="K165" i="25"/>
  <c r="I165" i="25" s="1"/>
  <c r="J165" i="25"/>
  <c r="N164" i="25"/>
  <c r="M164" i="25"/>
  <c r="L164" i="25"/>
  <c r="K164" i="25"/>
  <c r="J164" i="25"/>
  <c r="I164" i="25"/>
  <c r="N163" i="25"/>
  <c r="M163" i="25"/>
  <c r="L163" i="25"/>
  <c r="K163" i="25"/>
  <c r="I163" i="25" s="1"/>
  <c r="J163" i="25"/>
  <c r="N162" i="25"/>
  <c r="M162" i="25"/>
  <c r="L162" i="25"/>
  <c r="K162" i="25"/>
  <c r="J162" i="25"/>
  <c r="I162" i="25"/>
  <c r="N161" i="25"/>
  <c r="M161" i="25"/>
  <c r="L161" i="25"/>
  <c r="K161" i="25"/>
  <c r="I161" i="25" s="1"/>
  <c r="J161" i="25"/>
  <c r="N160" i="25"/>
  <c r="M160" i="25"/>
  <c r="L160" i="25"/>
  <c r="K160" i="25"/>
  <c r="J160" i="25"/>
  <c r="I160" i="25"/>
  <c r="N159" i="25"/>
  <c r="M159" i="25"/>
  <c r="L159" i="25"/>
  <c r="K159" i="25"/>
  <c r="I159" i="25" s="1"/>
  <c r="J159" i="25"/>
  <c r="N158" i="25"/>
  <c r="M158" i="25"/>
  <c r="L158" i="25"/>
  <c r="K158" i="25"/>
  <c r="J158" i="25"/>
  <c r="I158" i="25"/>
  <c r="N157" i="25"/>
  <c r="M157" i="25"/>
  <c r="L157" i="25"/>
  <c r="K157" i="25"/>
  <c r="I157" i="25" s="1"/>
  <c r="J157" i="25"/>
  <c r="N156" i="25"/>
  <c r="M156" i="25"/>
  <c r="L156" i="25"/>
  <c r="K156" i="25"/>
  <c r="J156" i="25"/>
  <c r="I156" i="25"/>
  <c r="N155" i="25"/>
  <c r="M155" i="25"/>
  <c r="L155" i="25"/>
  <c r="K155" i="25"/>
  <c r="I155" i="25" s="1"/>
  <c r="K26" i="25" s="1"/>
  <c r="J155" i="25"/>
  <c r="N154" i="25"/>
  <c r="M154" i="25"/>
  <c r="L154" i="25"/>
  <c r="K154" i="25"/>
  <c r="J154" i="25"/>
  <c r="I154" i="25"/>
  <c r="N153" i="25"/>
  <c r="M153" i="25"/>
  <c r="L153" i="25"/>
  <c r="K153" i="25"/>
  <c r="I153" i="25" s="1"/>
  <c r="K24" i="25" s="1"/>
  <c r="J153" i="25"/>
  <c r="N152" i="25"/>
  <c r="M152" i="25"/>
  <c r="L152" i="25"/>
  <c r="K152" i="25"/>
  <c r="J152" i="25"/>
  <c r="I152" i="25"/>
  <c r="N151" i="25"/>
  <c r="M151" i="25"/>
  <c r="L151" i="25"/>
  <c r="K151" i="25"/>
  <c r="I151" i="25" s="1"/>
  <c r="J151" i="25"/>
  <c r="N150" i="25"/>
  <c r="M150" i="25"/>
  <c r="L150" i="25"/>
  <c r="K150" i="25"/>
  <c r="J150" i="25"/>
  <c r="I150" i="25"/>
  <c r="N149" i="25"/>
  <c r="M149" i="25"/>
  <c r="L149" i="25"/>
  <c r="K149" i="25"/>
  <c r="I149" i="25" s="1"/>
  <c r="J149" i="25"/>
  <c r="N148" i="25"/>
  <c r="M148" i="25"/>
  <c r="L148" i="25"/>
  <c r="K148" i="25"/>
  <c r="J148" i="25"/>
  <c r="I148" i="25"/>
  <c r="N147" i="25"/>
  <c r="M147" i="25"/>
  <c r="L147" i="25"/>
  <c r="K147" i="25"/>
  <c r="I147" i="25" s="1"/>
  <c r="J147" i="25"/>
  <c r="N146" i="25"/>
  <c r="M146" i="25"/>
  <c r="L146" i="25"/>
  <c r="K146" i="25"/>
  <c r="J146" i="25"/>
  <c r="I146" i="25"/>
  <c r="N145" i="25"/>
  <c r="M145" i="25"/>
  <c r="L145" i="25"/>
  <c r="K145" i="25"/>
  <c r="I145" i="25" s="1"/>
  <c r="K22" i="25" s="1"/>
  <c r="J145" i="25"/>
  <c r="N144" i="25"/>
  <c r="M144" i="25"/>
  <c r="L144" i="25"/>
  <c r="K144" i="25"/>
  <c r="J144" i="25"/>
  <c r="I144" i="25"/>
  <c r="N143" i="25"/>
  <c r="M143" i="25"/>
  <c r="L143" i="25"/>
  <c r="K143" i="25"/>
  <c r="I143" i="25" s="1"/>
  <c r="J143" i="25"/>
  <c r="N142" i="25"/>
  <c r="M142" i="25"/>
  <c r="L142" i="25"/>
  <c r="K142" i="25"/>
  <c r="J142" i="25"/>
  <c r="I142" i="25"/>
  <c r="N141" i="25"/>
  <c r="M141" i="25"/>
  <c r="L141" i="25"/>
  <c r="K141" i="25"/>
  <c r="I141" i="25" s="1"/>
  <c r="J141" i="25"/>
  <c r="N140" i="25"/>
  <c r="M140" i="25"/>
  <c r="L140" i="25"/>
  <c r="K140" i="25"/>
  <c r="J140" i="25"/>
  <c r="I140" i="25"/>
  <c r="N139" i="25"/>
  <c r="M139" i="25"/>
  <c r="L139" i="25"/>
  <c r="K139" i="25"/>
  <c r="I139" i="25" s="1"/>
  <c r="J139" i="25"/>
  <c r="N138" i="25"/>
  <c r="M138" i="25"/>
  <c r="L138" i="25"/>
  <c r="K138" i="25"/>
  <c r="J138" i="25"/>
  <c r="I138" i="25"/>
  <c r="N137" i="25"/>
  <c r="M137" i="25"/>
  <c r="L137" i="25"/>
  <c r="K137" i="25"/>
  <c r="I137" i="25" s="1"/>
  <c r="J137" i="25"/>
  <c r="N136" i="25"/>
  <c r="M136" i="25"/>
  <c r="L136" i="25"/>
  <c r="K136" i="25"/>
  <c r="J136" i="25"/>
  <c r="I136" i="25"/>
  <c r="N135" i="25"/>
  <c r="M135" i="25"/>
  <c r="L135" i="25"/>
  <c r="K135" i="25"/>
  <c r="I135" i="25" s="1"/>
  <c r="J135" i="25"/>
  <c r="N134" i="25"/>
  <c r="M134" i="25"/>
  <c r="L134" i="25"/>
  <c r="K134" i="25"/>
  <c r="J134" i="25"/>
  <c r="I134" i="25"/>
  <c r="N133" i="25"/>
  <c r="M133" i="25"/>
  <c r="L133" i="25"/>
  <c r="K133" i="25"/>
  <c r="I133" i="25" s="1"/>
  <c r="J133" i="25"/>
  <c r="N132" i="25"/>
  <c r="M132" i="25"/>
  <c r="L132" i="25"/>
  <c r="K132" i="25"/>
  <c r="J132" i="25"/>
  <c r="I132" i="25"/>
  <c r="N131" i="25"/>
  <c r="M131" i="25"/>
  <c r="L131" i="25"/>
  <c r="K131" i="25"/>
  <c r="I131" i="25" s="1"/>
  <c r="J131" i="25"/>
  <c r="N130" i="25"/>
  <c r="M130" i="25"/>
  <c r="L130" i="25"/>
  <c r="K130" i="25"/>
  <c r="J130" i="25"/>
  <c r="I130" i="25"/>
  <c r="N129" i="25"/>
  <c r="M129" i="25"/>
  <c r="L129" i="25"/>
  <c r="K129" i="25"/>
  <c r="I129" i="25" s="1"/>
  <c r="J129" i="25"/>
  <c r="N128" i="25"/>
  <c r="M128" i="25"/>
  <c r="L128" i="25"/>
  <c r="K128" i="25"/>
  <c r="J128" i="25"/>
  <c r="I128" i="25"/>
  <c r="N127" i="25"/>
  <c r="M127" i="25"/>
  <c r="L127" i="25"/>
  <c r="K127" i="25"/>
  <c r="I127" i="25" s="1"/>
  <c r="J127" i="25"/>
  <c r="N126" i="25"/>
  <c r="M126" i="25"/>
  <c r="L126" i="25"/>
  <c r="K126" i="25"/>
  <c r="J126" i="25"/>
  <c r="I126" i="25"/>
  <c r="N125" i="25"/>
  <c r="M125" i="25"/>
  <c r="L125" i="25"/>
  <c r="K125" i="25"/>
  <c r="I125" i="25" s="1"/>
  <c r="J125" i="25"/>
  <c r="N124" i="25"/>
  <c r="M124" i="25"/>
  <c r="L124" i="25"/>
  <c r="K124" i="25"/>
  <c r="J124" i="25"/>
  <c r="I124" i="25"/>
  <c r="N123" i="25"/>
  <c r="M123" i="25"/>
  <c r="L123" i="25"/>
  <c r="K123" i="25"/>
  <c r="I123" i="25" s="1"/>
  <c r="J123" i="25"/>
  <c r="N122" i="25"/>
  <c r="M122" i="25"/>
  <c r="L122" i="25"/>
  <c r="K122" i="25"/>
  <c r="J122" i="25"/>
  <c r="I122" i="25"/>
  <c r="N121" i="25"/>
  <c r="M121" i="25"/>
  <c r="L121" i="25"/>
  <c r="K121" i="25"/>
  <c r="I121" i="25" s="1"/>
  <c r="J121" i="25"/>
  <c r="N120" i="25"/>
  <c r="M120" i="25"/>
  <c r="L120" i="25"/>
  <c r="K120" i="25"/>
  <c r="J120" i="25"/>
  <c r="I120" i="25"/>
  <c r="N119" i="25"/>
  <c r="M119" i="25"/>
  <c r="L119" i="25"/>
  <c r="K119" i="25"/>
  <c r="I119" i="25" s="1"/>
  <c r="J119" i="25"/>
  <c r="N118" i="25"/>
  <c r="M118" i="25"/>
  <c r="L118" i="25"/>
  <c r="K118" i="25"/>
  <c r="J118" i="25"/>
  <c r="I118" i="25"/>
  <c r="N117" i="25"/>
  <c r="M117" i="25"/>
  <c r="L117" i="25"/>
  <c r="K117" i="25"/>
  <c r="I117" i="25" s="1"/>
  <c r="J117" i="25"/>
  <c r="N116" i="25"/>
  <c r="M116" i="25"/>
  <c r="L116" i="25"/>
  <c r="K116" i="25"/>
  <c r="J116" i="25"/>
  <c r="I116" i="25"/>
  <c r="N115" i="25"/>
  <c r="M115" i="25"/>
  <c r="L115" i="25"/>
  <c r="K115" i="25"/>
  <c r="I115" i="25" s="1"/>
  <c r="J115" i="25"/>
  <c r="N114" i="25"/>
  <c r="M114" i="25"/>
  <c r="L114" i="25"/>
  <c r="K114" i="25"/>
  <c r="J114" i="25"/>
  <c r="I114" i="25"/>
  <c r="N113" i="25"/>
  <c r="M113" i="25"/>
  <c r="L113" i="25"/>
  <c r="K113" i="25"/>
  <c r="I113" i="25" s="1"/>
  <c r="J113" i="25"/>
  <c r="N112" i="25"/>
  <c r="M112" i="25"/>
  <c r="L112" i="25"/>
  <c r="K112" i="25"/>
  <c r="J112" i="25"/>
  <c r="I112" i="25"/>
  <c r="N111" i="25"/>
  <c r="M111" i="25"/>
  <c r="L111" i="25"/>
  <c r="K111" i="25"/>
  <c r="I111" i="25" s="1"/>
  <c r="J111" i="25"/>
  <c r="N110" i="25"/>
  <c r="M110" i="25"/>
  <c r="L110" i="25"/>
  <c r="K110" i="25"/>
  <c r="J110" i="25"/>
  <c r="I110" i="25"/>
  <c r="N109" i="25"/>
  <c r="M109" i="25"/>
  <c r="L109" i="25"/>
  <c r="K109" i="25"/>
  <c r="I109" i="25" s="1"/>
  <c r="J109" i="25"/>
  <c r="N108" i="25"/>
  <c r="M108" i="25"/>
  <c r="L108" i="25"/>
  <c r="K108" i="25"/>
  <c r="J108" i="25"/>
  <c r="I108" i="25"/>
  <c r="N107" i="25"/>
  <c r="M107" i="25"/>
  <c r="L107" i="25"/>
  <c r="K107" i="25"/>
  <c r="I107" i="25" s="1"/>
  <c r="J107" i="25"/>
  <c r="N106" i="25"/>
  <c r="M106" i="25"/>
  <c r="L106" i="25"/>
  <c r="K106" i="25"/>
  <c r="J106" i="25"/>
  <c r="I106" i="25"/>
  <c r="N105" i="25"/>
  <c r="M105" i="25"/>
  <c r="L105" i="25"/>
  <c r="K105" i="25"/>
  <c r="I105" i="25" s="1"/>
  <c r="J105" i="25"/>
  <c r="N104" i="25"/>
  <c r="M104" i="25"/>
  <c r="L104" i="25"/>
  <c r="K104" i="25"/>
  <c r="J104" i="25"/>
  <c r="I104" i="25"/>
  <c r="N103" i="25"/>
  <c r="M103" i="25"/>
  <c r="L103" i="25"/>
  <c r="K103" i="25"/>
  <c r="I103" i="25" s="1"/>
  <c r="J103" i="25"/>
  <c r="N102" i="25"/>
  <c r="M102" i="25"/>
  <c r="L102" i="25"/>
  <c r="K102" i="25"/>
  <c r="J102" i="25"/>
  <c r="I102" i="25"/>
  <c r="N101" i="25"/>
  <c r="M101" i="25"/>
  <c r="L101" i="25"/>
  <c r="K101" i="25"/>
  <c r="I101" i="25" s="1"/>
  <c r="J101" i="25"/>
  <c r="N100" i="25"/>
  <c r="M100" i="25"/>
  <c r="L100" i="25"/>
  <c r="K100" i="25"/>
  <c r="J100" i="25"/>
  <c r="I100" i="25"/>
  <c r="N99" i="25"/>
  <c r="M99" i="25"/>
  <c r="L99" i="25"/>
  <c r="K99" i="25"/>
  <c r="I99" i="25" s="1"/>
  <c r="J99" i="25"/>
  <c r="N98" i="25"/>
  <c r="M98" i="25"/>
  <c r="L98" i="25"/>
  <c r="K98" i="25"/>
  <c r="J98" i="25"/>
  <c r="I98" i="25"/>
  <c r="N97" i="25"/>
  <c r="M97" i="25"/>
  <c r="L97" i="25"/>
  <c r="K97" i="25"/>
  <c r="I97" i="25" s="1"/>
  <c r="J97" i="25"/>
  <c r="N96" i="25"/>
  <c r="M96" i="25"/>
  <c r="L96" i="25"/>
  <c r="K96" i="25"/>
  <c r="J96" i="25"/>
  <c r="I96" i="25"/>
  <c r="N95" i="25"/>
  <c r="M95" i="25"/>
  <c r="L95" i="25"/>
  <c r="K95" i="25"/>
  <c r="I95" i="25" s="1"/>
  <c r="J95" i="25"/>
  <c r="N94" i="25"/>
  <c r="M94" i="25"/>
  <c r="L94" i="25"/>
  <c r="K94" i="25"/>
  <c r="J94" i="25"/>
  <c r="I94" i="25"/>
  <c r="N93" i="25"/>
  <c r="M93" i="25"/>
  <c r="L93" i="25"/>
  <c r="K93" i="25"/>
  <c r="I93" i="25" s="1"/>
  <c r="J93" i="25"/>
  <c r="N92" i="25"/>
  <c r="M92" i="25"/>
  <c r="L92" i="25"/>
  <c r="K92" i="25"/>
  <c r="J92" i="25"/>
  <c r="I92" i="25"/>
  <c r="N91" i="25"/>
  <c r="M91" i="25"/>
  <c r="L91" i="25"/>
  <c r="K91" i="25"/>
  <c r="I91" i="25" s="1"/>
  <c r="J91" i="25"/>
  <c r="N90" i="25"/>
  <c r="M90" i="25"/>
  <c r="L90" i="25"/>
  <c r="K90" i="25"/>
  <c r="J90" i="25"/>
  <c r="I90" i="25"/>
  <c r="N89" i="25"/>
  <c r="M89" i="25"/>
  <c r="L89" i="25"/>
  <c r="K89" i="25"/>
  <c r="I89" i="25" s="1"/>
  <c r="J89" i="25"/>
  <c r="N88" i="25"/>
  <c r="M88" i="25"/>
  <c r="L88" i="25"/>
  <c r="K88" i="25"/>
  <c r="J88" i="25"/>
  <c r="I88" i="25"/>
  <c r="N87" i="25"/>
  <c r="M87" i="25"/>
  <c r="L87" i="25"/>
  <c r="K87" i="25"/>
  <c r="I87" i="25" s="1"/>
  <c r="J87" i="25"/>
  <c r="N86" i="25"/>
  <c r="M86" i="25"/>
  <c r="L86" i="25"/>
  <c r="K86" i="25"/>
  <c r="J86" i="25"/>
  <c r="I86" i="25"/>
  <c r="N85" i="25"/>
  <c r="M85" i="25"/>
  <c r="L85" i="25"/>
  <c r="K85" i="25"/>
  <c r="I85" i="25" s="1"/>
  <c r="J85" i="25"/>
  <c r="N84" i="25"/>
  <c r="M84" i="25"/>
  <c r="L84" i="25"/>
  <c r="K84" i="25"/>
  <c r="J84" i="25"/>
  <c r="I84" i="25"/>
  <c r="N83" i="25"/>
  <c r="M83" i="25"/>
  <c r="L83" i="25"/>
  <c r="K83" i="25"/>
  <c r="I83" i="25" s="1"/>
  <c r="J83" i="25"/>
  <c r="N82" i="25"/>
  <c r="M82" i="25"/>
  <c r="L82" i="25"/>
  <c r="K82" i="25"/>
  <c r="J82" i="25"/>
  <c r="I82" i="25"/>
  <c r="N81" i="25"/>
  <c r="M81" i="25"/>
  <c r="L81" i="25"/>
  <c r="K81" i="25"/>
  <c r="I81" i="25" s="1"/>
  <c r="J81" i="25"/>
  <c r="N80" i="25"/>
  <c r="M80" i="25"/>
  <c r="L80" i="25"/>
  <c r="K80" i="25"/>
  <c r="J80" i="25"/>
  <c r="I80" i="25"/>
  <c r="N79" i="25"/>
  <c r="M79" i="25"/>
  <c r="L79" i="25"/>
  <c r="K79" i="25"/>
  <c r="I79" i="25" s="1"/>
  <c r="J79" i="25"/>
  <c r="N78" i="25"/>
  <c r="M78" i="25"/>
  <c r="L78" i="25"/>
  <c r="K78" i="25"/>
  <c r="J78" i="25"/>
  <c r="I78" i="25"/>
  <c r="N77" i="25"/>
  <c r="M77" i="25"/>
  <c r="L77" i="25"/>
  <c r="K77" i="25"/>
  <c r="I77" i="25" s="1"/>
  <c r="J77" i="25"/>
  <c r="N76" i="25"/>
  <c r="M76" i="25"/>
  <c r="L76" i="25"/>
  <c r="K76" i="25"/>
  <c r="J76" i="25"/>
  <c r="I76" i="25"/>
  <c r="N75" i="25"/>
  <c r="M75" i="25"/>
  <c r="L75" i="25"/>
  <c r="K75" i="25"/>
  <c r="I75" i="25" s="1"/>
  <c r="J75" i="25"/>
  <c r="N74" i="25"/>
  <c r="M74" i="25"/>
  <c r="L74" i="25"/>
  <c r="K74" i="25"/>
  <c r="J74" i="25"/>
  <c r="I74" i="25"/>
  <c r="N73" i="25"/>
  <c r="M73" i="25"/>
  <c r="L73" i="25"/>
  <c r="K73" i="25"/>
  <c r="I73" i="25" s="1"/>
  <c r="J73" i="25"/>
  <c r="N72" i="25"/>
  <c r="M72" i="25"/>
  <c r="L72" i="25"/>
  <c r="K72" i="25"/>
  <c r="J72" i="25"/>
  <c r="I72" i="25"/>
  <c r="N71" i="25"/>
  <c r="M71" i="25"/>
  <c r="L71" i="25"/>
  <c r="K71" i="25"/>
  <c r="I71" i="25" s="1"/>
  <c r="J71" i="25"/>
  <c r="N70" i="25"/>
  <c r="M70" i="25"/>
  <c r="L70" i="25"/>
  <c r="K70" i="25"/>
  <c r="J70" i="25"/>
  <c r="I70" i="25"/>
  <c r="N69" i="25"/>
  <c r="M69" i="25"/>
  <c r="L69" i="25"/>
  <c r="K69" i="25"/>
  <c r="I69" i="25" s="1"/>
  <c r="J69" i="25"/>
  <c r="N68" i="25"/>
  <c r="M68" i="25"/>
  <c r="L68" i="25"/>
  <c r="K68" i="25"/>
  <c r="J68" i="25"/>
  <c r="I68" i="25"/>
  <c r="N67" i="25"/>
  <c r="M67" i="25"/>
  <c r="L67" i="25"/>
  <c r="K67" i="25"/>
  <c r="I67" i="25" s="1"/>
  <c r="J67" i="25"/>
  <c r="N66" i="25"/>
  <c r="M66" i="25"/>
  <c r="L66" i="25"/>
  <c r="K66" i="25"/>
  <c r="J66" i="25"/>
  <c r="I66" i="25"/>
  <c r="N65" i="25"/>
  <c r="M65" i="25"/>
  <c r="L65" i="25"/>
  <c r="K65" i="25"/>
  <c r="I65" i="25" s="1"/>
  <c r="J65" i="25"/>
  <c r="N64" i="25"/>
  <c r="M64" i="25"/>
  <c r="L64" i="25"/>
  <c r="K64" i="25"/>
  <c r="J64" i="25"/>
  <c r="I64" i="25"/>
  <c r="N63" i="25"/>
  <c r="M63" i="25"/>
  <c r="L63" i="25"/>
  <c r="K63" i="25"/>
  <c r="I63" i="25" s="1"/>
  <c r="J63" i="25"/>
  <c r="N62" i="25"/>
  <c r="M62" i="25"/>
  <c r="L62" i="25"/>
  <c r="K62" i="25"/>
  <c r="J62" i="25"/>
  <c r="I62" i="25"/>
  <c r="N61" i="25"/>
  <c r="M61" i="25"/>
  <c r="L61" i="25"/>
  <c r="K61" i="25"/>
  <c r="I61" i="25" s="1"/>
  <c r="J61" i="25"/>
  <c r="N60" i="25"/>
  <c r="M60" i="25"/>
  <c r="L60" i="25"/>
  <c r="K60" i="25"/>
  <c r="J60" i="25"/>
  <c r="I60" i="25"/>
  <c r="K39" i="25"/>
  <c r="L38" i="25"/>
  <c r="K38" i="25"/>
  <c r="J38" i="25"/>
  <c r="L36" i="25"/>
  <c r="K36" i="25"/>
  <c r="J36" i="25"/>
  <c r="L34" i="25"/>
  <c r="K34" i="25"/>
  <c r="J34" i="25"/>
  <c r="L31" i="25"/>
  <c r="K31" i="25"/>
  <c r="J31" i="25"/>
  <c r="L29" i="25"/>
  <c r="K29" i="25"/>
  <c r="J29" i="25"/>
  <c r="L27" i="25"/>
  <c r="K27" i="25"/>
  <c r="J27" i="25"/>
  <c r="L25" i="25"/>
  <c r="K25" i="25"/>
  <c r="J25" i="25"/>
  <c r="L23" i="25"/>
  <c r="K23" i="25"/>
  <c r="J23" i="25"/>
  <c r="E12" i="25"/>
  <c r="K8" i="25" s="1"/>
  <c r="D12" i="25"/>
  <c r="K10" i="25"/>
  <c r="K9" i="25"/>
  <c r="K7" i="25"/>
  <c r="K6" i="25"/>
  <c r="K4" i="25"/>
  <c r="K3" i="25"/>
  <c r="K2" i="25"/>
  <c r="D1" i="25"/>
  <c r="K5" i="25" s="1"/>
  <c r="N399" i="24"/>
  <c r="M399" i="24"/>
  <c r="L399" i="24"/>
  <c r="K399" i="24"/>
  <c r="I399" i="24" s="1"/>
  <c r="J399" i="24"/>
  <c r="N398" i="24"/>
  <c r="M398" i="24"/>
  <c r="L398" i="24"/>
  <c r="K398" i="24"/>
  <c r="J398" i="24"/>
  <c r="I398" i="24"/>
  <c r="N397" i="24"/>
  <c r="M397" i="24"/>
  <c r="L397" i="24"/>
  <c r="K397" i="24"/>
  <c r="I397" i="24" s="1"/>
  <c r="J397" i="24"/>
  <c r="N396" i="24"/>
  <c r="M396" i="24"/>
  <c r="L396" i="24"/>
  <c r="K396" i="24"/>
  <c r="J396" i="24"/>
  <c r="I396" i="24"/>
  <c r="N395" i="24"/>
  <c r="M395" i="24"/>
  <c r="L395" i="24"/>
  <c r="K395" i="24"/>
  <c r="I395" i="24" s="1"/>
  <c r="J395" i="24"/>
  <c r="N394" i="24"/>
  <c r="M394" i="24"/>
  <c r="L394" i="24"/>
  <c r="K394" i="24"/>
  <c r="J394" i="24"/>
  <c r="I394" i="24"/>
  <c r="N393" i="24"/>
  <c r="M393" i="24"/>
  <c r="L393" i="24"/>
  <c r="K393" i="24"/>
  <c r="I393" i="24" s="1"/>
  <c r="J393" i="24"/>
  <c r="N392" i="24"/>
  <c r="M392" i="24"/>
  <c r="L392" i="24"/>
  <c r="K392" i="24"/>
  <c r="J392" i="24"/>
  <c r="I392" i="24"/>
  <c r="N391" i="24"/>
  <c r="M391" i="24"/>
  <c r="L391" i="24"/>
  <c r="K391" i="24"/>
  <c r="I391" i="24" s="1"/>
  <c r="J391" i="24"/>
  <c r="N390" i="24"/>
  <c r="M390" i="24"/>
  <c r="L390" i="24"/>
  <c r="K390" i="24"/>
  <c r="J390" i="24"/>
  <c r="I390" i="24"/>
  <c r="N389" i="24"/>
  <c r="M389" i="24"/>
  <c r="L389" i="24"/>
  <c r="K389" i="24"/>
  <c r="I389" i="24" s="1"/>
  <c r="J389" i="24"/>
  <c r="N388" i="24"/>
  <c r="M388" i="24"/>
  <c r="L388" i="24"/>
  <c r="K388" i="24"/>
  <c r="J388" i="24"/>
  <c r="I388" i="24"/>
  <c r="N387" i="24"/>
  <c r="M387" i="24"/>
  <c r="L387" i="24"/>
  <c r="K387" i="24"/>
  <c r="I387" i="24" s="1"/>
  <c r="J387" i="24"/>
  <c r="N386" i="24"/>
  <c r="M386" i="24"/>
  <c r="L386" i="24"/>
  <c r="K386" i="24"/>
  <c r="J386" i="24"/>
  <c r="I386" i="24"/>
  <c r="N385" i="24"/>
  <c r="M385" i="24"/>
  <c r="L385" i="24"/>
  <c r="K385" i="24"/>
  <c r="I385" i="24" s="1"/>
  <c r="J385" i="24"/>
  <c r="N384" i="24"/>
  <c r="M384" i="24"/>
  <c r="L384" i="24"/>
  <c r="K384" i="24"/>
  <c r="J384" i="24"/>
  <c r="I384" i="24"/>
  <c r="N383" i="24"/>
  <c r="M383" i="24"/>
  <c r="L383" i="24"/>
  <c r="K383" i="24"/>
  <c r="I383" i="24" s="1"/>
  <c r="J383" i="24"/>
  <c r="N382" i="24"/>
  <c r="M382" i="24"/>
  <c r="L382" i="24"/>
  <c r="K382" i="24"/>
  <c r="J382" i="24"/>
  <c r="I382" i="24"/>
  <c r="N381" i="24"/>
  <c r="M381" i="24"/>
  <c r="L381" i="24"/>
  <c r="K381" i="24"/>
  <c r="I381" i="24" s="1"/>
  <c r="J381" i="24"/>
  <c r="N380" i="24"/>
  <c r="M380" i="24"/>
  <c r="L380" i="24"/>
  <c r="K380" i="24"/>
  <c r="J380" i="24"/>
  <c r="I380" i="24"/>
  <c r="N379" i="24"/>
  <c r="M379" i="24"/>
  <c r="L379" i="24"/>
  <c r="K379" i="24"/>
  <c r="I379" i="24" s="1"/>
  <c r="J379" i="24"/>
  <c r="N378" i="24"/>
  <c r="M378" i="24"/>
  <c r="L378" i="24"/>
  <c r="K378" i="24"/>
  <c r="J378" i="24"/>
  <c r="I378" i="24"/>
  <c r="N377" i="24"/>
  <c r="M377" i="24"/>
  <c r="L377" i="24"/>
  <c r="K377" i="24"/>
  <c r="I377" i="24" s="1"/>
  <c r="J377" i="24"/>
  <c r="N376" i="24"/>
  <c r="M376" i="24"/>
  <c r="L376" i="24"/>
  <c r="K376" i="24"/>
  <c r="J376" i="24"/>
  <c r="I376" i="24"/>
  <c r="N375" i="24"/>
  <c r="M375" i="24"/>
  <c r="L375" i="24"/>
  <c r="K375" i="24"/>
  <c r="I375" i="24" s="1"/>
  <c r="J375" i="24"/>
  <c r="N374" i="24"/>
  <c r="M374" i="24"/>
  <c r="L374" i="24"/>
  <c r="K374" i="24"/>
  <c r="J374" i="24"/>
  <c r="I374" i="24"/>
  <c r="N373" i="24"/>
  <c r="M373" i="24"/>
  <c r="L373" i="24"/>
  <c r="K373" i="24"/>
  <c r="I373" i="24" s="1"/>
  <c r="J373" i="24"/>
  <c r="N372" i="24"/>
  <c r="M372" i="24"/>
  <c r="L372" i="24"/>
  <c r="K372" i="24"/>
  <c r="J372" i="24"/>
  <c r="I372" i="24"/>
  <c r="N371" i="24"/>
  <c r="M371" i="24"/>
  <c r="L371" i="24"/>
  <c r="K371" i="24"/>
  <c r="I371" i="24" s="1"/>
  <c r="J371" i="24"/>
  <c r="N370" i="24"/>
  <c r="M370" i="24"/>
  <c r="L370" i="24"/>
  <c r="K370" i="24"/>
  <c r="J370" i="24"/>
  <c r="I370" i="24"/>
  <c r="N369" i="24"/>
  <c r="M369" i="24"/>
  <c r="L369" i="24"/>
  <c r="K369" i="24"/>
  <c r="I369" i="24" s="1"/>
  <c r="J369" i="24"/>
  <c r="N368" i="24"/>
  <c r="M368" i="24"/>
  <c r="L368" i="24"/>
  <c r="K368" i="24"/>
  <c r="J368" i="24"/>
  <c r="I368" i="24"/>
  <c r="N367" i="24"/>
  <c r="M367" i="24"/>
  <c r="L367" i="24"/>
  <c r="K367" i="24"/>
  <c r="I367" i="24" s="1"/>
  <c r="J367" i="24"/>
  <c r="N366" i="24"/>
  <c r="M366" i="24"/>
  <c r="L366" i="24"/>
  <c r="K366" i="24"/>
  <c r="J366" i="24"/>
  <c r="I366" i="24"/>
  <c r="N365" i="24"/>
  <c r="M365" i="24"/>
  <c r="L365" i="24"/>
  <c r="K365" i="24"/>
  <c r="I365" i="24" s="1"/>
  <c r="J365" i="24"/>
  <c r="N364" i="24"/>
  <c r="M364" i="24"/>
  <c r="L364" i="24"/>
  <c r="K364" i="24"/>
  <c r="J364" i="24"/>
  <c r="I364" i="24"/>
  <c r="N363" i="24"/>
  <c r="M363" i="24"/>
  <c r="L363" i="24"/>
  <c r="K363" i="24"/>
  <c r="I363" i="24" s="1"/>
  <c r="J363" i="24"/>
  <c r="N362" i="24"/>
  <c r="M362" i="24"/>
  <c r="L362" i="24"/>
  <c r="K362" i="24"/>
  <c r="J362" i="24"/>
  <c r="I362" i="24"/>
  <c r="N361" i="24"/>
  <c r="M361" i="24"/>
  <c r="L361" i="24"/>
  <c r="K361" i="24"/>
  <c r="I361" i="24" s="1"/>
  <c r="J361" i="24"/>
  <c r="N360" i="24"/>
  <c r="M360" i="24"/>
  <c r="L360" i="24"/>
  <c r="K360" i="24"/>
  <c r="J360" i="24"/>
  <c r="I360" i="24"/>
  <c r="N359" i="24"/>
  <c r="M359" i="24"/>
  <c r="L359" i="24"/>
  <c r="K359" i="24"/>
  <c r="I359" i="24" s="1"/>
  <c r="J359" i="24"/>
  <c r="N358" i="24"/>
  <c r="M358" i="24"/>
  <c r="L358" i="24"/>
  <c r="K358" i="24"/>
  <c r="J358" i="24"/>
  <c r="I358" i="24"/>
  <c r="N357" i="24"/>
  <c r="M357" i="24"/>
  <c r="L357" i="24"/>
  <c r="K357" i="24"/>
  <c r="I357" i="24" s="1"/>
  <c r="J357" i="24"/>
  <c r="N356" i="24"/>
  <c r="M356" i="24"/>
  <c r="L356" i="24"/>
  <c r="K356" i="24"/>
  <c r="J356" i="24"/>
  <c r="I356" i="24"/>
  <c r="N355" i="24"/>
  <c r="M355" i="24"/>
  <c r="L355" i="24"/>
  <c r="K355" i="24"/>
  <c r="I355" i="24" s="1"/>
  <c r="J355" i="24"/>
  <c r="N354" i="24"/>
  <c r="M354" i="24"/>
  <c r="L354" i="24"/>
  <c r="K354" i="24"/>
  <c r="J354" i="24"/>
  <c r="I354" i="24"/>
  <c r="N353" i="24"/>
  <c r="M353" i="24"/>
  <c r="L353" i="24"/>
  <c r="K353" i="24"/>
  <c r="I353" i="24" s="1"/>
  <c r="J353" i="24"/>
  <c r="N352" i="24"/>
  <c r="M352" i="24"/>
  <c r="L352" i="24"/>
  <c r="K352" i="24"/>
  <c r="J352" i="24"/>
  <c r="I352" i="24"/>
  <c r="N351" i="24"/>
  <c r="M351" i="24"/>
  <c r="L351" i="24"/>
  <c r="K351" i="24"/>
  <c r="I351" i="24" s="1"/>
  <c r="K38" i="24" s="1"/>
  <c r="J351" i="24"/>
  <c r="N350" i="24"/>
  <c r="M350" i="24"/>
  <c r="L350" i="24"/>
  <c r="K350" i="24"/>
  <c r="J350" i="24"/>
  <c r="I350" i="24"/>
  <c r="N349" i="24"/>
  <c r="M349" i="24"/>
  <c r="L349" i="24"/>
  <c r="K349" i="24"/>
  <c r="I349" i="24" s="1"/>
  <c r="J349" i="24"/>
  <c r="N348" i="24"/>
  <c r="M348" i="24"/>
  <c r="L348" i="24"/>
  <c r="K348" i="24"/>
  <c r="J348" i="24"/>
  <c r="I348" i="24"/>
  <c r="N347" i="24"/>
  <c r="M347" i="24"/>
  <c r="L347" i="24"/>
  <c r="K347" i="24"/>
  <c r="I347" i="24" s="1"/>
  <c r="J347" i="24"/>
  <c r="N346" i="24"/>
  <c r="M346" i="24"/>
  <c r="L346" i="24"/>
  <c r="K346" i="24"/>
  <c r="J346" i="24"/>
  <c r="I346" i="24"/>
  <c r="N345" i="24"/>
  <c r="M345" i="24"/>
  <c r="L345" i="24"/>
  <c r="K345" i="24"/>
  <c r="I345" i="24" s="1"/>
  <c r="J345" i="24"/>
  <c r="N344" i="24"/>
  <c r="M344" i="24"/>
  <c r="L344" i="24"/>
  <c r="K344" i="24"/>
  <c r="J344" i="24"/>
  <c r="I344" i="24"/>
  <c r="N343" i="24"/>
  <c r="M343" i="24"/>
  <c r="L343" i="24"/>
  <c r="K343" i="24"/>
  <c r="I343" i="24" s="1"/>
  <c r="J343" i="24"/>
  <c r="N342" i="24"/>
  <c r="M342" i="24"/>
  <c r="L342" i="24"/>
  <c r="K342" i="24"/>
  <c r="J342" i="24"/>
  <c r="I342" i="24"/>
  <c r="N341" i="24"/>
  <c r="M341" i="24"/>
  <c r="L341" i="24"/>
  <c r="K341" i="24"/>
  <c r="I341" i="24" s="1"/>
  <c r="J341" i="24"/>
  <c r="N340" i="24"/>
  <c r="M340" i="24"/>
  <c r="L340" i="24"/>
  <c r="K340" i="24"/>
  <c r="J340" i="24"/>
  <c r="I340" i="24"/>
  <c r="N339" i="24"/>
  <c r="M339" i="24"/>
  <c r="L339" i="24"/>
  <c r="K339" i="24"/>
  <c r="I339" i="24" s="1"/>
  <c r="J339" i="24"/>
  <c r="N338" i="24"/>
  <c r="M338" i="24"/>
  <c r="L338" i="24"/>
  <c r="K338" i="24"/>
  <c r="J338" i="24"/>
  <c r="I338" i="24"/>
  <c r="N337" i="24"/>
  <c r="M337" i="24"/>
  <c r="L337" i="24"/>
  <c r="K337" i="24"/>
  <c r="I337" i="24" s="1"/>
  <c r="J337" i="24"/>
  <c r="N336" i="24"/>
  <c r="M336" i="24"/>
  <c r="L336" i="24"/>
  <c r="K336" i="24"/>
  <c r="J336" i="24"/>
  <c r="I336" i="24"/>
  <c r="N335" i="24"/>
  <c r="M335" i="24"/>
  <c r="L335" i="24"/>
  <c r="K335" i="24"/>
  <c r="I335" i="24" s="1"/>
  <c r="J335" i="24"/>
  <c r="N334" i="24"/>
  <c r="M334" i="24"/>
  <c r="L334" i="24"/>
  <c r="K334" i="24"/>
  <c r="J334" i="24"/>
  <c r="I334" i="24"/>
  <c r="N333" i="24"/>
  <c r="M333" i="24"/>
  <c r="L333" i="24"/>
  <c r="K333" i="24"/>
  <c r="I333" i="24" s="1"/>
  <c r="J333" i="24"/>
  <c r="N332" i="24"/>
  <c r="M332" i="24"/>
  <c r="L332" i="24"/>
  <c r="K332" i="24"/>
  <c r="J332" i="24"/>
  <c r="I332" i="24"/>
  <c r="N331" i="24"/>
  <c r="M331" i="24"/>
  <c r="L331" i="24"/>
  <c r="K331" i="24"/>
  <c r="I331" i="24" s="1"/>
  <c r="J331" i="24"/>
  <c r="N330" i="24"/>
  <c r="M330" i="24"/>
  <c r="L330" i="24"/>
  <c r="K330" i="24"/>
  <c r="J330" i="24"/>
  <c r="I330" i="24"/>
  <c r="N329" i="24"/>
  <c r="M329" i="24"/>
  <c r="L329" i="24"/>
  <c r="K329" i="24"/>
  <c r="I329" i="24" s="1"/>
  <c r="J329" i="24"/>
  <c r="N328" i="24"/>
  <c r="M328" i="24"/>
  <c r="L328" i="24"/>
  <c r="K328" i="24"/>
  <c r="J328" i="24"/>
  <c r="I328" i="24"/>
  <c r="N327" i="24"/>
  <c r="M327" i="24"/>
  <c r="L327" i="24"/>
  <c r="K327" i="24"/>
  <c r="I327" i="24" s="1"/>
  <c r="J327" i="24"/>
  <c r="N326" i="24"/>
  <c r="M326" i="24"/>
  <c r="L326" i="24"/>
  <c r="K326" i="24"/>
  <c r="J326" i="24"/>
  <c r="I326" i="24"/>
  <c r="N325" i="24"/>
  <c r="M325" i="24"/>
  <c r="L325" i="24"/>
  <c r="K325" i="24"/>
  <c r="I325" i="24" s="1"/>
  <c r="J325" i="24"/>
  <c r="N324" i="24"/>
  <c r="M324" i="24"/>
  <c r="L324" i="24"/>
  <c r="K324" i="24"/>
  <c r="J324" i="24"/>
  <c r="I324" i="24"/>
  <c r="N323" i="24"/>
  <c r="M323" i="24"/>
  <c r="L323" i="24"/>
  <c r="K323" i="24"/>
  <c r="I323" i="24" s="1"/>
  <c r="J323" i="24"/>
  <c r="N322" i="24"/>
  <c r="M322" i="24"/>
  <c r="L322" i="24"/>
  <c r="K322" i="24"/>
  <c r="J322" i="24"/>
  <c r="I322" i="24"/>
  <c r="N321" i="24"/>
  <c r="M321" i="24"/>
  <c r="L321" i="24"/>
  <c r="K321" i="24"/>
  <c r="I321" i="24" s="1"/>
  <c r="J321" i="24"/>
  <c r="N320" i="24"/>
  <c r="M320" i="24"/>
  <c r="L320" i="24"/>
  <c r="K320" i="24"/>
  <c r="J320" i="24"/>
  <c r="I320" i="24"/>
  <c r="N319" i="24"/>
  <c r="M319" i="24"/>
  <c r="L319" i="24"/>
  <c r="K319" i="24"/>
  <c r="I319" i="24" s="1"/>
  <c r="J319" i="24"/>
  <c r="N318" i="24"/>
  <c r="M318" i="24"/>
  <c r="L318" i="24"/>
  <c r="K318" i="24"/>
  <c r="J318" i="24"/>
  <c r="I318" i="24"/>
  <c r="N317" i="24"/>
  <c r="M317" i="24"/>
  <c r="L317" i="24"/>
  <c r="K317" i="24"/>
  <c r="I317" i="24" s="1"/>
  <c r="J317" i="24"/>
  <c r="N316" i="24"/>
  <c r="M316" i="24"/>
  <c r="L316" i="24"/>
  <c r="K316" i="24"/>
  <c r="J316" i="24"/>
  <c r="I316" i="24"/>
  <c r="N315" i="24"/>
  <c r="M315" i="24"/>
  <c r="L315" i="24"/>
  <c r="K315" i="24"/>
  <c r="I315" i="24" s="1"/>
  <c r="J315" i="24"/>
  <c r="N314" i="24"/>
  <c r="M314" i="24"/>
  <c r="L314" i="24"/>
  <c r="K314" i="24"/>
  <c r="J314" i="24"/>
  <c r="I314" i="24"/>
  <c r="N313" i="24"/>
  <c r="M313" i="24"/>
  <c r="L313" i="24"/>
  <c r="K313" i="24"/>
  <c r="I313" i="24" s="1"/>
  <c r="J313" i="24"/>
  <c r="N312" i="24"/>
  <c r="M312" i="24"/>
  <c r="L312" i="24"/>
  <c r="K312" i="24"/>
  <c r="J312" i="24"/>
  <c r="I312" i="24"/>
  <c r="N311" i="24"/>
  <c r="M311" i="24"/>
  <c r="L311" i="24"/>
  <c r="K311" i="24"/>
  <c r="I311" i="24" s="1"/>
  <c r="J311" i="24"/>
  <c r="N310" i="24"/>
  <c r="M310" i="24"/>
  <c r="L310" i="24"/>
  <c r="K310" i="24"/>
  <c r="J310" i="24"/>
  <c r="I310" i="24"/>
  <c r="N309" i="24"/>
  <c r="M309" i="24"/>
  <c r="L309" i="24"/>
  <c r="K309" i="24"/>
  <c r="I309" i="24" s="1"/>
  <c r="J309" i="24"/>
  <c r="N308" i="24"/>
  <c r="M308" i="24"/>
  <c r="L308" i="24"/>
  <c r="K308" i="24"/>
  <c r="J308" i="24"/>
  <c r="I308" i="24"/>
  <c r="N307" i="24"/>
  <c r="M307" i="24"/>
  <c r="L307" i="24"/>
  <c r="K307" i="24"/>
  <c r="I307" i="24" s="1"/>
  <c r="J307" i="24"/>
  <c r="N306" i="24"/>
  <c r="M306" i="24"/>
  <c r="L306" i="24"/>
  <c r="K306" i="24"/>
  <c r="J306" i="24"/>
  <c r="I306" i="24"/>
  <c r="N305" i="24"/>
  <c r="M305" i="24"/>
  <c r="L305" i="24"/>
  <c r="K305" i="24"/>
  <c r="I305" i="24" s="1"/>
  <c r="J305" i="24"/>
  <c r="N304" i="24"/>
  <c r="M304" i="24"/>
  <c r="L304" i="24"/>
  <c r="K304" i="24"/>
  <c r="J304" i="24"/>
  <c r="I304" i="24"/>
  <c r="N303" i="24"/>
  <c r="M303" i="24"/>
  <c r="L303" i="24"/>
  <c r="K303" i="24"/>
  <c r="I303" i="24" s="1"/>
  <c r="J303" i="24"/>
  <c r="N302" i="24"/>
  <c r="M302" i="24"/>
  <c r="L302" i="24"/>
  <c r="K302" i="24"/>
  <c r="J302" i="24"/>
  <c r="I302" i="24"/>
  <c r="N301" i="24"/>
  <c r="M301" i="24"/>
  <c r="L301" i="24"/>
  <c r="K301" i="24"/>
  <c r="I301" i="24" s="1"/>
  <c r="J301" i="24"/>
  <c r="N300" i="24"/>
  <c r="M300" i="24"/>
  <c r="L300" i="24"/>
  <c r="K300" i="24"/>
  <c r="J300" i="24"/>
  <c r="I300" i="24"/>
  <c r="N299" i="24"/>
  <c r="M299" i="24"/>
  <c r="L299" i="24"/>
  <c r="K299" i="24"/>
  <c r="I299" i="24" s="1"/>
  <c r="J299" i="24"/>
  <c r="N298" i="24"/>
  <c r="M298" i="24"/>
  <c r="L298" i="24"/>
  <c r="K298" i="24"/>
  <c r="J298" i="24"/>
  <c r="I298" i="24"/>
  <c r="N297" i="24"/>
  <c r="M297" i="24"/>
  <c r="L297" i="24"/>
  <c r="K297" i="24"/>
  <c r="I297" i="24" s="1"/>
  <c r="J297" i="24"/>
  <c r="N296" i="24"/>
  <c r="M296" i="24"/>
  <c r="L296" i="24"/>
  <c r="K296" i="24"/>
  <c r="J296" i="24"/>
  <c r="I296" i="24"/>
  <c r="N295" i="24"/>
  <c r="M295" i="24"/>
  <c r="L295" i="24"/>
  <c r="K295" i="24"/>
  <c r="I295" i="24" s="1"/>
  <c r="J295" i="24"/>
  <c r="N294" i="24"/>
  <c r="M294" i="24"/>
  <c r="L294" i="24"/>
  <c r="K294" i="24"/>
  <c r="J294" i="24"/>
  <c r="I294" i="24"/>
  <c r="N293" i="24"/>
  <c r="M293" i="24"/>
  <c r="L293" i="24"/>
  <c r="K293" i="24"/>
  <c r="I293" i="24" s="1"/>
  <c r="J293" i="24"/>
  <c r="N292" i="24"/>
  <c r="M292" i="24"/>
  <c r="L292" i="24"/>
  <c r="K292" i="24"/>
  <c r="J292" i="24"/>
  <c r="I292" i="24"/>
  <c r="N291" i="24"/>
  <c r="M291" i="24"/>
  <c r="L291" i="24"/>
  <c r="K291" i="24"/>
  <c r="I291" i="24" s="1"/>
  <c r="J291" i="24"/>
  <c r="N290" i="24"/>
  <c r="M290" i="24"/>
  <c r="L290" i="24"/>
  <c r="K290" i="24"/>
  <c r="J290" i="24"/>
  <c r="I290" i="24"/>
  <c r="N289" i="24"/>
  <c r="M289" i="24"/>
  <c r="L289" i="24"/>
  <c r="K289" i="24"/>
  <c r="I289" i="24" s="1"/>
  <c r="J289" i="24"/>
  <c r="N288" i="24"/>
  <c r="M288" i="24"/>
  <c r="L288" i="24"/>
  <c r="K288" i="24"/>
  <c r="J288" i="24"/>
  <c r="I288" i="24"/>
  <c r="N287" i="24"/>
  <c r="M287" i="24"/>
  <c r="L287" i="24"/>
  <c r="K287" i="24"/>
  <c r="I287" i="24" s="1"/>
  <c r="J287" i="24"/>
  <c r="N286" i="24"/>
  <c r="M286" i="24"/>
  <c r="L286" i="24"/>
  <c r="K286" i="24"/>
  <c r="J286" i="24"/>
  <c r="I286" i="24"/>
  <c r="N285" i="24"/>
  <c r="M285" i="24"/>
  <c r="L285" i="24"/>
  <c r="K285" i="24"/>
  <c r="I285" i="24" s="1"/>
  <c r="J285" i="24"/>
  <c r="N284" i="24"/>
  <c r="M284" i="24"/>
  <c r="L284" i="24"/>
  <c r="K284" i="24"/>
  <c r="J284" i="24"/>
  <c r="I284" i="24"/>
  <c r="N283" i="24"/>
  <c r="M283" i="24"/>
  <c r="L283" i="24"/>
  <c r="K283" i="24"/>
  <c r="I283" i="24" s="1"/>
  <c r="J283" i="24"/>
  <c r="N282" i="24"/>
  <c r="M282" i="24"/>
  <c r="L282" i="24"/>
  <c r="K282" i="24"/>
  <c r="J282" i="24"/>
  <c r="I282" i="24"/>
  <c r="N281" i="24"/>
  <c r="M281" i="24"/>
  <c r="L281" i="24"/>
  <c r="K281" i="24"/>
  <c r="I281" i="24" s="1"/>
  <c r="J281" i="24"/>
  <c r="N280" i="24"/>
  <c r="M280" i="24"/>
  <c r="L280" i="24"/>
  <c r="K280" i="24"/>
  <c r="J280" i="24"/>
  <c r="I280" i="24"/>
  <c r="N279" i="24"/>
  <c r="M279" i="24"/>
  <c r="L279" i="24"/>
  <c r="K279" i="24"/>
  <c r="I279" i="24" s="1"/>
  <c r="J279" i="24"/>
  <c r="N278" i="24"/>
  <c r="M278" i="24"/>
  <c r="L278" i="24"/>
  <c r="K278" i="24"/>
  <c r="J278" i="24"/>
  <c r="I278" i="24"/>
  <c r="N277" i="24"/>
  <c r="M277" i="24"/>
  <c r="L277" i="24"/>
  <c r="K277" i="24"/>
  <c r="I277" i="24" s="1"/>
  <c r="J277" i="24"/>
  <c r="N276" i="24"/>
  <c r="M276" i="24"/>
  <c r="L276" i="24"/>
  <c r="K276" i="24"/>
  <c r="J276" i="24"/>
  <c r="I276" i="24"/>
  <c r="N275" i="24"/>
  <c r="M275" i="24"/>
  <c r="L275" i="24"/>
  <c r="K275" i="24"/>
  <c r="I275" i="24" s="1"/>
  <c r="J275" i="24"/>
  <c r="N274" i="24"/>
  <c r="M274" i="24"/>
  <c r="L274" i="24"/>
  <c r="K274" i="24"/>
  <c r="J274" i="24"/>
  <c r="I274" i="24"/>
  <c r="N273" i="24"/>
  <c r="M273" i="24"/>
  <c r="L273" i="24"/>
  <c r="K273" i="24"/>
  <c r="I273" i="24" s="1"/>
  <c r="J273" i="24"/>
  <c r="N272" i="24"/>
  <c r="M272" i="24"/>
  <c r="L272" i="24"/>
  <c r="K272" i="24"/>
  <c r="J272" i="24"/>
  <c r="I272" i="24"/>
  <c r="N271" i="24"/>
  <c r="M271" i="24"/>
  <c r="L271" i="24"/>
  <c r="K271" i="24"/>
  <c r="I271" i="24" s="1"/>
  <c r="J271" i="24"/>
  <c r="N270" i="24"/>
  <c r="M270" i="24"/>
  <c r="L270" i="24"/>
  <c r="K270" i="24"/>
  <c r="J270" i="24"/>
  <c r="I270" i="24"/>
  <c r="N269" i="24"/>
  <c r="M269" i="24"/>
  <c r="L269" i="24"/>
  <c r="K269" i="24"/>
  <c r="I269" i="24" s="1"/>
  <c r="J269" i="24"/>
  <c r="N268" i="24"/>
  <c r="M268" i="24"/>
  <c r="L268" i="24"/>
  <c r="K268" i="24"/>
  <c r="J268" i="24"/>
  <c r="I268" i="24"/>
  <c r="N267" i="24"/>
  <c r="M267" i="24"/>
  <c r="L267" i="24"/>
  <c r="K267" i="24"/>
  <c r="I267" i="24" s="1"/>
  <c r="J267" i="24"/>
  <c r="N266" i="24"/>
  <c r="M266" i="24"/>
  <c r="L266" i="24"/>
  <c r="K266" i="24"/>
  <c r="J266" i="24"/>
  <c r="I266" i="24"/>
  <c r="N265" i="24"/>
  <c r="M265" i="24"/>
  <c r="L265" i="24"/>
  <c r="K265" i="24"/>
  <c r="I265" i="24" s="1"/>
  <c r="J265" i="24"/>
  <c r="N264" i="24"/>
  <c r="M264" i="24"/>
  <c r="L264" i="24"/>
  <c r="K264" i="24"/>
  <c r="J264" i="24"/>
  <c r="I264" i="24"/>
  <c r="N263" i="24"/>
  <c r="M263" i="24"/>
  <c r="L263" i="24"/>
  <c r="K263" i="24"/>
  <c r="I263" i="24" s="1"/>
  <c r="J263" i="24"/>
  <c r="N262" i="24"/>
  <c r="M262" i="24"/>
  <c r="L262" i="24"/>
  <c r="K262" i="24"/>
  <c r="J262" i="24"/>
  <c r="I262" i="24"/>
  <c r="N261" i="24"/>
  <c r="M261" i="24"/>
  <c r="L261" i="24"/>
  <c r="K261" i="24"/>
  <c r="I261" i="24" s="1"/>
  <c r="J261" i="24"/>
  <c r="N260" i="24"/>
  <c r="M260" i="24"/>
  <c r="L260" i="24"/>
  <c r="K260" i="24"/>
  <c r="J260" i="24"/>
  <c r="I260" i="24"/>
  <c r="N259" i="24"/>
  <c r="M259" i="24"/>
  <c r="L259" i="24"/>
  <c r="K259" i="24"/>
  <c r="I259" i="24" s="1"/>
  <c r="J259" i="24"/>
  <c r="N258" i="24"/>
  <c r="M258" i="24"/>
  <c r="L258" i="24"/>
  <c r="K258" i="24"/>
  <c r="J258" i="24"/>
  <c r="I258" i="24"/>
  <c r="N257" i="24"/>
  <c r="M257" i="24"/>
  <c r="L257" i="24"/>
  <c r="K257" i="24"/>
  <c r="I257" i="24" s="1"/>
  <c r="J257" i="24"/>
  <c r="N256" i="24"/>
  <c r="M256" i="24"/>
  <c r="L256" i="24"/>
  <c r="K256" i="24"/>
  <c r="J256" i="24"/>
  <c r="I256" i="24"/>
  <c r="N255" i="24"/>
  <c r="M255" i="24"/>
  <c r="L255" i="24"/>
  <c r="K255" i="24"/>
  <c r="I255" i="24" s="1"/>
  <c r="J255" i="24"/>
  <c r="N254" i="24"/>
  <c r="M254" i="24"/>
  <c r="L254" i="24"/>
  <c r="K254" i="24"/>
  <c r="J254" i="24"/>
  <c r="I254" i="24"/>
  <c r="N253" i="24"/>
  <c r="M253" i="24"/>
  <c r="L253" i="24"/>
  <c r="K253" i="24"/>
  <c r="I253" i="24" s="1"/>
  <c r="J253" i="24"/>
  <c r="N252" i="24"/>
  <c r="M252" i="24"/>
  <c r="L252" i="24"/>
  <c r="K252" i="24"/>
  <c r="J252" i="24"/>
  <c r="I252" i="24"/>
  <c r="N251" i="24"/>
  <c r="M251" i="24"/>
  <c r="L251" i="24"/>
  <c r="K251" i="24"/>
  <c r="I251" i="24" s="1"/>
  <c r="J251" i="24"/>
  <c r="N250" i="24"/>
  <c r="M250" i="24"/>
  <c r="L250" i="24"/>
  <c r="K250" i="24"/>
  <c r="J250" i="24"/>
  <c r="I250" i="24"/>
  <c r="N249" i="24"/>
  <c r="M249" i="24"/>
  <c r="L249" i="24"/>
  <c r="K249" i="24"/>
  <c r="I249" i="24" s="1"/>
  <c r="J249" i="24"/>
  <c r="N248" i="24"/>
  <c r="M248" i="24"/>
  <c r="L248" i="24"/>
  <c r="K248" i="24"/>
  <c r="J248" i="24"/>
  <c r="I248" i="24"/>
  <c r="N247" i="24"/>
  <c r="M247" i="24"/>
  <c r="L247" i="24"/>
  <c r="K247" i="24"/>
  <c r="I247" i="24" s="1"/>
  <c r="J247" i="24"/>
  <c r="N246" i="24"/>
  <c r="M246" i="24"/>
  <c r="L246" i="24"/>
  <c r="K246" i="24"/>
  <c r="J246" i="24"/>
  <c r="I246" i="24"/>
  <c r="N245" i="24"/>
  <c r="M245" i="24"/>
  <c r="L245" i="24"/>
  <c r="K245" i="24"/>
  <c r="I245" i="24" s="1"/>
  <c r="J245" i="24"/>
  <c r="N244" i="24"/>
  <c r="M244" i="24"/>
  <c r="L244" i="24"/>
  <c r="K244" i="24"/>
  <c r="J244" i="24"/>
  <c r="I244" i="24"/>
  <c r="N243" i="24"/>
  <c r="M243" i="24"/>
  <c r="L243" i="24"/>
  <c r="K243" i="24"/>
  <c r="I243" i="24" s="1"/>
  <c r="J243" i="24"/>
  <c r="N242" i="24"/>
  <c r="M242" i="24"/>
  <c r="L242" i="24"/>
  <c r="K242" i="24"/>
  <c r="J242" i="24"/>
  <c r="I242" i="24"/>
  <c r="N241" i="24"/>
  <c r="M241" i="24"/>
  <c r="L241" i="24"/>
  <c r="K241" i="24"/>
  <c r="I241" i="24" s="1"/>
  <c r="J241" i="24"/>
  <c r="N240" i="24"/>
  <c r="M240" i="24"/>
  <c r="L240" i="24"/>
  <c r="K240" i="24"/>
  <c r="J240" i="24"/>
  <c r="I240" i="24"/>
  <c r="N239" i="24"/>
  <c r="M239" i="24"/>
  <c r="L239" i="24"/>
  <c r="K239" i="24"/>
  <c r="I239" i="24" s="1"/>
  <c r="J239" i="24"/>
  <c r="N238" i="24"/>
  <c r="M238" i="24"/>
  <c r="L238" i="24"/>
  <c r="K238" i="24"/>
  <c r="J238" i="24"/>
  <c r="I238" i="24"/>
  <c r="N237" i="24"/>
  <c r="M237" i="24"/>
  <c r="L237" i="24"/>
  <c r="K237" i="24"/>
  <c r="I237" i="24" s="1"/>
  <c r="J237" i="24"/>
  <c r="N236" i="24"/>
  <c r="M236" i="24"/>
  <c r="L236" i="24"/>
  <c r="K236" i="24"/>
  <c r="J236" i="24"/>
  <c r="I236" i="24"/>
  <c r="N235" i="24"/>
  <c r="M235" i="24"/>
  <c r="L235" i="24"/>
  <c r="K235" i="24"/>
  <c r="I235" i="24" s="1"/>
  <c r="J235" i="24"/>
  <c r="N234" i="24"/>
  <c r="M234" i="24"/>
  <c r="L234" i="24"/>
  <c r="K234" i="24"/>
  <c r="J234" i="24"/>
  <c r="I234" i="24"/>
  <c r="N233" i="24"/>
  <c r="M233" i="24"/>
  <c r="L233" i="24"/>
  <c r="K233" i="24"/>
  <c r="I233" i="24" s="1"/>
  <c r="J233" i="24"/>
  <c r="N232" i="24"/>
  <c r="M232" i="24"/>
  <c r="L232" i="24"/>
  <c r="K232" i="24"/>
  <c r="J232" i="24"/>
  <c r="I232" i="24"/>
  <c r="N231" i="24"/>
  <c r="M231" i="24"/>
  <c r="L231" i="24"/>
  <c r="K231" i="24"/>
  <c r="I231" i="24" s="1"/>
  <c r="J231" i="24"/>
  <c r="N230" i="24"/>
  <c r="M230" i="24"/>
  <c r="L230" i="24"/>
  <c r="K230" i="24"/>
  <c r="J230" i="24"/>
  <c r="I230" i="24"/>
  <c r="N229" i="24"/>
  <c r="M229" i="24"/>
  <c r="L229" i="24"/>
  <c r="K229" i="24"/>
  <c r="I229" i="24" s="1"/>
  <c r="J229" i="24"/>
  <c r="N228" i="24"/>
  <c r="M228" i="24"/>
  <c r="L228" i="24"/>
  <c r="K228" i="24"/>
  <c r="J228" i="24"/>
  <c r="I228" i="24"/>
  <c r="N227" i="24"/>
  <c r="M227" i="24"/>
  <c r="L227" i="24"/>
  <c r="K227" i="24"/>
  <c r="I227" i="24" s="1"/>
  <c r="J227" i="24"/>
  <c r="N226" i="24"/>
  <c r="M226" i="24"/>
  <c r="L226" i="24"/>
  <c r="K226" i="24"/>
  <c r="J226" i="24"/>
  <c r="I226" i="24"/>
  <c r="N225" i="24"/>
  <c r="M225" i="24"/>
  <c r="L225" i="24"/>
  <c r="K225" i="24"/>
  <c r="I225" i="24" s="1"/>
  <c r="J225" i="24"/>
  <c r="N224" i="24"/>
  <c r="M224" i="24"/>
  <c r="L224" i="24"/>
  <c r="K224" i="24"/>
  <c r="J224" i="24"/>
  <c r="I224" i="24"/>
  <c r="N223" i="24"/>
  <c r="M223" i="24"/>
  <c r="L223" i="24"/>
  <c r="K223" i="24"/>
  <c r="I223" i="24" s="1"/>
  <c r="J223" i="24"/>
  <c r="N222" i="24"/>
  <c r="M222" i="24"/>
  <c r="L222" i="24"/>
  <c r="K222" i="24"/>
  <c r="J222" i="24"/>
  <c r="I222" i="24"/>
  <c r="N221" i="24"/>
  <c r="M221" i="24"/>
  <c r="L221" i="24"/>
  <c r="K221" i="24"/>
  <c r="I221" i="24" s="1"/>
  <c r="J221" i="24"/>
  <c r="N220" i="24"/>
  <c r="M220" i="24"/>
  <c r="L220" i="24"/>
  <c r="K220" i="24"/>
  <c r="J220" i="24"/>
  <c r="I220" i="24"/>
  <c r="N219" i="24"/>
  <c r="M219" i="24"/>
  <c r="L219" i="24"/>
  <c r="K219" i="24"/>
  <c r="I219" i="24" s="1"/>
  <c r="J219" i="24"/>
  <c r="N218" i="24"/>
  <c r="M218" i="24"/>
  <c r="L218" i="24"/>
  <c r="K218" i="24"/>
  <c r="J218" i="24"/>
  <c r="I218" i="24"/>
  <c r="N217" i="24"/>
  <c r="M217" i="24"/>
  <c r="L217" i="24"/>
  <c r="K217" i="24"/>
  <c r="I217" i="24" s="1"/>
  <c r="J217" i="24"/>
  <c r="N216" i="24"/>
  <c r="M216" i="24"/>
  <c r="L216" i="24"/>
  <c r="K216" i="24"/>
  <c r="J216" i="24"/>
  <c r="I216" i="24"/>
  <c r="N215" i="24"/>
  <c r="M215" i="24"/>
  <c r="L215" i="24"/>
  <c r="K215" i="24"/>
  <c r="I215" i="24" s="1"/>
  <c r="J215" i="24"/>
  <c r="N214" i="24"/>
  <c r="M214" i="24"/>
  <c r="L214" i="24"/>
  <c r="K214" i="24"/>
  <c r="J214" i="24"/>
  <c r="I214" i="24"/>
  <c r="N213" i="24"/>
  <c r="M213" i="24"/>
  <c r="L213" i="24"/>
  <c r="K213" i="24"/>
  <c r="I213" i="24" s="1"/>
  <c r="J213" i="24"/>
  <c r="N212" i="24"/>
  <c r="M212" i="24"/>
  <c r="L212" i="24"/>
  <c r="K212" i="24"/>
  <c r="J212" i="24"/>
  <c r="I212" i="24"/>
  <c r="N211" i="24"/>
  <c r="M211" i="24"/>
  <c r="L211" i="24"/>
  <c r="K211" i="24"/>
  <c r="I211" i="24" s="1"/>
  <c r="J211" i="24"/>
  <c r="N210" i="24"/>
  <c r="M210" i="24"/>
  <c r="L210" i="24"/>
  <c r="K210" i="24"/>
  <c r="J210" i="24"/>
  <c r="I210" i="24"/>
  <c r="N209" i="24"/>
  <c r="M209" i="24"/>
  <c r="L209" i="24"/>
  <c r="K209" i="24"/>
  <c r="I209" i="24" s="1"/>
  <c r="J209" i="24"/>
  <c r="N208" i="24"/>
  <c r="M208" i="24"/>
  <c r="L208" i="24"/>
  <c r="K208" i="24"/>
  <c r="J208" i="24"/>
  <c r="I208" i="24"/>
  <c r="N207" i="24"/>
  <c r="M207" i="24"/>
  <c r="L207" i="24"/>
  <c r="K207" i="24"/>
  <c r="I207" i="24" s="1"/>
  <c r="J207" i="24"/>
  <c r="N206" i="24"/>
  <c r="M206" i="24"/>
  <c r="L206" i="24"/>
  <c r="K206" i="24"/>
  <c r="J206" i="24"/>
  <c r="I206" i="24"/>
  <c r="N205" i="24"/>
  <c r="M205" i="24"/>
  <c r="L205" i="24"/>
  <c r="K205" i="24"/>
  <c r="I205" i="24" s="1"/>
  <c r="J205" i="24"/>
  <c r="N204" i="24"/>
  <c r="M204" i="24"/>
  <c r="L204" i="24"/>
  <c r="K204" i="24"/>
  <c r="J204" i="24"/>
  <c r="I204" i="24"/>
  <c r="N203" i="24"/>
  <c r="M203" i="24"/>
  <c r="L203" i="24"/>
  <c r="K203" i="24"/>
  <c r="I203" i="24" s="1"/>
  <c r="K37" i="24" s="1"/>
  <c r="J203" i="24"/>
  <c r="N202" i="24"/>
  <c r="M202" i="24"/>
  <c r="L202" i="24"/>
  <c r="K202" i="24"/>
  <c r="J202" i="24"/>
  <c r="I202" i="24"/>
  <c r="N201" i="24"/>
  <c r="M201" i="24"/>
  <c r="L201" i="24"/>
  <c r="K201" i="24"/>
  <c r="I201" i="24" s="1"/>
  <c r="K35" i="24" s="1"/>
  <c r="J201" i="24"/>
  <c r="N200" i="24"/>
  <c r="M200" i="24"/>
  <c r="L200" i="24"/>
  <c r="K200" i="24"/>
  <c r="J200" i="24"/>
  <c r="I200" i="24"/>
  <c r="N199" i="24"/>
  <c r="M199" i="24"/>
  <c r="L199" i="24"/>
  <c r="K199" i="24"/>
  <c r="I199" i="24" s="1"/>
  <c r="J199" i="24"/>
  <c r="N198" i="24"/>
  <c r="M198" i="24"/>
  <c r="L198" i="24"/>
  <c r="K198" i="24"/>
  <c r="J198" i="24"/>
  <c r="I198" i="24"/>
  <c r="N197" i="24"/>
  <c r="M197" i="24"/>
  <c r="L197" i="24"/>
  <c r="K197" i="24"/>
  <c r="I197" i="24" s="1"/>
  <c r="J197" i="24"/>
  <c r="N196" i="24"/>
  <c r="M196" i="24"/>
  <c r="L196" i="24"/>
  <c r="K196" i="24"/>
  <c r="J196" i="24"/>
  <c r="I196" i="24"/>
  <c r="N195" i="24"/>
  <c r="M195" i="24"/>
  <c r="L195" i="24"/>
  <c r="K195" i="24"/>
  <c r="I195" i="24" s="1"/>
  <c r="K33" i="24" s="1"/>
  <c r="J195" i="24"/>
  <c r="N194" i="24"/>
  <c r="M194" i="24"/>
  <c r="L194" i="24"/>
  <c r="K194" i="24"/>
  <c r="J194" i="24"/>
  <c r="I194" i="24"/>
  <c r="N193" i="24"/>
  <c r="M193" i="24"/>
  <c r="L193" i="24"/>
  <c r="K193" i="24"/>
  <c r="I193" i="24" s="1"/>
  <c r="J193" i="24"/>
  <c r="N192" i="24"/>
  <c r="M192" i="24"/>
  <c r="L192" i="24"/>
  <c r="K192" i="24"/>
  <c r="J192" i="24"/>
  <c r="I192" i="24"/>
  <c r="N191" i="24"/>
  <c r="M191" i="24"/>
  <c r="L191" i="24"/>
  <c r="K191" i="24"/>
  <c r="I191" i="24" s="1"/>
  <c r="J191" i="24"/>
  <c r="N190" i="24"/>
  <c r="M190" i="24"/>
  <c r="L190" i="24"/>
  <c r="K190" i="24"/>
  <c r="J190" i="24"/>
  <c r="I190" i="24"/>
  <c r="N189" i="24"/>
  <c r="M189" i="24"/>
  <c r="L189" i="24"/>
  <c r="K189" i="24"/>
  <c r="I189" i="24" s="1"/>
  <c r="J189" i="24"/>
  <c r="N188" i="24"/>
  <c r="M188" i="24"/>
  <c r="L188" i="24"/>
  <c r="K188" i="24"/>
  <c r="J188" i="24"/>
  <c r="I188" i="24"/>
  <c r="N187" i="24"/>
  <c r="M187" i="24"/>
  <c r="L187" i="24"/>
  <c r="K187" i="24"/>
  <c r="I187" i="24" s="1"/>
  <c r="K32" i="24" s="1"/>
  <c r="J187" i="24"/>
  <c r="N186" i="24"/>
  <c r="M186" i="24"/>
  <c r="L186" i="24"/>
  <c r="K186" i="24"/>
  <c r="J186" i="24"/>
  <c r="I186" i="24"/>
  <c r="N185" i="24"/>
  <c r="M185" i="24"/>
  <c r="L185" i="24"/>
  <c r="K185" i="24"/>
  <c r="I185" i="24" s="1"/>
  <c r="K30" i="24" s="1"/>
  <c r="J185" i="24"/>
  <c r="N184" i="24"/>
  <c r="M184" i="24"/>
  <c r="L184" i="24"/>
  <c r="K184" i="24"/>
  <c r="J184" i="24"/>
  <c r="I184" i="24"/>
  <c r="N183" i="24"/>
  <c r="M183" i="24"/>
  <c r="L183" i="24"/>
  <c r="K183" i="24"/>
  <c r="I183" i="24" s="1"/>
  <c r="J183" i="24"/>
  <c r="N182" i="24"/>
  <c r="M182" i="24"/>
  <c r="L182" i="24"/>
  <c r="K182" i="24"/>
  <c r="J182" i="24"/>
  <c r="I182" i="24"/>
  <c r="N181" i="24"/>
  <c r="M181" i="24"/>
  <c r="L181" i="24"/>
  <c r="K181" i="24"/>
  <c r="I181" i="24" s="1"/>
  <c r="J181" i="24"/>
  <c r="N180" i="24"/>
  <c r="M180" i="24"/>
  <c r="L180" i="24"/>
  <c r="K180" i="24"/>
  <c r="J180" i="24"/>
  <c r="I180" i="24"/>
  <c r="N179" i="24"/>
  <c r="M179" i="24"/>
  <c r="L179" i="24"/>
  <c r="K179" i="24"/>
  <c r="I179" i="24" s="1"/>
  <c r="J179" i="24"/>
  <c r="N178" i="24"/>
  <c r="M178" i="24"/>
  <c r="L178" i="24"/>
  <c r="K178" i="24"/>
  <c r="J178" i="24"/>
  <c r="I178" i="24"/>
  <c r="N177" i="24"/>
  <c r="M177" i="24"/>
  <c r="L177" i="24"/>
  <c r="K177" i="24"/>
  <c r="I177" i="24" s="1"/>
  <c r="J177" i="24"/>
  <c r="N176" i="24"/>
  <c r="M176" i="24"/>
  <c r="L176" i="24"/>
  <c r="K176" i="24"/>
  <c r="J176" i="24"/>
  <c r="I176" i="24"/>
  <c r="N175" i="24"/>
  <c r="M175" i="24"/>
  <c r="L175" i="24"/>
  <c r="K175" i="24"/>
  <c r="I175" i="24" s="1"/>
  <c r="J175" i="24"/>
  <c r="N174" i="24"/>
  <c r="M174" i="24"/>
  <c r="L174" i="24"/>
  <c r="K174" i="24"/>
  <c r="J174" i="24"/>
  <c r="I174" i="24"/>
  <c r="N173" i="24"/>
  <c r="M173" i="24"/>
  <c r="L173" i="24"/>
  <c r="K173" i="24"/>
  <c r="I173" i="24" s="1"/>
  <c r="K28" i="24" s="1"/>
  <c r="J173" i="24"/>
  <c r="N172" i="24"/>
  <c r="M172" i="24"/>
  <c r="L172" i="24"/>
  <c r="K172" i="24"/>
  <c r="J172" i="24"/>
  <c r="I172" i="24"/>
  <c r="N171" i="24"/>
  <c r="M171" i="24"/>
  <c r="L171" i="24"/>
  <c r="K171" i="24"/>
  <c r="I171" i="24" s="1"/>
  <c r="J171" i="24"/>
  <c r="N170" i="24"/>
  <c r="M170" i="24"/>
  <c r="L170" i="24"/>
  <c r="K170" i="24"/>
  <c r="J170" i="24"/>
  <c r="I170" i="24"/>
  <c r="N169" i="24"/>
  <c r="M169" i="24"/>
  <c r="L169" i="24"/>
  <c r="K169" i="24"/>
  <c r="I169" i="24" s="1"/>
  <c r="J169" i="24"/>
  <c r="N168" i="24"/>
  <c r="M168" i="24"/>
  <c r="L168" i="24"/>
  <c r="K168" i="24"/>
  <c r="J168" i="24"/>
  <c r="I168" i="24"/>
  <c r="N167" i="24"/>
  <c r="M167" i="24"/>
  <c r="L167" i="24"/>
  <c r="K167" i="24"/>
  <c r="I167" i="24" s="1"/>
  <c r="J167" i="24"/>
  <c r="N166" i="24"/>
  <c r="M166" i="24"/>
  <c r="L166" i="24"/>
  <c r="K166" i="24"/>
  <c r="J166" i="24"/>
  <c r="I166" i="24"/>
  <c r="N165" i="24"/>
  <c r="M165" i="24"/>
  <c r="L165" i="24"/>
  <c r="K165" i="24"/>
  <c r="I165" i="24" s="1"/>
  <c r="J165" i="24"/>
  <c r="N164" i="24"/>
  <c r="M164" i="24"/>
  <c r="L164" i="24"/>
  <c r="K164" i="24"/>
  <c r="J164" i="24"/>
  <c r="I164" i="24"/>
  <c r="N163" i="24"/>
  <c r="M163" i="24"/>
  <c r="L163" i="24"/>
  <c r="K163" i="24"/>
  <c r="I163" i="24" s="1"/>
  <c r="J163" i="24"/>
  <c r="N162" i="24"/>
  <c r="M162" i="24"/>
  <c r="L162" i="24"/>
  <c r="K162" i="24"/>
  <c r="J162" i="24"/>
  <c r="I162" i="24"/>
  <c r="N161" i="24"/>
  <c r="M161" i="24"/>
  <c r="L161" i="24"/>
  <c r="K161" i="24"/>
  <c r="I161" i="24" s="1"/>
  <c r="J161" i="24"/>
  <c r="N160" i="24"/>
  <c r="M160" i="24"/>
  <c r="L160" i="24"/>
  <c r="K160" i="24"/>
  <c r="J160" i="24"/>
  <c r="I160" i="24"/>
  <c r="N159" i="24"/>
  <c r="M159" i="24"/>
  <c r="L159" i="24"/>
  <c r="K159" i="24"/>
  <c r="I159" i="24" s="1"/>
  <c r="J159" i="24"/>
  <c r="N158" i="24"/>
  <c r="M158" i="24"/>
  <c r="L158" i="24"/>
  <c r="K158" i="24"/>
  <c r="J158" i="24"/>
  <c r="I158" i="24"/>
  <c r="N157" i="24"/>
  <c r="M157" i="24"/>
  <c r="L157" i="24"/>
  <c r="K157" i="24"/>
  <c r="I157" i="24" s="1"/>
  <c r="J157" i="24"/>
  <c r="N156" i="24"/>
  <c r="M156" i="24"/>
  <c r="L156" i="24"/>
  <c r="K156" i="24"/>
  <c r="J156" i="24"/>
  <c r="I156" i="24"/>
  <c r="N155" i="24"/>
  <c r="M155" i="24"/>
  <c r="L155" i="24"/>
  <c r="K155" i="24"/>
  <c r="I155" i="24" s="1"/>
  <c r="K26" i="24" s="1"/>
  <c r="J155" i="24"/>
  <c r="N154" i="24"/>
  <c r="M154" i="24"/>
  <c r="L154" i="24"/>
  <c r="K154" i="24"/>
  <c r="J154" i="24"/>
  <c r="I154" i="24"/>
  <c r="N153" i="24"/>
  <c r="M153" i="24"/>
  <c r="L153" i="24"/>
  <c r="K153" i="24"/>
  <c r="I153" i="24" s="1"/>
  <c r="K24" i="24" s="1"/>
  <c r="J153" i="24"/>
  <c r="N152" i="24"/>
  <c r="M152" i="24"/>
  <c r="L152" i="24"/>
  <c r="K152" i="24"/>
  <c r="J152" i="24"/>
  <c r="I152" i="24"/>
  <c r="N151" i="24"/>
  <c r="M151" i="24"/>
  <c r="L151" i="24"/>
  <c r="K151" i="24"/>
  <c r="I151" i="24" s="1"/>
  <c r="J151" i="24"/>
  <c r="N150" i="24"/>
  <c r="M150" i="24"/>
  <c r="L150" i="24"/>
  <c r="K150" i="24"/>
  <c r="J150" i="24"/>
  <c r="I150" i="24"/>
  <c r="N149" i="24"/>
  <c r="M149" i="24"/>
  <c r="L149" i="24"/>
  <c r="K149" i="24"/>
  <c r="I149" i="24" s="1"/>
  <c r="J149" i="24"/>
  <c r="N148" i="24"/>
  <c r="M148" i="24"/>
  <c r="L148" i="24"/>
  <c r="K148" i="24"/>
  <c r="J148" i="24"/>
  <c r="I148" i="24"/>
  <c r="N147" i="24"/>
  <c r="M147" i="24"/>
  <c r="L147" i="24"/>
  <c r="K147" i="24"/>
  <c r="I147" i="24" s="1"/>
  <c r="J147" i="24"/>
  <c r="N146" i="24"/>
  <c r="M146" i="24"/>
  <c r="L146" i="24"/>
  <c r="K146" i="24"/>
  <c r="J146" i="24"/>
  <c r="I146" i="24"/>
  <c r="N145" i="24"/>
  <c r="M145" i="24"/>
  <c r="L145" i="24"/>
  <c r="K145" i="24"/>
  <c r="I145" i="24" s="1"/>
  <c r="K22" i="24" s="1"/>
  <c r="J145" i="24"/>
  <c r="N144" i="24"/>
  <c r="M144" i="24"/>
  <c r="L144" i="24"/>
  <c r="K144" i="24"/>
  <c r="J144" i="24"/>
  <c r="I144" i="24"/>
  <c r="N143" i="24"/>
  <c r="M143" i="24"/>
  <c r="L143" i="24"/>
  <c r="K143" i="24"/>
  <c r="I143" i="24" s="1"/>
  <c r="J143" i="24"/>
  <c r="N142" i="24"/>
  <c r="M142" i="24"/>
  <c r="L142" i="24"/>
  <c r="K142" i="24"/>
  <c r="J142" i="24"/>
  <c r="I142" i="24"/>
  <c r="N141" i="24"/>
  <c r="M141" i="24"/>
  <c r="L141" i="24"/>
  <c r="K141" i="24"/>
  <c r="I141" i="24" s="1"/>
  <c r="J141" i="24"/>
  <c r="N140" i="24"/>
  <c r="M140" i="24"/>
  <c r="L140" i="24"/>
  <c r="K140" i="24"/>
  <c r="J140" i="24"/>
  <c r="I140" i="24"/>
  <c r="N139" i="24"/>
  <c r="M139" i="24"/>
  <c r="L139" i="24"/>
  <c r="K139" i="24"/>
  <c r="I139" i="24" s="1"/>
  <c r="J139" i="24"/>
  <c r="N138" i="24"/>
  <c r="M138" i="24"/>
  <c r="L138" i="24"/>
  <c r="K138" i="24"/>
  <c r="J138" i="24"/>
  <c r="I138" i="24"/>
  <c r="N137" i="24"/>
  <c r="M137" i="24"/>
  <c r="L137" i="24"/>
  <c r="K137" i="24"/>
  <c r="I137" i="24" s="1"/>
  <c r="J137" i="24"/>
  <c r="N136" i="24"/>
  <c r="M136" i="24"/>
  <c r="L136" i="24"/>
  <c r="K136" i="24"/>
  <c r="J136" i="24"/>
  <c r="I136" i="24"/>
  <c r="N135" i="24"/>
  <c r="M135" i="24"/>
  <c r="L135" i="24"/>
  <c r="K135" i="24"/>
  <c r="I135" i="24" s="1"/>
  <c r="J135" i="24"/>
  <c r="N134" i="24"/>
  <c r="M134" i="24"/>
  <c r="L134" i="24"/>
  <c r="K134" i="24"/>
  <c r="J134" i="24"/>
  <c r="I134" i="24"/>
  <c r="N133" i="24"/>
  <c r="M133" i="24"/>
  <c r="L133" i="24"/>
  <c r="K133" i="24"/>
  <c r="I133" i="24" s="1"/>
  <c r="J133" i="24"/>
  <c r="N132" i="24"/>
  <c r="M132" i="24"/>
  <c r="L132" i="24"/>
  <c r="K132" i="24"/>
  <c r="J132" i="24"/>
  <c r="I132" i="24"/>
  <c r="N131" i="24"/>
  <c r="M131" i="24"/>
  <c r="L131" i="24"/>
  <c r="K131" i="24"/>
  <c r="I131" i="24" s="1"/>
  <c r="J131" i="24"/>
  <c r="N130" i="24"/>
  <c r="M130" i="24"/>
  <c r="L130" i="24"/>
  <c r="K130" i="24"/>
  <c r="J130" i="24"/>
  <c r="I130" i="24"/>
  <c r="N129" i="24"/>
  <c r="M129" i="24"/>
  <c r="L129" i="24"/>
  <c r="K129" i="24"/>
  <c r="I129" i="24" s="1"/>
  <c r="J129" i="24"/>
  <c r="N128" i="24"/>
  <c r="M128" i="24"/>
  <c r="L128" i="24"/>
  <c r="K128" i="24"/>
  <c r="J128" i="24"/>
  <c r="I128" i="24"/>
  <c r="N127" i="24"/>
  <c r="M127" i="24"/>
  <c r="L127" i="24"/>
  <c r="K127" i="24"/>
  <c r="I127" i="24" s="1"/>
  <c r="J127" i="24"/>
  <c r="N126" i="24"/>
  <c r="M126" i="24"/>
  <c r="L126" i="24"/>
  <c r="K126" i="24"/>
  <c r="J126" i="24"/>
  <c r="I126" i="24"/>
  <c r="N125" i="24"/>
  <c r="M125" i="24"/>
  <c r="L125" i="24"/>
  <c r="K125" i="24"/>
  <c r="I125" i="24" s="1"/>
  <c r="J125" i="24"/>
  <c r="N124" i="24"/>
  <c r="M124" i="24"/>
  <c r="L124" i="24"/>
  <c r="K124" i="24"/>
  <c r="J124" i="24"/>
  <c r="I124" i="24"/>
  <c r="N123" i="24"/>
  <c r="M123" i="24"/>
  <c r="L123" i="24"/>
  <c r="K123" i="24"/>
  <c r="I123" i="24" s="1"/>
  <c r="J123" i="24"/>
  <c r="N122" i="24"/>
  <c r="M122" i="24"/>
  <c r="L122" i="24"/>
  <c r="K122" i="24"/>
  <c r="J122" i="24"/>
  <c r="I122" i="24"/>
  <c r="N121" i="24"/>
  <c r="M121" i="24"/>
  <c r="L121" i="24"/>
  <c r="K121" i="24"/>
  <c r="I121" i="24" s="1"/>
  <c r="J121" i="24"/>
  <c r="N120" i="24"/>
  <c r="M120" i="24"/>
  <c r="L120" i="24"/>
  <c r="K120" i="24"/>
  <c r="J120" i="24"/>
  <c r="I120" i="24"/>
  <c r="N119" i="24"/>
  <c r="M119" i="24"/>
  <c r="L119" i="24"/>
  <c r="K119" i="24"/>
  <c r="I119" i="24" s="1"/>
  <c r="J119" i="24"/>
  <c r="N118" i="24"/>
  <c r="M118" i="24"/>
  <c r="L118" i="24"/>
  <c r="K118" i="24"/>
  <c r="J118" i="24"/>
  <c r="I118" i="24"/>
  <c r="N117" i="24"/>
  <c r="M117" i="24"/>
  <c r="L117" i="24"/>
  <c r="K117" i="24"/>
  <c r="I117" i="24" s="1"/>
  <c r="J117" i="24"/>
  <c r="N116" i="24"/>
  <c r="M116" i="24"/>
  <c r="L116" i="24"/>
  <c r="K116" i="24"/>
  <c r="J116" i="24"/>
  <c r="I116" i="24"/>
  <c r="N115" i="24"/>
  <c r="M115" i="24"/>
  <c r="L115" i="24"/>
  <c r="K115" i="24"/>
  <c r="I115" i="24" s="1"/>
  <c r="J115" i="24"/>
  <c r="N114" i="24"/>
  <c r="M114" i="24"/>
  <c r="L114" i="24"/>
  <c r="K114" i="24"/>
  <c r="J114" i="24"/>
  <c r="I114" i="24"/>
  <c r="N113" i="24"/>
  <c r="M113" i="24"/>
  <c r="L113" i="24"/>
  <c r="K113" i="24"/>
  <c r="I113" i="24" s="1"/>
  <c r="J113" i="24"/>
  <c r="N112" i="24"/>
  <c r="M112" i="24"/>
  <c r="L112" i="24"/>
  <c r="K112" i="24"/>
  <c r="J112" i="24"/>
  <c r="I112" i="24"/>
  <c r="N111" i="24"/>
  <c r="M111" i="24"/>
  <c r="L111" i="24"/>
  <c r="K111" i="24"/>
  <c r="I111" i="24" s="1"/>
  <c r="J111" i="24"/>
  <c r="N110" i="24"/>
  <c r="M110" i="24"/>
  <c r="L110" i="24"/>
  <c r="K110" i="24"/>
  <c r="J110" i="24"/>
  <c r="I110" i="24"/>
  <c r="N109" i="24"/>
  <c r="M109" i="24"/>
  <c r="L109" i="24"/>
  <c r="K109" i="24"/>
  <c r="I109" i="24" s="1"/>
  <c r="J109" i="24"/>
  <c r="N108" i="24"/>
  <c r="M108" i="24"/>
  <c r="L108" i="24"/>
  <c r="K108" i="24"/>
  <c r="J108" i="24"/>
  <c r="I108" i="24"/>
  <c r="N107" i="24"/>
  <c r="M107" i="24"/>
  <c r="L107" i="24"/>
  <c r="K107" i="24"/>
  <c r="I107" i="24" s="1"/>
  <c r="J107" i="24"/>
  <c r="N106" i="24"/>
  <c r="M106" i="24"/>
  <c r="L106" i="24"/>
  <c r="K106" i="24"/>
  <c r="J106" i="24"/>
  <c r="I106" i="24"/>
  <c r="N105" i="24"/>
  <c r="M105" i="24"/>
  <c r="L105" i="24"/>
  <c r="K105" i="24"/>
  <c r="I105" i="24" s="1"/>
  <c r="J105" i="24"/>
  <c r="N104" i="24"/>
  <c r="M104" i="24"/>
  <c r="L104" i="24"/>
  <c r="K104" i="24"/>
  <c r="J104" i="24"/>
  <c r="I104" i="24"/>
  <c r="N103" i="24"/>
  <c r="M103" i="24"/>
  <c r="L103" i="24"/>
  <c r="K103" i="24"/>
  <c r="I103" i="24" s="1"/>
  <c r="J103" i="24"/>
  <c r="N102" i="24"/>
  <c r="M102" i="24"/>
  <c r="L102" i="24"/>
  <c r="K102" i="24"/>
  <c r="J102" i="24"/>
  <c r="I102" i="24"/>
  <c r="N101" i="24"/>
  <c r="M101" i="24"/>
  <c r="L101" i="24"/>
  <c r="K101" i="24"/>
  <c r="I101" i="24" s="1"/>
  <c r="J101" i="24"/>
  <c r="N100" i="24"/>
  <c r="M100" i="24"/>
  <c r="L100" i="24"/>
  <c r="K100" i="24"/>
  <c r="J100" i="24"/>
  <c r="I100" i="24"/>
  <c r="N99" i="24"/>
  <c r="M99" i="24"/>
  <c r="L99" i="24"/>
  <c r="K99" i="24"/>
  <c r="I99" i="24" s="1"/>
  <c r="J99" i="24"/>
  <c r="N98" i="24"/>
  <c r="M98" i="24"/>
  <c r="L98" i="24"/>
  <c r="K98" i="24"/>
  <c r="J98" i="24"/>
  <c r="I98" i="24"/>
  <c r="N97" i="24"/>
  <c r="M97" i="24"/>
  <c r="L97" i="24"/>
  <c r="K97" i="24"/>
  <c r="I97" i="24" s="1"/>
  <c r="J97" i="24"/>
  <c r="N96" i="24"/>
  <c r="M96" i="24"/>
  <c r="L96" i="24"/>
  <c r="K96" i="24"/>
  <c r="J96" i="24"/>
  <c r="I96" i="24"/>
  <c r="N95" i="24"/>
  <c r="M95" i="24"/>
  <c r="L95" i="24"/>
  <c r="K95" i="24"/>
  <c r="I95" i="24" s="1"/>
  <c r="J95" i="24"/>
  <c r="N94" i="24"/>
  <c r="M94" i="24"/>
  <c r="L94" i="24"/>
  <c r="K94" i="24"/>
  <c r="J94" i="24"/>
  <c r="I94" i="24"/>
  <c r="N93" i="24"/>
  <c r="M93" i="24"/>
  <c r="L93" i="24"/>
  <c r="K93" i="24"/>
  <c r="I93" i="24" s="1"/>
  <c r="J93" i="24"/>
  <c r="N92" i="24"/>
  <c r="M92" i="24"/>
  <c r="L92" i="24"/>
  <c r="K92" i="24"/>
  <c r="J92" i="24"/>
  <c r="I92" i="24"/>
  <c r="N91" i="24"/>
  <c r="M91" i="24"/>
  <c r="L91" i="24"/>
  <c r="K91" i="24"/>
  <c r="I91" i="24" s="1"/>
  <c r="J91" i="24"/>
  <c r="N90" i="24"/>
  <c r="M90" i="24"/>
  <c r="L90" i="24"/>
  <c r="K90" i="24"/>
  <c r="J90" i="24"/>
  <c r="I90" i="24"/>
  <c r="N89" i="24"/>
  <c r="M89" i="24"/>
  <c r="L89" i="24"/>
  <c r="K89" i="24"/>
  <c r="I89" i="24" s="1"/>
  <c r="J89" i="24"/>
  <c r="N88" i="24"/>
  <c r="M88" i="24"/>
  <c r="L88" i="24"/>
  <c r="K88" i="24"/>
  <c r="J88" i="24"/>
  <c r="I88" i="24"/>
  <c r="N87" i="24"/>
  <c r="M87" i="24"/>
  <c r="L87" i="24"/>
  <c r="K87" i="24"/>
  <c r="I87" i="24" s="1"/>
  <c r="J87" i="24"/>
  <c r="N86" i="24"/>
  <c r="M86" i="24"/>
  <c r="L86" i="24"/>
  <c r="K86" i="24"/>
  <c r="J86" i="24"/>
  <c r="I86" i="24"/>
  <c r="N85" i="24"/>
  <c r="M85" i="24"/>
  <c r="L85" i="24"/>
  <c r="K85" i="24"/>
  <c r="I85" i="24" s="1"/>
  <c r="J85" i="24"/>
  <c r="N84" i="24"/>
  <c r="M84" i="24"/>
  <c r="L84" i="24"/>
  <c r="K84" i="24"/>
  <c r="J84" i="24"/>
  <c r="I84" i="24"/>
  <c r="N83" i="24"/>
  <c r="M83" i="24"/>
  <c r="L83" i="24"/>
  <c r="K83" i="24"/>
  <c r="I83" i="24" s="1"/>
  <c r="J83" i="24"/>
  <c r="N82" i="24"/>
  <c r="M82" i="24"/>
  <c r="L82" i="24"/>
  <c r="K82" i="24"/>
  <c r="J82" i="24"/>
  <c r="I82" i="24"/>
  <c r="N81" i="24"/>
  <c r="M81" i="24"/>
  <c r="L81" i="24"/>
  <c r="K81" i="24"/>
  <c r="I81" i="24" s="1"/>
  <c r="J81" i="24"/>
  <c r="N80" i="24"/>
  <c r="M80" i="24"/>
  <c r="L80" i="24"/>
  <c r="K80" i="24"/>
  <c r="J80" i="24"/>
  <c r="I80" i="24"/>
  <c r="N79" i="24"/>
  <c r="M79" i="24"/>
  <c r="L79" i="24"/>
  <c r="K79" i="24"/>
  <c r="I79" i="24" s="1"/>
  <c r="J79" i="24"/>
  <c r="N78" i="24"/>
  <c r="M78" i="24"/>
  <c r="L78" i="24"/>
  <c r="K78" i="24"/>
  <c r="J78" i="24"/>
  <c r="I78" i="24"/>
  <c r="N77" i="24"/>
  <c r="M77" i="24"/>
  <c r="L77" i="24"/>
  <c r="K77" i="24"/>
  <c r="I77" i="24" s="1"/>
  <c r="J77" i="24"/>
  <c r="N76" i="24"/>
  <c r="M76" i="24"/>
  <c r="L76" i="24"/>
  <c r="K76" i="24"/>
  <c r="J76" i="24"/>
  <c r="I76" i="24"/>
  <c r="N75" i="24"/>
  <c r="M75" i="24"/>
  <c r="L75" i="24"/>
  <c r="K75" i="24"/>
  <c r="I75" i="24" s="1"/>
  <c r="J75" i="24"/>
  <c r="N74" i="24"/>
  <c r="M74" i="24"/>
  <c r="L74" i="24"/>
  <c r="K74" i="24"/>
  <c r="J74" i="24"/>
  <c r="I74" i="24"/>
  <c r="N73" i="24"/>
  <c r="M73" i="24"/>
  <c r="L73" i="24"/>
  <c r="K73" i="24"/>
  <c r="I73" i="24" s="1"/>
  <c r="J73" i="24"/>
  <c r="N72" i="24"/>
  <c r="M72" i="24"/>
  <c r="L72" i="24"/>
  <c r="K72" i="24"/>
  <c r="J72" i="24"/>
  <c r="I72" i="24"/>
  <c r="N71" i="24"/>
  <c r="M71" i="24"/>
  <c r="L71" i="24"/>
  <c r="K71" i="24"/>
  <c r="I71" i="24" s="1"/>
  <c r="J71" i="24"/>
  <c r="N70" i="24"/>
  <c r="M70" i="24"/>
  <c r="L70" i="24"/>
  <c r="K70" i="24"/>
  <c r="J70" i="24"/>
  <c r="I70" i="24"/>
  <c r="N69" i="24"/>
  <c r="M69" i="24"/>
  <c r="L69" i="24"/>
  <c r="K69" i="24"/>
  <c r="I69" i="24" s="1"/>
  <c r="J69" i="24"/>
  <c r="N68" i="24"/>
  <c r="M68" i="24"/>
  <c r="L68" i="24"/>
  <c r="K68" i="24"/>
  <c r="J68" i="24"/>
  <c r="I68" i="24"/>
  <c r="N67" i="24"/>
  <c r="M67" i="24"/>
  <c r="L67" i="24"/>
  <c r="K67" i="24"/>
  <c r="I67" i="24" s="1"/>
  <c r="J67" i="24"/>
  <c r="N66" i="24"/>
  <c r="M66" i="24"/>
  <c r="L66" i="24"/>
  <c r="K66" i="24"/>
  <c r="J66" i="24"/>
  <c r="I66" i="24"/>
  <c r="N65" i="24"/>
  <c r="M65" i="24"/>
  <c r="L65" i="24"/>
  <c r="K65" i="24"/>
  <c r="I65" i="24" s="1"/>
  <c r="J65" i="24"/>
  <c r="N64" i="24"/>
  <c r="M64" i="24"/>
  <c r="L64" i="24"/>
  <c r="K64" i="24"/>
  <c r="J64" i="24"/>
  <c r="I64" i="24"/>
  <c r="N63" i="24"/>
  <c r="M63" i="24"/>
  <c r="L63" i="24"/>
  <c r="K63" i="24"/>
  <c r="I63" i="24" s="1"/>
  <c r="J63" i="24"/>
  <c r="N62" i="24"/>
  <c r="M62" i="24"/>
  <c r="L62" i="24"/>
  <c r="K62" i="24"/>
  <c r="J62" i="24"/>
  <c r="I62" i="24"/>
  <c r="N61" i="24"/>
  <c r="M61" i="24"/>
  <c r="L61" i="24"/>
  <c r="K61" i="24"/>
  <c r="I61" i="24" s="1"/>
  <c r="J61" i="24"/>
  <c r="N60" i="24"/>
  <c r="M60" i="24"/>
  <c r="L60" i="24"/>
  <c r="K60" i="24"/>
  <c r="J60" i="24"/>
  <c r="I60" i="24"/>
  <c r="K39" i="24"/>
  <c r="L36" i="24"/>
  <c r="K36" i="24"/>
  <c r="J36" i="24" s="1"/>
  <c r="L34" i="24"/>
  <c r="K34" i="24"/>
  <c r="J34" i="24" s="1"/>
  <c r="L31" i="24"/>
  <c r="K31" i="24"/>
  <c r="J31" i="24" s="1"/>
  <c r="L29" i="24"/>
  <c r="K29" i="24"/>
  <c r="J29" i="24" s="1"/>
  <c r="L27" i="24"/>
  <c r="K27" i="24"/>
  <c r="J27" i="24" s="1"/>
  <c r="L25" i="24"/>
  <c r="K25" i="24"/>
  <c r="J25" i="24" s="1"/>
  <c r="L23" i="24"/>
  <c r="K23" i="24"/>
  <c r="J23" i="24" s="1"/>
  <c r="E12" i="24"/>
  <c r="K8" i="24" s="1"/>
  <c r="D12" i="24"/>
  <c r="K10" i="24"/>
  <c r="K9" i="24"/>
  <c r="K7" i="24"/>
  <c r="K6" i="24"/>
  <c r="K4" i="24"/>
  <c r="K3" i="24"/>
  <c r="K2" i="24"/>
  <c r="D1" i="24"/>
  <c r="K5" i="24" s="1"/>
  <c r="N399" i="23"/>
  <c r="M399" i="23"/>
  <c r="L399" i="23"/>
  <c r="K399" i="23"/>
  <c r="I399" i="23" s="1"/>
  <c r="J399" i="23"/>
  <c r="N398" i="23"/>
  <c r="M398" i="23"/>
  <c r="L398" i="23"/>
  <c r="K398" i="23"/>
  <c r="J398" i="23"/>
  <c r="I398" i="23"/>
  <c r="N397" i="23"/>
  <c r="M397" i="23"/>
  <c r="L397" i="23"/>
  <c r="K397" i="23"/>
  <c r="I397" i="23" s="1"/>
  <c r="J397" i="23"/>
  <c r="N396" i="23"/>
  <c r="M396" i="23"/>
  <c r="L396" i="23"/>
  <c r="K396" i="23"/>
  <c r="J396" i="23"/>
  <c r="I396" i="23"/>
  <c r="N395" i="23"/>
  <c r="M395" i="23"/>
  <c r="L395" i="23"/>
  <c r="K395" i="23"/>
  <c r="I395" i="23" s="1"/>
  <c r="J395" i="23"/>
  <c r="N394" i="23"/>
  <c r="M394" i="23"/>
  <c r="L394" i="23"/>
  <c r="K394" i="23"/>
  <c r="J394" i="23"/>
  <c r="I394" i="23"/>
  <c r="N393" i="23"/>
  <c r="M393" i="23"/>
  <c r="L393" i="23"/>
  <c r="K393" i="23"/>
  <c r="I393" i="23" s="1"/>
  <c r="J393" i="23"/>
  <c r="N392" i="23"/>
  <c r="M392" i="23"/>
  <c r="L392" i="23"/>
  <c r="K392" i="23"/>
  <c r="J392" i="23"/>
  <c r="I392" i="23"/>
  <c r="N391" i="23"/>
  <c r="M391" i="23"/>
  <c r="L391" i="23"/>
  <c r="K391" i="23"/>
  <c r="I391" i="23" s="1"/>
  <c r="J391" i="23"/>
  <c r="N390" i="23"/>
  <c r="M390" i="23"/>
  <c r="L390" i="23"/>
  <c r="K390" i="23"/>
  <c r="J390" i="23"/>
  <c r="I390" i="23"/>
  <c r="N389" i="23"/>
  <c r="M389" i="23"/>
  <c r="L389" i="23"/>
  <c r="K389" i="23"/>
  <c r="I389" i="23" s="1"/>
  <c r="J389" i="23"/>
  <c r="N388" i="23"/>
  <c r="M388" i="23"/>
  <c r="L388" i="23"/>
  <c r="K388" i="23"/>
  <c r="J388" i="23"/>
  <c r="I388" i="23"/>
  <c r="N387" i="23"/>
  <c r="M387" i="23"/>
  <c r="L387" i="23"/>
  <c r="K387" i="23"/>
  <c r="I387" i="23" s="1"/>
  <c r="J387" i="23"/>
  <c r="N386" i="23"/>
  <c r="M386" i="23"/>
  <c r="L386" i="23"/>
  <c r="K386" i="23"/>
  <c r="J386" i="23"/>
  <c r="I386" i="23"/>
  <c r="N385" i="23"/>
  <c r="M385" i="23"/>
  <c r="L385" i="23"/>
  <c r="K385" i="23"/>
  <c r="I385" i="23" s="1"/>
  <c r="J385" i="23"/>
  <c r="N384" i="23"/>
  <c r="M384" i="23"/>
  <c r="L384" i="23"/>
  <c r="K384" i="23"/>
  <c r="J384" i="23"/>
  <c r="I384" i="23"/>
  <c r="N383" i="23"/>
  <c r="M383" i="23"/>
  <c r="L383" i="23"/>
  <c r="K383" i="23"/>
  <c r="I383" i="23" s="1"/>
  <c r="J383" i="23"/>
  <c r="N382" i="23"/>
  <c r="M382" i="23"/>
  <c r="L382" i="23"/>
  <c r="K382" i="23"/>
  <c r="J382" i="23"/>
  <c r="I382" i="23"/>
  <c r="N381" i="23"/>
  <c r="M381" i="23"/>
  <c r="L381" i="23"/>
  <c r="K381" i="23"/>
  <c r="I381" i="23" s="1"/>
  <c r="J381" i="23"/>
  <c r="N380" i="23"/>
  <c r="M380" i="23"/>
  <c r="L380" i="23"/>
  <c r="K380" i="23"/>
  <c r="J380" i="23"/>
  <c r="I380" i="23"/>
  <c r="N379" i="23"/>
  <c r="M379" i="23"/>
  <c r="L379" i="23"/>
  <c r="K379" i="23"/>
  <c r="I379" i="23" s="1"/>
  <c r="J379" i="23"/>
  <c r="N378" i="23"/>
  <c r="M378" i="23"/>
  <c r="L378" i="23"/>
  <c r="K378" i="23"/>
  <c r="J378" i="23"/>
  <c r="I378" i="23"/>
  <c r="N377" i="23"/>
  <c r="M377" i="23"/>
  <c r="L377" i="23"/>
  <c r="K377" i="23"/>
  <c r="I377" i="23" s="1"/>
  <c r="J377" i="23"/>
  <c r="N376" i="23"/>
  <c r="M376" i="23"/>
  <c r="L376" i="23"/>
  <c r="K376" i="23"/>
  <c r="J376" i="23"/>
  <c r="I376" i="23"/>
  <c r="N375" i="23"/>
  <c r="M375" i="23"/>
  <c r="L375" i="23"/>
  <c r="K375" i="23"/>
  <c r="I375" i="23" s="1"/>
  <c r="J375" i="23"/>
  <c r="N374" i="23"/>
  <c r="M374" i="23"/>
  <c r="L374" i="23"/>
  <c r="K374" i="23"/>
  <c r="J374" i="23"/>
  <c r="I374" i="23"/>
  <c r="N373" i="23"/>
  <c r="M373" i="23"/>
  <c r="L373" i="23"/>
  <c r="K373" i="23"/>
  <c r="I373" i="23" s="1"/>
  <c r="J373" i="23"/>
  <c r="N372" i="23"/>
  <c r="M372" i="23"/>
  <c r="L372" i="23"/>
  <c r="K372" i="23"/>
  <c r="J372" i="23"/>
  <c r="I372" i="23"/>
  <c r="N371" i="23"/>
  <c r="M371" i="23"/>
  <c r="L371" i="23"/>
  <c r="K371" i="23"/>
  <c r="I371" i="23" s="1"/>
  <c r="J371" i="23"/>
  <c r="N370" i="23"/>
  <c r="M370" i="23"/>
  <c r="L370" i="23"/>
  <c r="K370" i="23"/>
  <c r="J370" i="23"/>
  <c r="I370" i="23"/>
  <c r="N369" i="23"/>
  <c r="M369" i="23"/>
  <c r="L369" i="23"/>
  <c r="K369" i="23"/>
  <c r="I369" i="23" s="1"/>
  <c r="J369" i="23"/>
  <c r="N368" i="23"/>
  <c r="M368" i="23"/>
  <c r="L368" i="23"/>
  <c r="K368" i="23"/>
  <c r="J368" i="23"/>
  <c r="I368" i="23"/>
  <c r="N367" i="23"/>
  <c r="M367" i="23"/>
  <c r="L367" i="23"/>
  <c r="K367" i="23"/>
  <c r="I367" i="23" s="1"/>
  <c r="J367" i="23"/>
  <c r="N366" i="23"/>
  <c r="M366" i="23"/>
  <c r="L366" i="23"/>
  <c r="K366" i="23"/>
  <c r="J366" i="23"/>
  <c r="I366" i="23"/>
  <c r="N365" i="23"/>
  <c r="M365" i="23"/>
  <c r="L365" i="23"/>
  <c r="K365" i="23"/>
  <c r="I365" i="23" s="1"/>
  <c r="J365" i="23"/>
  <c r="N364" i="23"/>
  <c r="M364" i="23"/>
  <c r="L364" i="23"/>
  <c r="K364" i="23"/>
  <c r="J364" i="23"/>
  <c r="I364" i="23"/>
  <c r="N363" i="23"/>
  <c r="M363" i="23"/>
  <c r="L363" i="23"/>
  <c r="K363" i="23"/>
  <c r="I363" i="23" s="1"/>
  <c r="J363" i="23"/>
  <c r="N362" i="23"/>
  <c r="M362" i="23"/>
  <c r="L362" i="23"/>
  <c r="K362" i="23"/>
  <c r="J362" i="23"/>
  <c r="I362" i="23"/>
  <c r="N361" i="23"/>
  <c r="M361" i="23"/>
  <c r="L361" i="23"/>
  <c r="K361" i="23"/>
  <c r="I361" i="23" s="1"/>
  <c r="J361" i="23"/>
  <c r="N360" i="23"/>
  <c r="M360" i="23"/>
  <c r="L360" i="23"/>
  <c r="K360" i="23"/>
  <c r="J360" i="23"/>
  <c r="I360" i="23"/>
  <c r="N359" i="23"/>
  <c r="M359" i="23"/>
  <c r="L359" i="23"/>
  <c r="K359" i="23"/>
  <c r="I359" i="23" s="1"/>
  <c r="J359" i="23"/>
  <c r="N358" i="23"/>
  <c r="M358" i="23"/>
  <c r="L358" i="23"/>
  <c r="K358" i="23"/>
  <c r="J358" i="23"/>
  <c r="I358" i="23"/>
  <c r="N357" i="23"/>
  <c r="M357" i="23"/>
  <c r="L357" i="23"/>
  <c r="K357" i="23"/>
  <c r="I357" i="23" s="1"/>
  <c r="J357" i="23"/>
  <c r="N356" i="23"/>
  <c r="M356" i="23"/>
  <c r="L356" i="23"/>
  <c r="K356" i="23"/>
  <c r="J356" i="23"/>
  <c r="I356" i="23"/>
  <c r="N355" i="23"/>
  <c r="M355" i="23"/>
  <c r="L355" i="23"/>
  <c r="K355" i="23"/>
  <c r="I355" i="23" s="1"/>
  <c r="J355" i="23"/>
  <c r="N354" i="23"/>
  <c r="M354" i="23"/>
  <c r="L354" i="23"/>
  <c r="K354" i="23"/>
  <c r="J354" i="23"/>
  <c r="I354" i="23"/>
  <c r="N353" i="23"/>
  <c r="M353" i="23"/>
  <c r="L353" i="23"/>
  <c r="K353" i="23"/>
  <c r="I353" i="23" s="1"/>
  <c r="J353" i="23"/>
  <c r="N352" i="23"/>
  <c r="M352" i="23"/>
  <c r="L352" i="23"/>
  <c r="K352" i="23"/>
  <c r="J352" i="23"/>
  <c r="I352" i="23"/>
  <c r="N351" i="23"/>
  <c r="M351" i="23"/>
  <c r="L351" i="23"/>
  <c r="K351" i="23"/>
  <c r="I351" i="23" s="1"/>
  <c r="K38" i="23" s="1"/>
  <c r="J38" i="23" s="1"/>
  <c r="J351" i="23"/>
  <c r="N350" i="23"/>
  <c r="M350" i="23"/>
  <c r="L350" i="23"/>
  <c r="K350" i="23"/>
  <c r="J350" i="23"/>
  <c r="I350" i="23"/>
  <c r="N349" i="23"/>
  <c r="M349" i="23"/>
  <c r="L349" i="23"/>
  <c r="K349" i="23"/>
  <c r="I349" i="23" s="1"/>
  <c r="J349" i="23"/>
  <c r="N348" i="23"/>
  <c r="M348" i="23"/>
  <c r="L348" i="23"/>
  <c r="K348" i="23"/>
  <c r="J348" i="23"/>
  <c r="I348" i="23"/>
  <c r="N347" i="23"/>
  <c r="M347" i="23"/>
  <c r="L347" i="23"/>
  <c r="K347" i="23"/>
  <c r="I347" i="23" s="1"/>
  <c r="J347" i="23"/>
  <c r="N346" i="23"/>
  <c r="M346" i="23"/>
  <c r="L346" i="23"/>
  <c r="K346" i="23"/>
  <c r="J346" i="23"/>
  <c r="I346" i="23"/>
  <c r="N345" i="23"/>
  <c r="M345" i="23"/>
  <c r="L345" i="23"/>
  <c r="K345" i="23"/>
  <c r="I345" i="23" s="1"/>
  <c r="J345" i="23"/>
  <c r="N344" i="23"/>
  <c r="M344" i="23"/>
  <c r="L344" i="23"/>
  <c r="K344" i="23"/>
  <c r="J344" i="23"/>
  <c r="I344" i="23"/>
  <c r="N343" i="23"/>
  <c r="M343" i="23"/>
  <c r="L343" i="23"/>
  <c r="K343" i="23"/>
  <c r="I343" i="23" s="1"/>
  <c r="J343" i="23"/>
  <c r="N342" i="23"/>
  <c r="M342" i="23"/>
  <c r="L342" i="23"/>
  <c r="K342" i="23"/>
  <c r="J342" i="23"/>
  <c r="I342" i="23"/>
  <c r="N341" i="23"/>
  <c r="M341" i="23"/>
  <c r="L341" i="23"/>
  <c r="K341" i="23"/>
  <c r="I341" i="23" s="1"/>
  <c r="J341" i="23"/>
  <c r="N340" i="23"/>
  <c r="M340" i="23"/>
  <c r="L340" i="23"/>
  <c r="K340" i="23"/>
  <c r="J340" i="23"/>
  <c r="I340" i="23"/>
  <c r="N339" i="23"/>
  <c r="M339" i="23"/>
  <c r="L339" i="23"/>
  <c r="K339" i="23"/>
  <c r="I339" i="23" s="1"/>
  <c r="J339" i="23"/>
  <c r="N338" i="23"/>
  <c r="M338" i="23"/>
  <c r="L338" i="23"/>
  <c r="K338" i="23"/>
  <c r="J338" i="23"/>
  <c r="I338" i="23"/>
  <c r="N337" i="23"/>
  <c r="M337" i="23"/>
  <c r="L337" i="23"/>
  <c r="K337" i="23"/>
  <c r="I337" i="23" s="1"/>
  <c r="J337" i="23"/>
  <c r="N336" i="23"/>
  <c r="M336" i="23"/>
  <c r="L336" i="23"/>
  <c r="K336" i="23"/>
  <c r="J336" i="23"/>
  <c r="I336" i="23"/>
  <c r="N335" i="23"/>
  <c r="M335" i="23"/>
  <c r="L335" i="23"/>
  <c r="K335" i="23"/>
  <c r="I335" i="23" s="1"/>
  <c r="J335" i="23"/>
  <c r="N334" i="23"/>
  <c r="M334" i="23"/>
  <c r="L334" i="23"/>
  <c r="K334" i="23"/>
  <c r="J334" i="23"/>
  <c r="I334" i="23"/>
  <c r="N333" i="23"/>
  <c r="M333" i="23"/>
  <c r="L333" i="23"/>
  <c r="K333" i="23"/>
  <c r="I333" i="23" s="1"/>
  <c r="J333" i="23"/>
  <c r="N332" i="23"/>
  <c r="M332" i="23"/>
  <c r="L332" i="23"/>
  <c r="K332" i="23"/>
  <c r="J332" i="23"/>
  <c r="I332" i="23"/>
  <c r="N331" i="23"/>
  <c r="M331" i="23"/>
  <c r="L331" i="23"/>
  <c r="K331" i="23"/>
  <c r="I331" i="23" s="1"/>
  <c r="J331" i="23"/>
  <c r="N330" i="23"/>
  <c r="M330" i="23"/>
  <c r="L330" i="23"/>
  <c r="K330" i="23"/>
  <c r="J330" i="23"/>
  <c r="I330" i="23"/>
  <c r="N329" i="23"/>
  <c r="M329" i="23"/>
  <c r="L329" i="23"/>
  <c r="K329" i="23"/>
  <c r="I329" i="23" s="1"/>
  <c r="J329" i="23"/>
  <c r="N328" i="23"/>
  <c r="M328" i="23"/>
  <c r="L328" i="23"/>
  <c r="K328" i="23"/>
  <c r="J328" i="23"/>
  <c r="I328" i="23"/>
  <c r="N327" i="23"/>
  <c r="M327" i="23"/>
  <c r="L327" i="23"/>
  <c r="K327" i="23"/>
  <c r="I327" i="23" s="1"/>
  <c r="J327" i="23"/>
  <c r="N326" i="23"/>
  <c r="M326" i="23"/>
  <c r="L326" i="23"/>
  <c r="K326" i="23"/>
  <c r="J326" i="23"/>
  <c r="I326" i="23"/>
  <c r="N325" i="23"/>
  <c r="M325" i="23"/>
  <c r="L325" i="23"/>
  <c r="K325" i="23"/>
  <c r="I325" i="23" s="1"/>
  <c r="J325" i="23"/>
  <c r="N324" i="23"/>
  <c r="M324" i="23"/>
  <c r="L324" i="23"/>
  <c r="K324" i="23"/>
  <c r="J324" i="23"/>
  <c r="I324" i="23"/>
  <c r="N323" i="23"/>
  <c r="M323" i="23"/>
  <c r="L323" i="23"/>
  <c r="K323" i="23"/>
  <c r="I323" i="23" s="1"/>
  <c r="J323" i="23"/>
  <c r="N322" i="23"/>
  <c r="M322" i="23"/>
  <c r="L322" i="23"/>
  <c r="K322" i="23"/>
  <c r="J322" i="23"/>
  <c r="I322" i="23"/>
  <c r="N321" i="23"/>
  <c r="M321" i="23"/>
  <c r="L321" i="23"/>
  <c r="K321" i="23"/>
  <c r="I321" i="23" s="1"/>
  <c r="J321" i="23"/>
  <c r="N320" i="23"/>
  <c r="M320" i="23"/>
  <c r="L320" i="23"/>
  <c r="K320" i="23"/>
  <c r="J320" i="23"/>
  <c r="I320" i="23"/>
  <c r="N319" i="23"/>
  <c r="M319" i="23"/>
  <c r="L319" i="23"/>
  <c r="K319" i="23"/>
  <c r="I319" i="23" s="1"/>
  <c r="J319" i="23"/>
  <c r="N318" i="23"/>
  <c r="M318" i="23"/>
  <c r="L318" i="23"/>
  <c r="K318" i="23"/>
  <c r="J318" i="23"/>
  <c r="I318" i="23"/>
  <c r="N317" i="23"/>
  <c r="M317" i="23"/>
  <c r="L317" i="23"/>
  <c r="K317" i="23"/>
  <c r="I317" i="23" s="1"/>
  <c r="J317" i="23"/>
  <c r="N316" i="23"/>
  <c r="M316" i="23"/>
  <c r="L316" i="23"/>
  <c r="K316" i="23"/>
  <c r="J316" i="23"/>
  <c r="I316" i="23"/>
  <c r="N315" i="23"/>
  <c r="M315" i="23"/>
  <c r="L315" i="23"/>
  <c r="K315" i="23"/>
  <c r="I315" i="23" s="1"/>
  <c r="J315" i="23"/>
  <c r="N314" i="23"/>
  <c r="M314" i="23"/>
  <c r="L314" i="23"/>
  <c r="K314" i="23"/>
  <c r="J314" i="23"/>
  <c r="I314" i="23"/>
  <c r="N313" i="23"/>
  <c r="M313" i="23"/>
  <c r="L313" i="23"/>
  <c r="K313" i="23"/>
  <c r="I313" i="23" s="1"/>
  <c r="J313" i="23"/>
  <c r="N312" i="23"/>
  <c r="M312" i="23"/>
  <c r="L312" i="23"/>
  <c r="K312" i="23"/>
  <c r="J312" i="23"/>
  <c r="I312" i="23"/>
  <c r="N311" i="23"/>
  <c r="M311" i="23"/>
  <c r="L311" i="23"/>
  <c r="K311" i="23"/>
  <c r="I311" i="23" s="1"/>
  <c r="J311" i="23"/>
  <c r="N310" i="23"/>
  <c r="M310" i="23"/>
  <c r="L310" i="23"/>
  <c r="K310" i="23"/>
  <c r="J310" i="23"/>
  <c r="I310" i="23"/>
  <c r="N309" i="23"/>
  <c r="M309" i="23"/>
  <c r="L309" i="23"/>
  <c r="K309" i="23"/>
  <c r="I309" i="23" s="1"/>
  <c r="J309" i="23"/>
  <c r="N308" i="23"/>
  <c r="M308" i="23"/>
  <c r="L308" i="23"/>
  <c r="K308" i="23"/>
  <c r="J308" i="23"/>
  <c r="I308" i="23"/>
  <c r="N307" i="23"/>
  <c r="M307" i="23"/>
  <c r="L307" i="23"/>
  <c r="K307" i="23"/>
  <c r="I307" i="23" s="1"/>
  <c r="J307" i="23"/>
  <c r="N306" i="23"/>
  <c r="M306" i="23"/>
  <c r="L306" i="23"/>
  <c r="K306" i="23"/>
  <c r="J306" i="23"/>
  <c r="I306" i="23"/>
  <c r="N305" i="23"/>
  <c r="M305" i="23"/>
  <c r="L305" i="23"/>
  <c r="K305" i="23"/>
  <c r="I305" i="23" s="1"/>
  <c r="J305" i="23"/>
  <c r="N304" i="23"/>
  <c r="M304" i="23"/>
  <c r="L304" i="23"/>
  <c r="K304" i="23"/>
  <c r="J304" i="23"/>
  <c r="I304" i="23"/>
  <c r="N303" i="23"/>
  <c r="M303" i="23"/>
  <c r="L303" i="23"/>
  <c r="K303" i="23"/>
  <c r="I303" i="23" s="1"/>
  <c r="J303" i="23"/>
  <c r="N302" i="23"/>
  <c r="M302" i="23"/>
  <c r="L302" i="23"/>
  <c r="K302" i="23"/>
  <c r="J302" i="23"/>
  <c r="I302" i="23"/>
  <c r="N301" i="23"/>
  <c r="M301" i="23"/>
  <c r="L301" i="23"/>
  <c r="K301" i="23"/>
  <c r="I301" i="23" s="1"/>
  <c r="J301" i="23"/>
  <c r="N300" i="23"/>
  <c r="M300" i="23"/>
  <c r="L300" i="23"/>
  <c r="K300" i="23"/>
  <c r="J300" i="23"/>
  <c r="I300" i="23"/>
  <c r="N299" i="23"/>
  <c r="M299" i="23"/>
  <c r="L299" i="23"/>
  <c r="K299" i="23"/>
  <c r="I299" i="23" s="1"/>
  <c r="J299" i="23"/>
  <c r="N298" i="23"/>
  <c r="M298" i="23"/>
  <c r="L298" i="23"/>
  <c r="K298" i="23"/>
  <c r="J298" i="23"/>
  <c r="I298" i="23"/>
  <c r="N297" i="23"/>
  <c r="M297" i="23"/>
  <c r="L297" i="23"/>
  <c r="K297" i="23"/>
  <c r="I297" i="23" s="1"/>
  <c r="J297" i="23"/>
  <c r="N296" i="23"/>
  <c r="M296" i="23"/>
  <c r="L296" i="23"/>
  <c r="K296" i="23"/>
  <c r="J296" i="23"/>
  <c r="I296" i="23"/>
  <c r="N295" i="23"/>
  <c r="M295" i="23"/>
  <c r="L295" i="23"/>
  <c r="K295" i="23"/>
  <c r="I295" i="23" s="1"/>
  <c r="J295" i="23"/>
  <c r="N294" i="23"/>
  <c r="M294" i="23"/>
  <c r="L294" i="23"/>
  <c r="K294" i="23"/>
  <c r="J294" i="23"/>
  <c r="I294" i="23"/>
  <c r="N293" i="23"/>
  <c r="M293" i="23"/>
  <c r="L293" i="23"/>
  <c r="K293" i="23"/>
  <c r="I293" i="23" s="1"/>
  <c r="J293" i="23"/>
  <c r="N292" i="23"/>
  <c r="M292" i="23"/>
  <c r="L292" i="23"/>
  <c r="K292" i="23"/>
  <c r="J292" i="23"/>
  <c r="I292" i="23"/>
  <c r="N291" i="23"/>
  <c r="M291" i="23"/>
  <c r="L291" i="23"/>
  <c r="K291" i="23"/>
  <c r="I291" i="23" s="1"/>
  <c r="J291" i="23"/>
  <c r="N290" i="23"/>
  <c r="M290" i="23"/>
  <c r="L290" i="23"/>
  <c r="K290" i="23"/>
  <c r="J290" i="23"/>
  <c r="I290" i="23"/>
  <c r="N289" i="23"/>
  <c r="M289" i="23"/>
  <c r="L289" i="23"/>
  <c r="K289" i="23"/>
  <c r="I289" i="23" s="1"/>
  <c r="J289" i="23"/>
  <c r="N288" i="23"/>
  <c r="M288" i="23"/>
  <c r="L288" i="23"/>
  <c r="K288" i="23"/>
  <c r="J288" i="23"/>
  <c r="I288" i="23"/>
  <c r="N287" i="23"/>
  <c r="M287" i="23"/>
  <c r="L287" i="23"/>
  <c r="K287" i="23"/>
  <c r="I287" i="23" s="1"/>
  <c r="J287" i="23"/>
  <c r="N286" i="23"/>
  <c r="M286" i="23"/>
  <c r="L286" i="23"/>
  <c r="K286" i="23"/>
  <c r="J286" i="23"/>
  <c r="I286" i="23"/>
  <c r="N285" i="23"/>
  <c r="M285" i="23"/>
  <c r="L285" i="23"/>
  <c r="K285" i="23"/>
  <c r="I285" i="23" s="1"/>
  <c r="J285" i="23"/>
  <c r="N284" i="23"/>
  <c r="M284" i="23"/>
  <c r="L284" i="23"/>
  <c r="K284" i="23"/>
  <c r="J284" i="23"/>
  <c r="I284" i="23"/>
  <c r="N283" i="23"/>
  <c r="M283" i="23"/>
  <c r="L283" i="23"/>
  <c r="K283" i="23"/>
  <c r="I283" i="23" s="1"/>
  <c r="J283" i="23"/>
  <c r="N282" i="23"/>
  <c r="M282" i="23"/>
  <c r="L282" i="23"/>
  <c r="K282" i="23"/>
  <c r="J282" i="23"/>
  <c r="I282" i="23"/>
  <c r="N281" i="23"/>
  <c r="M281" i="23"/>
  <c r="L281" i="23"/>
  <c r="K281" i="23"/>
  <c r="I281" i="23" s="1"/>
  <c r="J281" i="23"/>
  <c r="N280" i="23"/>
  <c r="M280" i="23"/>
  <c r="L280" i="23"/>
  <c r="K280" i="23"/>
  <c r="J280" i="23"/>
  <c r="I280" i="23"/>
  <c r="N279" i="23"/>
  <c r="M279" i="23"/>
  <c r="L279" i="23"/>
  <c r="K279" i="23"/>
  <c r="I279" i="23" s="1"/>
  <c r="J279" i="23"/>
  <c r="N278" i="23"/>
  <c r="M278" i="23"/>
  <c r="L278" i="23"/>
  <c r="K278" i="23"/>
  <c r="J278" i="23"/>
  <c r="I278" i="23"/>
  <c r="N277" i="23"/>
  <c r="M277" i="23"/>
  <c r="L277" i="23"/>
  <c r="K277" i="23"/>
  <c r="I277" i="23" s="1"/>
  <c r="J277" i="23"/>
  <c r="N276" i="23"/>
  <c r="M276" i="23"/>
  <c r="L276" i="23"/>
  <c r="K276" i="23"/>
  <c r="J276" i="23"/>
  <c r="I276" i="23"/>
  <c r="N275" i="23"/>
  <c r="M275" i="23"/>
  <c r="L275" i="23"/>
  <c r="K275" i="23"/>
  <c r="I275" i="23" s="1"/>
  <c r="J275" i="23"/>
  <c r="N274" i="23"/>
  <c r="M274" i="23"/>
  <c r="L274" i="23"/>
  <c r="K274" i="23"/>
  <c r="J274" i="23"/>
  <c r="I274" i="23"/>
  <c r="N273" i="23"/>
  <c r="M273" i="23"/>
  <c r="L273" i="23"/>
  <c r="K273" i="23"/>
  <c r="I273" i="23" s="1"/>
  <c r="J273" i="23"/>
  <c r="N272" i="23"/>
  <c r="M272" i="23"/>
  <c r="L272" i="23"/>
  <c r="K272" i="23"/>
  <c r="J272" i="23"/>
  <c r="I272" i="23"/>
  <c r="N271" i="23"/>
  <c r="M271" i="23"/>
  <c r="L271" i="23"/>
  <c r="K271" i="23"/>
  <c r="I271" i="23" s="1"/>
  <c r="J271" i="23"/>
  <c r="N270" i="23"/>
  <c r="M270" i="23"/>
  <c r="L270" i="23"/>
  <c r="K270" i="23"/>
  <c r="J270" i="23"/>
  <c r="I270" i="23"/>
  <c r="N269" i="23"/>
  <c r="M269" i="23"/>
  <c r="L269" i="23"/>
  <c r="K269" i="23"/>
  <c r="I269" i="23" s="1"/>
  <c r="J269" i="23"/>
  <c r="N268" i="23"/>
  <c r="M268" i="23"/>
  <c r="L268" i="23"/>
  <c r="K268" i="23"/>
  <c r="J268" i="23"/>
  <c r="I268" i="23"/>
  <c r="N267" i="23"/>
  <c r="M267" i="23"/>
  <c r="L267" i="23"/>
  <c r="K267" i="23"/>
  <c r="I267" i="23" s="1"/>
  <c r="J267" i="23"/>
  <c r="N266" i="23"/>
  <c r="M266" i="23"/>
  <c r="L266" i="23"/>
  <c r="K266" i="23"/>
  <c r="J266" i="23"/>
  <c r="I266" i="23"/>
  <c r="N265" i="23"/>
  <c r="M265" i="23"/>
  <c r="L265" i="23"/>
  <c r="K265" i="23"/>
  <c r="I265" i="23" s="1"/>
  <c r="J265" i="23"/>
  <c r="N264" i="23"/>
  <c r="M264" i="23"/>
  <c r="L264" i="23"/>
  <c r="K264" i="23"/>
  <c r="J264" i="23"/>
  <c r="I264" i="23"/>
  <c r="N263" i="23"/>
  <c r="M263" i="23"/>
  <c r="L263" i="23"/>
  <c r="K263" i="23"/>
  <c r="I263" i="23" s="1"/>
  <c r="J263" i="23"/>
  <c r="N262" i="23"/>
  <c r="M262" i="23"/>
  <c r="L262" i="23"/>
  <c r="K262" i="23"/>
  <c r="J262" i="23"/>
  <c r="I262" i="23"/>
  <c r="N261" i="23"/>
  <c r="M261" i="23"/>
  <c r="L261" i="23"/>
  <c r="K261" i="23"/>
  <c r="I261" i="23" s="1"/>
  <c r="J261" i="23"/>
  <c r="N260" i="23"/>
  <c r="M260" i="23"/>
  <c r="L260" i="23"/>
  <c r="K260" i="23"/>
  <c r="J260" i="23"/>
  <c r="I260" i="23"/>
  <c r="N259" i="23"/>
  <c r="M259" i="23"/>
  <c r="L259" i="23"/>
  <c r="K259" i="23"/>
  <c r="I259" i="23" s="1"/>
  <c r="J259" i="23"/>
  <c r="N258" i="23"/>
  <c r="M258" i="23"/>
  <c r="L258" i="23"/>
  <c r="K258" i="23"/>
  <c r="J258" i="23"/>
  <c r="I258" i="23"/>
  <c r="N257" i="23"/>
  <c r="M257" i="23"/>
  <c r="L257" i="23"/>
  <c r="K257" i="23"/>
  <c r="I257" i="23" s="1"/>
  <c r="J257" i="23"/>
  <c r="N256" i="23"/>
  <c r="M256" i="23"/>
  <c r="L256" i="23"/>
  <c r="K256" i="23"/>
  <c r="J256" i="23"/>
  <c r="I256" i="23"/>
  <c r="N255" i="23"/>
  <c r="M255" i="23"/>
  <c r="L255" i="23"/>
  <c r="K255" i="23"/>
  <c r="I255" i="23" s="1"/>
  <c r="J255" i="23"/>
  <c r="N254" i="23"/>
  <c r="M254" i="23"/>
  <c r="L254" i="23"/>
  <c r="K254" i="23"/>
  <c r="J254" i="23"/>
  <c r="I254" i="23"/>
  <c r="N253" i="23"/>
  <c r="M253" i="23"/>
  <c r="L253" i="23"/>
  <c r="K253" i="23"/>
  <c r="I253" i="23" s="1"/>
  <c r="J253" i="23"/>
  <c r="N252" i="23"/>
  <c r="M252" i="23"/>
  <c r="L252" i="23"/>
  <c r="K252" i="23"/>
  <c r="J252" i="23"/>
  <c r="I252" i="23"/>
  <c r="N251" i="23"/>
  <c r="M251" i="23"/>
  <c r="L251" i="23"/>
  <c r="K251" i="23"/>
  <c r="I251" i="23" s="1"/>
  <c r="J251" i="23"/>
  <c r="N250" i="23"/>
  <c r="M250" i="23"/>
  <c r="L250" i="23"/>
  <c r="K250" i="23"/>
  <c r="J250" i="23"/>
  <c r="I250" i="23"/>
  <c r="N249" i="23"/>
  <c r="M249" i="23"/>
  <c r="L249" i="23"/>
  <c r="K249" i="23"/>
  <c r="I249" i="23" s="1"/>
  <c r="J249" i="23"/>
  <c r="N248" i="23"/>
  <c r="M248" i="23"/>
  <c r="L248" i="23"/>
  <c r="K248" i="23"/>
  <c r="J248" i="23"/>
  <c r="I248" i="23"/>
  <c r="N247" i="23"/>
  <c r="M247" i="23"/>
  <c r="L247" i="23"/>
  <c r="K247" i="23"/>
  <c r="I247" i="23" s="1"/>
  <c r="J247" i="23"/>
  <c r="N246" i="23"/>
  <c r="M246" i="23"/>
  <c r="L246" i="23"/>
  <c r="K246" i="23"/>
  <c r="J246" i="23"/>
  <c r="I246" i="23"/>
  <c r="N245" i="23"/>
  <c r="M245" i="23"/>
  <c r="L245" i="23"/>
  <c r="K245" i="23"/>
  <c r="I245" i="23" s="1"/>
  <c r="J245" i="23"/>
  <c r="N244" i="23"/>
  <c r="M244" i="23"/>
  <c r="L244" i="23"/>
  <c r="K244" i="23"/>
  <c r="J244" i="23"/>
  <c r="I244" i="23"/>
  <c r="N243" i="23"/>
  <c r="M243" i="23"/>
  <c r="L243" i="23"/>
  <c r="K243" i="23"/>
  <c r="I243" i="23" s="1"/>
  <c r="J243" i="23"/>
  <c r="N242" i="23"/>
  <c r="M242" i="23"/>
  <c r="L242" i="23"/>
  <c r="K242" i="23"/>
  <c r="J242" i="23"/>
  <c r="I242" i="23"/>
  <c r="N241" i="23"/>
  <c r="M241" i="23"/>
  <c r="L241" i="23"/>
  <c r="K241" i="23"/>
  <c r="I241" i="23" s="1"/>
  <c r="J241" i="23"/>
  <c r="N240" i="23"/>
  <c r="M240" i="23"/>
  <c r="L240" i="23"/>
  <c r="K240" i="23"/>
  <c r="J240" i="23"/>
  <c r="I240" i="23"/>
  <c r="N239" i="23"/>
  <c r="M239" i="23"/>
  <c r="L239" i="23"/>
  <c r="K239" i="23"/>
  <c r="I239" i="23" s="1"/>
  <c r="J239" i="23"/>
  <c r="N238" i="23"/>
  <c r="M238" i="23"/>
  <c r="L238" i="23"/>
  <c r="K238" i="23"/>
  <c r="J238" i="23"/>
  <c r="I238" i="23"/>
  <c r="N237" i="23"/>
  <c r="M237" i="23"/>
  <c r="L237" i="23"/>
  <c r="K237" i="23"/>
  <c r="I237" i="23" s="1"/>
  <c r="J237" i="23"/>
  <c r="N236" i="23"/>
  <c r="M236" i="23"/>
  <c r="L236" i="23"/>
  <c r="K236" i="23"/>
  <c r="J236" i="23"/>
  <c r="I236" i="23"/>
  <c r="N235" i="23"/>
  <c r="M235" i="23"/>
  <c r="L235" i="23"/>
  <c r="K235" i="23"/>
  <c r="I235" i="23" s="1"/>
  <c r="J235" i="23"/>
  <c r="N234" i="23"/>
  <c r="M234" i="23"/>
  <c r="L234" i="23"/>
  <c r="K234" i="23"/>
  <c r="J234" i="23"/>
  <c r="I234" i="23"/>
  <c r="N233" i="23"/>
  <c r="M233" i="23"/>
  <c r="L233" i="23"/>
  <c r="K233" i="23"/>
  <c r="I233" i="23" s="1"/>
  <c r="J233" i="23"/>
  <c r="N232" i="23"/>
  <c r="M232" i="23"/>
  <c r="L232" i="23"/>
  <c r="K232" i="23"/>
  <c r="J232" i="23"/>
  <c r="I232" i="23"/>
  <c r="N231" i="23"/>
  <c r="M231" i="23"/>
  <c r="L231" i="23"/>
  <c r="K231" i="23"/>
  <c r="I231" i="23" s="1"/>
  <c r="J231" i="23"/>
  <c r="N230" i="23"/>
  <c r="M230" i="23"/>
  <c r="L230" i="23"/>
  <c r="K230" i="23"/>
  <c r="J230" i="23"/>
  <c r="I230" i="23"/>
  <c r="N229" i="23"/>
  <c r="M229" i="23"/>
  <c r="L229" i="23"/>
  <c r="K229" i="23"/>
  <c r="I229" i="23" s="1"/>
  <c r="J229" i="23"/>
  <c r="N228" i="23"/>
  <c r="M228" i="23"/>
  <c r="L228" i="23"/>
  <c r="K228" i="23"/>
  <c r="J228" i="23"/>
  <c r="I228" i="23"/>
  <c r="N227" i="23"/>
  <c r="M227" i="23"/>
  <c r="L227" i="23"/>
  <c r="K227" i="23"/>
  <c r="I227" i="23" s="1"/>
  <c r="J227" i="23"/>
  <c r="N226" i="23"/>
  <c r="M226" i="23"/>
  <c r="L226" i="23"/>
  <c r="K226" i="23"/>
  <c r="J226" i="23"/>
  <c r="I226" i="23"/>
  <c r="N225" i="23"/>
  <c r="M225" i="23"/>
  <c r="L225" i="23"/>
  <c r="K225" i="23"/>
  <c r="I225" i="23" s="1"/>
  <c r="J225" i="23"/>
  <c r="N224" i="23"/>
  <c r="M224" i="23"/>
  <c r="L224" i="23"/>
  <c r="K224" i="23"/>
  <c r="J224" i="23"/>
  <c r="I224" i="23"/>
  <c r="N223" i="23"/>
  <c r="M223" i="23"/>
  <c r="L223" i="23"/>
  <c r="K223" i="23"/>
  <c r="I223" i="23" s="1"/>
  <c r="J223" i="23"/>
  <c r="N222" i="23"/>
  <c r="M222" i="23"/>
  <c r="L222" i="23"/>
  <c r="K222" i="23"/>
  <c r="J222" i="23"/>
  <c r="I222" i="23"/>
  <c r="N221" i="23"/>
  <c r="M221" i="23"/>
  <c r="L221" i="23"/>
  <c r="K221" i="23"/>
  <c r="I221" i="23" s="1"/>
  <c r="J221" i="23"/>
  <c r="N220" i="23"/>
  <c r="M220" i="23"/>
  <c r="L220" i="23"/>
  <c r="K220" i="23"/>
  <c r="J220" i="23"/>
  <c r="I220" i="23"/>
  <c r="N219" i="23"/>
  <c r="M219" i="23"/>
  <c r="L219" i="23"/>
  <c r="K219" i="23"/>
  <c r="I219" i="23" s="1"/>
  <c r="J219" i="23"/>
  <c r="N218" i="23"/>
  <c r="M218" i="23"/>
  <c r="L218" i="23"/>
  <c r="K218" i="23"/>
  <c r="J218" i="23"/>
  <c r="I218" i="23"/>
  <c r="N217" i="23"/>
  <c r="M217" i="23"/>
  <c r="L217" i="23"/>
  <c r="K217" i="23"/>
  <c r="I217" i="23" s="1"/>
  <c r="J217" i="23"/>
  <c r="N216" i="23"/>
  <c r="M216" i="23"/>
  <c r="L216" i="23"/>
  <c r="K216" i="23"/>
  <c r="J216" i="23"/>
  <c r="I216" i="23"/>
  <c r="N215" i="23"/>
  <c r="M215" i="23"/>
  <c r="L215" i="23"/>
  <c r="K215" i="23"/>
  <c r="I215" i="23" s="1"/>
  <c r="J215" i="23"/>
  <c r="N214" i="23"/>
  <c r="M214" i="23"/>
  <c r="L214" i="23"/>
  <c r="K214" i="23"/>
  <c r="J214" i="23"/>
  <c r="I214" i="23"/>
  <c r="N213" i="23"/>
  <c r="M213" i="23"/>
  <c r="L213" i="23"/>
  <c r="K213" i="23"/>
  <c r="I213" i="23" s="1"/>
  <c r="J213" i="23"/>
  <c r="N212" i="23"/>
  <c r="M212" i="23"/>
  <c r="L212" i="23"/>
  <c r="K212" i="23"/>
  <c r="J212" i="23"/>
  <c r="I212" i="23"/>
  <c r="N211" i="23"/>
  <c r="M211" i="23"/>
  <c r="L211" i="23"/>
  <c r="K211" i="23"/>
  <c r="I211" i="23" s="1"/>
  <c r="J211" i="23"/>
  <c r="N210" i="23"/>
  <c r="M210" i="23"/>
  <c r="L210" i="23"/>
  <c r="K210" i="23"/>
  <c r="J210" i="23"/>
  <c r="I210" i="23"/>
  <c r="N209" i="23"/>
  <c r="M209" i="23"/>
  <c r="L209" i="23"/>
  <c r="K209" i="23"/>
  <c r="I209" i="23" s="1"/>
  <c r="J209" i="23"/>
  <c r="N208" i="23"/>
  <c r="M208" i="23"/>
  <c r="L208" i="23"/>
  <c r="K208" i="23"/>
  <c r="J208" i="23"/>
  <c r="I208" i="23"/>
  <c r="N207" i="23"/>
  <c r="M207" i="23"/>
  <c r="L207" i="23"/>
  <c r="K207" i="23"/>
  <c r="I207" i="23" s="1"/>
  <c r="J207" i="23"/>
  <c r="N206" i="23"/>
  <c r="M206" i="23"/>
  <c r="L206" i="23"/>
  <c r="K206" i="23"/>
  <c r="J206" i="23"/>
  <c r="I206" i="23"/>
  <c r="N205" i="23"/>
  <c r="M205" i="23"/>
  <c r="L205" i="23"/>
  <c r="K205" i="23"/>
  <c r="I205" i="23" s="1"/>
  <c r="J205" i="23"/>
  <c r="N204" i="23"/>
  <c r="M204" i="23"/>
  <c r="L204" i="23"/>
  <c r="K204" i="23"/>
  <c r="J204" i="23"/>
  <c r="I204" i="23"/>
  <c r="N203" i="23"/>
  <c r="M203" i="23"/>
  <c r="L203" i="23"/>
  <c r="K203" i="23"/>
  <c r="I203" i="23" s="1"/>
  <c r="K37" i="23" s="1"/>
  <c r="J37" i="23" s="1"/>
  <c r="J203" i="23"/>
  <c r="N202" i="23"/>
  <c r="M202" i="23"/>
  <c r="L202" i="23"/>
  <c r="K202" i="23"/>
  <c r="J202" i="23"/>
  <c r="I202" i="23"/>
  <c r="N201" i="23"/>
  <c r="M201" i="23"/>
  <c r="L201" i="23"/>
  <c r="K201" i="23"/>
  <c r="I201" i="23" s="1"/>
  <c r="K35" i="23" s="1"/>
  <c r="J35" i="23" s="1"/>
  <c r="J201" i="23"/>
  <c r="N200" i="23"/>
  <c r="M200" i="23"/>
  <c r="L200" i="23"/>
  <c r="K200" i="23"/>
  <c r="J200" i="23"/>
  <c r="I200" i="23"/>
  <c r="N199" i="23"/>
  <c r="M199" i="23"/>
  <c r="L199" i="23"/>
  <c r="K199" i="23"/>
  <c r="I199" i="23" s="1"/>
  <c r="J199" i="23"/>
  <c r="N198" i="23"/>
  <c r="M198" i="23"/>
  <c r="L198" i="23"/>
  <c r="K198" i="23"/>
  <c r="J198" i="23"/>
  <c r="I198" i="23"/>
  <c r="N197" i="23"/>
  <c r="M197" i="23"/>
  <c r="L197" i="23"/>
  <c r="K197" i="23"/>
  <c r="I197" i="23" s="1"/>
  <c r="J197" i="23"/>
  <c r="N196" i="23"/>
  <c r="M196" i="23"/>
  <c r="L196" i="23"/>
  <c r="K196" i="23"/>
  <c r="J196" i="23"/>
  <c r="I196" i="23"/>
  <c r="N195" i="23"/>
  <c r="M195" i="23"/>
  <c r="L195" i="23"/>
  <c r="K195" i="23"/>
  <c r="I195" i="23" s="1"/>
  <c r="K33" i="23" s="1"/>
  <c r="J33" i="23" s="1"/>
  <c r="J195" i="23"/>
  <c r="N194" i="23"/>
  <c r="M194" i="23"/>
  <c r="L194" i="23"/>
  <c r="K194" i="23"/>
  <c r="J194" i="23"/>
  <c r="I194" i="23"/>
  <c r="N193" i="23"/>
  <c r="M193" i="23"/>
  <c r="L193" i="23"/>
  <c r="K193" i="23"/>
  <c r="I193" i="23" s="1"/>
  <c r="J193" i="23"/>
  <c r="N192" i="23"/>
  <c r="M192" i="23"/>
  <c r="L192" i="23"/>
  <c r="K192" i="23"/>
  <c r="J192" i="23"/>
  <c r="I192" i="23"/>
  <c r="N191" i="23"/>
  <c r="M191" i="23"/>
  <c r="L191" i="23"/>
  <c r="K191" i="23"/>
  <c r="I191" i="23" s="1"/>
  <c r="J191" i="23"/>
  <c r="N190" i="23"/>
  <c r="M190" i="23"/>
  <c r="L190" i="23"/>
  <c r="K190" i="23"/>
  <c r="J190" i="23"/>
  <c r="I190" i="23"/>
  <c r="N189" i="23"/>
  <c r="M189" i="23"/>
  <c r="L189" i="23"/>
  <c r="K189" i="23"/>
  <c r="I189" i="23" s="1"/>
  <c r="J189" i="23"/>
  <c r="N188" i="23"/>
  <c r="M188" i="23"/>
  <c r="L188" i="23"/>
  <c r="K188" i="23"/>
  <c r="J188" i="23"/>
  <c r="I188" i="23"/>
  <c r="N187" i="23"/>
  <c r="M187" i="23"/>
  <c r="L187" i="23"/>
  <c r="K187" i="23"/>
  <c r="I187" i="23" s="1"/>
  <c r="K32" i="23" s="1"/>
  <c r="J32" i="23" s="1"/>
  <c r="J187" i="23"/>
  <c r="N186" i="23"/>
  <c r="M186" i="23"/>
  <c r="L186" i="23"/>
  <c r="K186" i="23"/>
  <c r="J186" i="23"/>
  <c r="I186" i="23"/>
  <c r="N185" i="23"/>
  <c r="M185" i="23"/>
  <c r="L185" i="23"/>
  <c r="K185" i="23"/>
  <c r="I185" i="23" s="1"/>
  <c r="K30" i="23" s="1"/>
  <c r="J30" i="23" s="1"/>
  <c r="J185" i="23"/>
  <c r="N184" i="23"/>
  <c r="M184" i="23"/>
  <c r="L184" i="23"/>
  <c r="K184" i="23"/>
  <c r="J184" i="23"/>
  <c r="I184" i="23"/>
  <c r="N183" i="23"/>
  <c r="M183" i="23"/>
  <c r="L183" i="23"/>
  <c r="K183" i="23"/>
  <c r="I183" i="23" s="1"/>
  <c r="J183" i="23"/>
  <c r="N182" i="23"/>
  <c r="M182" i="23"/>
  <c r="L182" i="23"/>
  <c r="K182" i="23"/>
  <c r="J182" i="23"/>
  <c r="I182" i="23"/>
  <c r="N181" i="23"/>
  <c r="M181" i="23"/>
  <c r="L181" i="23"/>
  <c r="K181" i="23"/>
  <c r="I181" i="23" s="1"/>
  <c r="J181" i="23"/>
  <c r="N180" i="23"/>
  <c r="M180" i="23"/>
  <c r="L180" i="23"/>
  <c r="K180" i="23"/>
  <c r="J180" i="23"/>
  <c r="I180" i="23"/>
  <c r="N179" i="23"/>
  <c r="M179" i="23"/>
  <c r="L179" i="23"/>
  <c r="K179" i="23"/>
  <c r="I179" i="23" s="1"/>
  <c r="J179" i="23"/>
  <c r="N178" i="23"/>
  <c r="M178" i="23"/>
  <c r="L178" i="23"/>
  <c r="K178" i="23"/>
  <c r="J178" i="23"/>
  <c r="I178" i="23"/>
  <c r="N177" i="23"/>
  <c r="M177" i="23"/>
  <c r="L177" i="23"/>
  <c r="K177" i="23"/>
  <c r="I177" i="23" s="1"/>
  <c r="J177" i="23"/>
  <c r="N176" i="23"/>
  <c r="M176" i="23"/>
  <c r="L176" i="23"/>
  <c r="K176" i="23"/>
  <c r="J176" i="23"/>
  <c r="I176" i="23"/>
  <c r="N175" i="23"/>
  <c r="M175" i="23"/>
  <c r="L175" i="23"/>
  <c r="K175" i="23"/>
  <c r="I175" i="23" s="1"/>
  <c r="J175" i="23"/>
  <c r="N174" i="23"/>
  <c r="M174" i="23"/>
  <c r="L174" i="23"/>
  <c r="K174" i="23"/>
  <c r="J174" i="23"/>
  <c r="I174" i="23"/>
  <c r="N173" i="23"/>
  <c r="M173" i="23"/>
  <c r="L173" i="23"/>
  <c r="K173" i="23"/>
  <c r="I173" i="23" s="1"/>
  <c r="K28" i="23" s="1"/>
  <c r="J28" i="23" s="1"/>
  <c r="J173" i="23"/>
  <c r="N172" i="23"/>
  <c r="M172" i="23"/>
  <c r="L172" i="23"/>
  <c r="K172" i="23"/>
  <c r="J172" i="23"/>
  <c r="I172" i="23"/>
  <c r="N171" i="23"/>
  <c r="M171" i="23"/>
  <c r="L171" i="23"/>
  <c r="K171" i="23"/>
  <c r="I171" i="23" s="1"/>
  <c r="J171" i="23"/>
  <c r="N170" i="23"/>
  <c r="M170" i="23"/>
  <c r="L170" i="23"/>
  <c r="K170" i="23"/>
  <c r="J170" i="23"/>
  <c r="I170" i="23"/>
  <c r="N169" i="23"/>
  <c r="M169" i="23"/>
  <c r="L169" i="23"/>
  <c r="K169" i="23"/>
  <c r="I169" i="23" s="1"/>
  <c r="J169" i="23"/>
  <c r="N168" i="23"/>
  <c r="M168" i="23"/>
  <c r="L168" i="23"/>
  <c r="K168" i="23"/>
  <c r="J168" i="23"/>
  <c r="I168" i="23"/>
  <c r="N167" i="23"/>
  <c r="M167" i="23"/>
  <c r="L167" i="23"/>
  <c r="K167" i="23"/>
  <c r="I167" i="23" s="1"/>
  <c r="J167" i="23"/>
  <c r="N166" i="23"/>
  <c r="M166" i="23"/>
  <c r="L166" i="23"/>
  <c r="K166" i="23"/>
  <c r="J166" i="23"/>
  <c r="I166" i="23"/>
  <c r="N165" i="23"/>
  <c r="M165" i="23"/>
  <c r="L165" i="23"/>
  <c r="K165" i="23"/>
  <c r="I165" i="23" s="1"/>
  <c r="J165" i="23"/>
  <c r="N164" i="23"/>
  <c r="M164" i="23"/>
  <c r="L164" i="23"/>
  <c r="K164" i="23"/>
  <c r="J164" i="23"/>
  <c r="I164" i="23"/>
  <c r="N163" i="23"/>
  <c r="M163" i="23"/>
  <c r="L163" i="23"/>
  <c r="K163" i="23"/>
  <c r="I163" i="23" s="1"/>
  <c r="J163" i="23"/>
  <c r="N162" i="23"/>
  <c r="M162" i="23"/>
  <c r="L162" i="23"/>
  <c r="K162" i="23"/>
  <c r="J162" i="23"/>
  <c r="I162" i="23"/>
  <c r="N161" i="23"/>
  <c r="M161" i="23"/>
  <c r="L161" i="23"/>
  <c r="K161" i="23"/>
  <c r="I161" i="23" s="1"/>
  <c r="J161" i="23"/>
  <c r="N160" i="23"/>
  <c r="M160" i="23"/>
  <c r="L160" i="23"/>
  <c r="K160" i="23"/>
  <c r="J160" i="23"/>
  <c r="I160" i="23"/>
  <c r="N159" i="23"/>
  <c r="M159" i="23"/>
  <c r="L159" i="23"/>
  <c r="K159" i="23"/>
  <c r="I159" i="23" s="1"/>
  <c r="J159" i="23"/>
  <c r="N158" i="23"/>
  <c r="M158" i="23"/>
  <c r="L158" i="23"/>
  <c r="K158" i="23"/>
  <c r="J158" i="23"/>
  <c r="I158" i="23"/>
  <c r="N157" i="23"/>
  <c r="M157" i="23"/>
  <c r="L157" i="23"/>
  <c r="K157" i="23"/>
  <c r="I157" i="23" s="1"/>
  <c r="J157" i="23"/>
  <c r="N156" i="23"/>
  <c r="M156" i="23"/>
  <c r="L156" i="23"/>
  <c r="K156" i="23"/>
  <c r="J156" i="23"/>
  <c r="I156" i="23"/>
  <c r="N155" i="23"/>
  <c r="M155" i="23"/>
  <c r="L155" i="23"/>
  <c r="K155" i="23"/>
  <c r="I155" i="23" s="1"/>
  <c r="K26" i="23" s="1"/>
  <c r="J26" i="23" s="1"/>
  <c r="J155" i="23"/>
  <c r="N154" i="23"/>
  <c r="M154" i="23"/>
  <c r="L154" i="23"/>
  <c r="K154" i="23"/>
  <c r="J154" i="23"/>
  <c r="I154" i="23"/>
  <c r="K25" i="23" s="1"/>
  <c r="J25" i="23" s="1"/>
  <c r="N153" i="23"/>
  <c r="M153" i="23"/>
  <c r="L153" i="23"/>
  <c r="K153" i="23"/>
  <c r="I153" i="23" s="1"/>
  <c r="K24" i="23" s="1"/>
  <c r="J24" i="23" s="1"/>
  <c r="J153" i="23"/>
  <c r="N152" i="23"/>
  <c r="M152" i="23"/>
  <c r="L152" i="23"/>
  <c r="K152" i="23"/>
  <c r="J152" i="23"/>
  <c r="I152" i="23"/>
  <c r="N151" i="23"/>
  <c r="M151" i="23"/>
  <c r="L151" i="23"/>
  <c r="K151" i="23"/>
  <c r="I151" i="23" s="1"/>
  <c r="J151" i="23"/>
  <c r="N150" i="23"/>
  <c r="M150" i="23"/>
  <c r="L150" i="23"/>
  <c r="K150" i="23"/>
  <c r="J150" i="23"/>
  <c r="I150" i="23"/>
  <c r="N149" i="23"/>
  <c r="M149" i="23"/>
  <c r="L149" i="23"/>
  <c r="K149" i="23"/>
  <c r="I149" i="23" s="1"/>
  <c r="J149" i="23"/>
  <c r="N148" i="23"/>
  <c r="M148" i="23"/>
  <c r="L148" i="23"/>
  <c r="K148" i="23"/>
  <c r="J148" i="23"/>
  <c r="I148" i="23"/>
  <c r="N147" i="23"/>
  <c r="M147" i="23"/>
  <c r="L147" i="23"/>
  <c r="K147" i="23"/>
  <c r="I147" i="23" s="1"/>
  <c r="J147" i="23"/>
  <c r="N146" i="23"/>
  <c r="M146" i="23"/>
  <c r="L146" i="23"/>
  <c r="K146" i="23"/>
  <c r="J146" i="23"/>
  <c r="I146" i="23"/>
  <c r="K23" i="23" s="1"/>
  <c r="J23" i="23" s="1"/>
  <c r="N145" i="23"/>
  <c r="M145" i="23"/>
  <c r="L145" i="23"/>
  <c r="K145" i="23"/>
  <c r="I145" i="23" s="1"/>
  <c r="K22" i="23" s="1"/>
  <c r="J22" i="23" s="1"/>
  <c r="J145" i="23"/>
  <c r="N144" i="23"/>
  <c r="M144" i="23"/>
  <c r="L144" i="23"/>
  <c r="K144" i="23"/>
  <c r="J144" i="23"/>
  <c r="I144" i="23"/>
  <c r="N143" i="23"/>
  <c r="M143" i="23"/>
  <c r="L143" i="23"/>
  <c r="K143" i="23"/>
  <c r="I143" i="23" s="1"/>
  <c r="J143" i="23"/>
  <c r="N142" i="23"/>
  <c r="M142" i="23"/>
  <c r="L142" i="23"/>
  <c r="K142" i="23"/>
  <c r="J142" i="23"/>
  <c r="I142" i="23"/>
  <c r="N141" i="23"/>
  <c r="M141" i="23"/>
  <c r="L141" i="23"/>
  <c r="K141" i="23"/>
  <c r="I141" i="23" s="1"/>
  <c r="J141" i="23"/>
  <c r="N140" i="23"/>
  <c r="M140" i="23"/>
  <c r="L140" i="23"/>
  <c r="K140" i="23"/>
  <c r="J140" i="23"/>
  <c r="I140" i="23"/>
  <c r="N139" i="23"/>
  <c r="M139" i="23"/>
  <c r="L139" i="23"/>
  <c r="K139" i="23"/>
  <c r="I139" i="23" s="1"/>
  <c r="J139" i="23"/>
  <c r="N138" i="23"/>
  <c r="M138" i="23"/>
  <c r="L138" i="23"/>
  <c r="K138" i="23"/>
  <c r="J138" i="23"/>
  <c r="I138" i="23"/>
  <c r="N137" i="23"/>
  <c r="M137" i="23"/>
  <c r="L137" i="23"/>
  <c r="K137" i="23"/>
  <c r="I137" i="23" s="1"/>
  <c r="J137" i="23"/>
  <c r="N136" i="23"/>
  <c r="M136" i="23"/>
  <c r="L136" i="23"/>
  <c r="K136" i="23"/>
  <c r="J136" i="23"/>
  <c r="I136" i="23"/>
  <c r="N135" i="23"/>
  <c r="M135" i="23"/>
  <c r="L135" i="23"/>
  <c r="K135" i="23"/>
  <c r="I135" i="23" s="1"/>
  <c r="J135" i="23"/>
  <c r="N134" i="23"/>
  <c r="M134" i="23"/>
  <c r="L134" i="23"/>
  <c r="K134" i="23"/>
  <c r="J134" i="23"/>
  <c r="I134" i="23"/>
  <c r="N133" i="23"/>
  <c r="M133" i="23"/>
  <c r="L133" i="23"/>
  <c r="K133" i="23"/>
  <c r="I133" i="23" s="1"/>
  <c r="J133" i="23"/>
  <c r="N132" i="23"/>
  <c r="M132" i="23"/>
  <c r="L132" i="23"/>
  <c r="K132" i="23"/>
  <c r="J132" i="23"/>
  <c r="I132" i="23"/>
  <c r="N131" i="23"/>
  <c r="M131" i="23"/>
  <c r="L131" i="23"/>
  <c r="K131" i="23"/>
  <c r="I131" i="23" s="1"/>
  <c r="J131" i="23"/>
  <c r="N130" i="23"/>
  <c r="M130" i="23"/>
  <c r="L130" i="23"/>
  <c r="K130" i="23"/>
  <c r="J130" i="23"/>
  <c r="I130" i="23"/>
  <c r="N129" i="23"/>
  <c r="M129" i="23"/>
  <c r="L129" i="23"/>
  <c r="K129" i="23"/>
  <c r="I129" i="23" s="1"/>
  <c r="J129" i="23"/>
  <c r="N128" i="23"/>
  <c r="M128" i="23"/>
  <c r="L128" i="23"/>
  <c r="K128" i="23"/>
  <c r="J128" i="23"/>
  <c r="I128" i="23"/>
  <c r="N127" i="23"/>
  <c r="M127" i="23"/>
  <c r="L127" i="23"/>
  <c r="K127" i="23"/>
  <c r="I127" i="23" s="1"/>
  <c r="J127" i="23"/>
  <c r="N126" i="23"/>
  <c r="M126" i="23"/>
  <c r="L126" i="23"/>
  <c r="K126" i="23"/>
  <c r="J126" i="23"/>
  <c r="I126" i="23"/>
  <c r="N125" i="23"/>
  <c r="M125" i="23"/>
  <c r="L125" i="23"/>
  <c r="K125" i="23"/>
  <c r="I125" i="23" s="1"/>
  <c r="J125" i="23"/>
  <c r="N124" i="23"/>
  <c r="M124" i="23"/>
  <c r="L124" i="23"/>
  <c r="K124" i="23"/>
  <c r="J124" i="23"/>
  <c r="I124" i="23"/>
  <c r="N123" i="23"/>
  <c r="M123" i="23"/>
  <c r="L123" i="23"/>
  <c r="K123" i="23"/>
  <c r="I123" i="23" s="1"/>
  <c r="J123" i="23"/>
  <c r="N122" i="23"/>
  <c r="M122" i="23"/>
  <c r="L122" i="23"/>
  <c r="K122" i="23"/>
  <c r="J122" i="23"/>
  <c r="I122" i="23"/>
  <c r="N121" i="23"/>
  <c r="M121" i="23"/>
  <c r="L121" i="23"/>
  <c r="K121" i="23"/>
  <c r="I121" i="23" s="1"/>
  <c r="J121" i="23"/>
  <c r="N120" i="23"/>
  <c r="M120" i="23"/>
  <c r="L120" i="23"/>
  <c r="K120" i="23"/>
  <c r="J120" i="23"/>
  <c r="I120" i="23"/>
  <c r="N119" i="23"/>
  <c r="M119" i="23"/>
  <c r="L119" i="23"/>
  <c r="K119" i="23"/>
  <c r="I119" i="23" s="1"/>
  <c r="J119" i="23"/>
  <c r="N118" i="23"/>
  <c r="M118" i="23"/>
  <c r="L118" i="23"/>
  <c r="K118" i="23"/>
  <c r="J118" i="23"/>
  <c r="I118" i="23"/>
  <c r="N117" i="23"/>
  <c r="M117" i="23"/>
  <c r="L117" i="23"/>
  <c r="K117" i="23"/>
  <c r="I117" i="23" s="1"/>
  <c r="J117" i="23"/>
  <c r="N116" i="23"/>
  <c r="M116" i="23"/>
  <c r="L116" i="23"/>
  <c r="K116" i="23"/>
  <c r="J116" i="23"/>
  <c r="I116" i="23"/>
  <c r="N115" i="23"/>
  <c r="M115" i="23"/>
  <c r="L115" i="23"/>
  <c r="K115" i="23"/>
  <c r="I115" i="23" s="1"/>
  <c r="J115" i="23"/>
  <c r="N114" i="23"/>
  <c r="M114" i="23"/>
  <c r="L114" i="23"/>
  <c r="K114" i="23"/>
  <c r="J114" i="23"/>
  <c r="I114" i="23"/>
  <c r="N113" i="23"/>
  <c r="M113" i="23"/>
  <c r="L113" i="23"/>
  <c r="K113" i="23"/>
  <c r="I113" i="23" s="1"/>
  <c r="J113" i="23"/>
  <c r="N112" i="23"/>
  <c r="M112" i="23"/>
  <c r="L112" i="23"/>
  <c r="K112" i="23"/>
  <c r="J112" i="23"/>
  <c r="I112" i="23"/>
  <c r="N111" i="23"/>
  <c r="M111" i="23"/>
  <c r="L111" i="23"/>
  <c r="K111" i="23"/>
  <c r="I111" i="23" s="1"/>
  <c r="J111" i="23"/>
  <c r="N110" i="23"/>
  <c r="M110" i="23"/>
  <c r="L110" i="23"/>
  <c r="K110" i="23"/>
  <c r="J110" i="23"/>
  <c r="I110" i="23"/>
  <c r="N109" i="23"/>
  <c r="M109" i="23"/>
  <c r="L109" i="23"/>
  <c r="K109" i="23"/>
  <c r="I109" i="23" s="1"/>
  <c r="J109" i="23"/>
  <c r="N108" i="23"/>
  <c r="M108" i="23"/>
  <c r="L108" i="23"/>
  <c r="K108" i="23"/>
  <c r="J108" i="23"/>
  <c r="I108" i="23"/>
  <c r="N107" i="23"/>
  <c r="M107" i="23"/>
  <c r="L107" i="23"/>
  <c r="K107" i="23"/>
  <c r="I107" i="23" s="1"/>
  <c r="J107" i="23"/>
  <c r="N106" i="23"/>
  <c r="M106" i="23"/>
  <c r="L106" i="23"/>
  <c r="K106" i="23"/>
  <c r="J106" i="23"/>
  <c r="I106" i="23"/>
  <c r="N105" i="23"/>
  <c r="M105" i="23"/>
  <c r="L105" i="23"/>
  <c r="K105" i="23"/>
  <c r="I105" i="23" s="1"/>
  <c r="J105" i="23"/>
  <c r="N104" i="23"/>
  <c r="M104" i="23"/>
  <c r="L104" i="23"/>
  <c r="K104" i="23"/>
  <c r="J104" i="23"/>
  <c r="I104" i="23"/>
  <c r="N103" i="23"/>
  <c r="M103" i="23"/>
  <c r="L103" i="23"/>
  <c r="K103" i="23"/>
  <c r="I103" i="23" s="1"/>
  <c r="J103" i="23"/>
  <c r="N102" i="23"/>
  <c r="M102" i="23"/>
  <c r="L102" i="23"/>
  <c r="K102" i="23"/>
  <c r="J102" i="23"/>
  <c r="I102" i="23"/>
  <c r="N101" i="23"/>
  <c r="M101" i="23"/>
  <c r="L101" i="23"/>
  <c r="K101" i="23"/>
  <c r="I101" i="23" s="1"/>
  <c r="J101" i="23"/>
  <c r="N100" i="23"/>
  <c r="M100" i="23"/>
  <c r="L100" i="23"/>
  <c r="K100" i="23"/>
  <c r="J100" i="23"/>
  <c r="I100" i="23"/>
  <c r="N99" i="23"/>
  <c r="M99" i="23"/>
  <c r="L99" i="23"/>
  <c r="K99" i="23"/>
  <c r="I99" i="23" s="1"/>
  <c r="J99" i="23"/>
  <c r="N98" i="23"/>
  <c r="M98" i="23"/>
  <c r="L98" i="23"/>
  <c r="K98" i="23"/>
  <c r="J98" i="23"/>
  <c r="I98" i="23"/>
  <c r="N97" i="23"/>
  <c r="M97" i="23"/>
  <c r="L97" i="23"/>
  <c r="K97" i="23"/>
  <c r="I97" i="23" s="1"/>
  <c r="J97" i="23"/>
  <c r="N96" i="23"/>
  <c r="M96" i="23"/>
  <c r="L96" i="23"/>
  <c r="K96" i="23"/>
  <c r="J96" i="23"/>
  <c r="I96" i="23"/>
  <c r="N95" i="23"/>
  <c r="M95" i="23"/>
  <c r="L95" i="23"/>
  <c r="K95" i="23"/>
  <c r="I95" i="23" s="1"/>
  <c r="J95" i="23"/>
  <c r="N94" i="23"/>
  <c r="M94" i="23"/>
  <c r="L94" i="23"/>
  <c r="K94" i="23"/>
  <c r="J94" i="23"/>
  <c r="I94" i="23"/>
  <c r="N93" i="23"/>
  <c r="M93" i="23"/>
  <c r="L93" i="23"/>
  <c r="K93" i="23"/>
  <c r="I93" i="23" s="1"/>
  <c r="J93" i="23"/>
  <c r="N92" i="23"/>
  <c r="M92" i="23"/>
  <c r="L92" i="23"/>
  <c r="K92" i="23"/>
  <c r="J92" i="23"/>
  <c r="I92" i="23"/>
  <c r="N91" i="23"/>
  <c r="M91" i="23"/>
  <c r="L91" i="23"/>
  <c r="K91" i="23"/>
  <c r="I91" i="23" s="1"/>
  <c r="J91" i="23"/>
  <c r="N90" i="23"/>
  <c r="M90" i="23"/>
  <c r="L90" i="23"/>
  <c r="K90" i="23"/>
  <c r="J90" i="23"/>
  <c r="I90" i="23"/>
  <c r="N89" i="23"/>
  <c r="M89" i="23"/>
  <c r="L89" i="23"/>
  <c r="K89" i="23"/>
  <c r="I89" i="23" s="1"/>
  <c r="J89" i="23"/>
  <c r="N88" i="23"/>
  <c r="M88" i="23"/>
  <c r="L88" i="23"/>
  <c r="K88" i="23"/>
  <c r="J88" i="23"/>
  <c r="I88" i="23"/>
  <c r="N87" i="23"/>
  <c r="M87" i="23"/>
  <c r="L87" i="23"/>
  <c r="K87" i="23"/>
  <c r="I87" i="23" s="1"/>
  <c r="J87" i="23"/>
  <c r="N86" i="23"/>
  <c r="M86" i="23"/>
  <c r="L86" i="23"/>
  <c r="K86" i="23"/>
  <c r="J86" i="23"/>
  <c r="I86" i="23"/>
  <c r="N85" i="23"/>
  <c r="M85" i="23"/>
  <c r="L85" i="23"/>
  <c r="K85" i="23"/>
  <c r="I85" i="23" s="1"/>
  <c r="J85" i="23"/>
  <c r="N84" i="23"/>
  <c r="M84" i="23"/>
  <c r="L84" i="23"/>
  <c r="K84" i="23"/>
  <c r="J84" i="23"/>
  <c r="I84" i="23"/>
  <c r="N83" i="23"/>
  <c r="M83" i="23"/>
  <c r="L83" i="23"/>
  <c r="K83" i="23"/>
  <c r="I83" i="23" s="1"/>
  <c r="J83" i="23"/>
  <c r="N82" i="23"/>
  <c r="M82" i="23"/>
  <c r="L82" i="23"/>
  <c r="K82" i="23"/>
  <c r="J82" i="23"/>
  <c r="I82" i="23"/>
  <c r="N81" i="23"/>
  <c r="M81" i="23"/>
  <c r="L81" i="23"/>
  <c r="K81" i="23"/>
  <c r="I81" i="23" s="1"/>
  <c r="J81" i="23"/>
  <c r="N80" i="23"/>
  <c r="M80" i="23"/>
  <c r="L80" i="23"/>
  <c r="K80" i="23"/>
  <c r="J80" i="23"/>
  <c r="I80" i="23"/>
  <c r="N79" i="23"/>
  <c r="M79" i="23"/>
  <c r="L79" i="23"/>
  <c r="K79" i="23"/>
  <c r="I79" i="23" s="1"/>
  <c r="J79" i="23"/>
  <c r="N78" i="23"/>
  <c r="M78" i="23"/>
  <c r="L78" i="23"/>
  <c r="K78" i="23"/>
  <c r="J78" i="23"/>
  <c r="I78" i="23"/>
  <c r="N77" i="23"/>
  <c r="M77" i="23"/>
  <c r="L77" i="23"/>
  <c r="K77" i="23"/>
  <c r="I77" i="23" s="1"/>
  <c r="J77" i="23"/>
  <c r="N76" i="23"/>
  <c r="M76" i="23"/>
  <c r="L76" i="23"/>
  <c r="K76" i="23"/>
  <c r="J76" i="23"/>
  <c r="I76" i="23"/>
  <c r="N75" i="23"/>
  <c r="M75" i="23"/>
  <c r="L75" i="23"/>
  <c r="K75" i="23"/>
  <c r="I75" i="23" s="1"/>
  <c r="J75" i="23"/>
  <c r="N74" i="23"/>
  <c r="M74" i="23"/>
  <c r="L74" i="23"/>
  <c r="K74" i="23"/>
  <c r="J74" i="23"/>
  <c r="I74" i="23"/>
  <c r="N73" i="23"/>
  <c r="M73" i="23"/>
  <c r="L73" i="23"/>
  <c r="K73" i="23"/>
  <c r="I73" i="23" s="1"/>
  <c r="J73" i="23"/>
  <c r="N72" i="23"/>
  <c r="M72" i="23"/>
  <c r="L72" i="23"/>
  <c r="K72" i="23"/>
  <c r="J72" i="23"/>
  <c r="I72" i="23"/>
  <c r="N71" i="23"/>
  <c r="M71" i="23"/>
  <c r="L71" i="23"/>
  <c r="K71" i="23"/>
  <c r="I71" i="23" s="1"/>
  <c r="J71" i="23"/>
  <c r="N70" i="23"/>
  <c r="M70" i="23"/>
  <c r="L70" i="23"/>
  <c r="K70" i="23"/>
  <c r="J70" i="23"/>
  <c r="I70" i="23"/>
  <c r="N69" i="23"/>
  <c r="M69" i="23"/>
  <c r="L69" i="23"/>
  <c r="K69" i="23"/>
  <c r="I69" i="23" s="1"/>
  <c r="J69" i="23"/>
  <c r="N68" i="23"/>
  <c r="M68" i="23"/>
  <c r="L68" i="23"/>
  <c r="K68" i="23"/>
  <c r="J68" i="23"/>
  <c r="I68" i="23"/>
  <c r="N67" i="23"/>
  <c r="M67" i="23"/>
  <c r="L67" i="23"/>
  <c r="K67" i="23"/>
  <c r="I67" i="23" s="1"/>
  <c r="J67" i="23"/>
  <c r="N66" i="23"/>
  <c r="M66" i="23"/>
  <c r="L66" i="23"/>
  <c r="K66" i="23"/>
  <c r="J66" i="23"/>
  <c r="I66" i="23"/>
  <c r="N65" i="23"/>
  <c r="M65" i="23"/>
  <c r="L65" i="23"/>
  <c r="K65" i="23"/>
  <c r="I65" i="23" s="1"/>
  <c r="J65" i="23"/>
  <c r="N64" i="23"/>
  <c r="M64" i="23"/>
  <c r="L64" i="23"/>
  <c r="K64" i="23"/>
  <c r="J64" i="23"/>
  <c r="I64" i="23"/>
  <c r="N63" i="23"/>
  <c r="M63" i="23"/>
  <c r="L63" i="23"/>
  <c r="K63" i="23"/>
  <c r="I63" i="23" s="1"/>
  <c r="J63" i="23"/>
  <c r="N62" i="23"/>
  <c r="M62" i="23"/>
  <c r="L62" i="23"/>
  <c r="K62" i="23"/>
  <c r="J62" i="23"/>
  <c r="I62" i="23"/>
  <c r="N61" i="23"/>
  <c r="M61" i="23"/>
  <c r="L61" i="23"/>
  <c r="K61" i="23"/>
  <c r="I61" i="23" s="1"/>
  <c r="J61" i="23"/>
  <c r="N60" i="23"/>
  <c r="M60" i="23"/>
  <c r="L60" i="23"/>
  <c r="K60" i="23"/>
  <c r="J60" i="23"/>
  <c r="I60" i="23"/>
  <c r="K39" i="23"/>
  <c r="L38" i="23"/>
  <c r="L37" i="23"/>
  <c r="L36" i="23"/>
  <c r="K36" i="23"/>
  <c r="J36" i="23" s="1"/>
  <c r="L35" i="23"/>
  <c r="L34" i="23"/>
  <c r="K34" i="23"/>
  <c r="J34" i="23" s="1"/>
  <c r="L33" i="23"/>
  <c r="L32" i="23"/>
  <c r="L31" i="23"/>
  <c r="K31" i="23"/>
  <c r="J31" i="23" s="1"/>
  <c r="L30" i="23"/>
  <c r="L29" i="23"/>
  <c r="K29" i="23"/>
  <c r="J29" i="23" s="1"/>
  <c r="J40" i="23" s="1"/>
  <c r="K40" i="23" s="1"/>
  <c r="L28" i="23"/>
  <c r="L27" i="23"/>
  <c r="K27" i="23"/>
  <c r="J27" i="23" s="1"/>
  <c r="L26" i="23"/>
  <c r="L25" i="23"/>
  <c r="L24" i="23"/>
  <c r="L23" i="23"/>
  <c r="L22" i="23"/>
  <c r="M22" i="23" s="1"/>
  <c r="M23" i="23" s="1"/>
  <c r="E12" i="23"/>
  <c r="K8" i="23" s="1"/>
  <c r="D12" i="23"/>
  <c r="K10" i="23"/>
  <c r="K9" i="23"/>
  <c r="K7" i="23"/>
  <c r="K6" i="23"/>
  <c r="K4" i="23"/>
  <c r="K3" i="23"/>
  <c r="K2" i="23"/>
  <c r="D1" i="23"/>
  <c r="K5" i="23" s="1"/>
  <c r="N399" i="22"/>
  <c r="M399" i="22"/>
  <c r="L399" i="22"/>
  <c r="K399" i="22"/>
  <c r="I399" i="22" s="1"/>
  <c r="J399" i="22"/>
  <c r="N398" i="22"/>
  <c r="M398" i="22"/>
  <c r="L398" i="22"/>
  <c r="K398" i="22"/>
  <c r="J398" i="22"/>
  <c r="I398" i="22"/>
  <c r="N397" i="22"/>
  <c r="M397" i="22"/>
  <c r="L397" i="22"/>
  <c r="K397" i="22"/>
  <c r="I397" i="22" s="1"/>
  <c r="J397" i="22"/>
  <c r="N396" i="22"/>
  <c r="M396" i="22"/>
  <c r="L396" i="22"/>
  <c r="K396" i="22"/>
  <c r="J396" i="22"/>
  <c r="I396" i="22" s="1"/>
  <c r="N395" i="22"/>
  <c r="M395" i="22"/>
  <c r="L395" i="22"/>
  <c r="K395" i="22"/>
  <c r="J395" i="22"/>
  <c r="N394" i="22"/>
  <c r="M394" i="22"/>
  <c r="L394" i="22"/>
  <c r="K394" i="22"/>
  <c r="J394" i="22"/>
  <c r="I394" i="22" s="1"/>
  <c r="N393" i="22"/>
  <c r="M393" i="22"/>
  <c r="L393" i="22"/>
  <c r="K393" i="22"/>
  <c r="J393" i="22"/>
  <c r="N392" i="22"/>
  <c r="M392" i="22"/>
  <c r="L392" i="22"/>
  <c r="K392" i="22"/>
  <c r="J392" i="22"/>
  <c r="I392" i="22"/>
  <c r="N391" i="22"/>
  <c r="M391" i="22"/>
  <c r="L391" i="22"/>
  <c r="K391" i="22"/>
  <c r="I391" i="22" s="1"/>
  <c r="J391" i="22"/>
  <c r="N390" i="22"/>
  <c r="M390" i="22"/>
  <c r="L390" i="22"/>
  <c r="K390" i="22"/>
  <c r="J390" i="22"/>
  <c r="I390" i="22"/>
  <c r="N389" i="22"/>
  <c r="M389" i="22"/>
  <c r="L389" i="22"/>
  <c r="K389" i="22"/>
  <c r="I389" i="22" s="1"/>
  <c r="J389" i="22"/>
  <c r="N388" i="22"/>
  <c r="M388" i="22"/>
  <c r="L388" i="22"/>
  <c r="K388" i="22"/>
  <c r="J388" i="22"/>
  <c r="I388" i="22" s="1"/>
  <c r="N387" i="22"/>
  <c r="M387" i="22"/>
  <c r="L387" i="22"/>
  <c r="K387" i="22"/>
  <c r="J387" i="22"/>
  <c r="N386" i="22"/>
  <c r="M386" i="22"/>
  <c r="L386" i="22"/>
  <c r="K386" i="22"/>
  <c r="J386" i="22"/>
  <c r="I386" i="22" s="1"/>
  <c r="N385" i="22"/>
  <c r="M385" i="22"/>
  <c r="L385" i="22"/>
  <c r="K385" i="22"/>
  <c r="J385" i="22"/>
  <c r="N384" i="22"/>
  <c r="M384" i="22"/>
  <c r="L384" i="22"/>
  <c r="K384" i="22"/>
  <c r="J384" i="22"/>
  <c r="I384" i="22"/>
  <c r="N383" i="22"/>
  <c r="M383" i="22"/>
  <c r="L383" i="22"/>
  <c r="K383" i="22"/>
  <c r="I383" i="22" s="1"/>
  <c r="J383" i="22"/>
  <c r="N382" i="22"/>
  <c r="M382" i="22"/>
  <c r="L382" i="22"/>
  <c r="K382" i="22"/>
  <c r="J382" i="22"/>
  <c r="I382" i="22"/>
  <c r="N381" i="22"/>
  <c r="M381" i="22"/>
  <c r="L381" i="22"/>
  <c r="K381" i="22"/>
  <c r="I381" i="22" s="1"/>
  <c r="J381" i="22"/>
  <c r="N380" i="22"/>
  <c r="M380" i="22"/>
  <c r="L380" i="22"/>
  <c r="K380" i="22"/>
  <c r="J380" i="22"/>
  <c r="I380" i="22" s="1"/>
  <c r="N379" i="22"/>
  <c r="M379" i="22"/>
  <c r="L379" i="22"/>
  <c r="K379" i="22"/>
  <c r="J379" i="22"/>
  <c r="N378" i="22"/>
  <c r="M378" i="22"/>
  <c r="L378" i="22"/>
  <c r="K378" i="22"/>
  <c r="J378" i="22"/>
  <c r="I378" i="22" s="1"/>
  <c r="N377" i="22"/>
  <c r="M377" i="22"/>
  <c r="L377" i="22"/>
  <c r="K377" i="22"/>
  <c r="J377" i="22"/>
  <c r="N376" i="22"/>
  <c r="M376" i="22"/>
  <c r="L376" i="22"/>
  <c r="K376" i="22"/>
  <c r="J376" i="22"/>
  <c r="I376" i="22"/>
  <c r="N375" i="22"/>
  <c r="M375" i="22"/>
  <c r="L375" i="22"/>
  <c r="K375" i="22"/>
  <c r="I375" i="22" s="1"/>
  <c r="J375" i="22"/>
  <c r="N374" i="22"/>
  <c r="M374" i="22"/>
  <c r="L374" i="22"/>
  <c r="K374" i="22"/>
  <c r="J374" i="22"/>
  <c r="I374" i="22"/>
  <c r="N373" i="22"/>
  <c r="M373" i="22"/>
  <c r="L373" i="22"/>
  <c r="K373" i="22"/>
  <c r="I373" i="22" s="1"/>
  <c r="J373" i="22"/>
  <c r="N372" i="22"/>
  <c r="M372" i="22"/>
  <c r="L372" i="22"/>
  <c r="K372" i="22"/>
  <c r="J372" i="22"/>
  <c r="I372" i="22" s="1"/>
  <c r="N371" i="22"/>
  <c r="M371" i="22"/>
  <c r="L371" i="22"/>
  <c r="K371" i="22"/>
  <c r="J371" i="22"/>
  <c r="N370" i="22"/>
  <c r="M370" i="22"/>
  <c r="L370" i="22"/>
  <c r="K370" i="22"/>
  <c r="J370" i="22"/>
  <c r="I370" i="22" s="1"/>
  <c r="N369" i="22"/>
  <c r="M369" i="22"/>
  <c r="L369" i="22"/>
  <c r="K369" i="22"/>
  <c r="J369" i="22"/>
  <c r="N368" i="22"/>
  <c r="M368" i="22"/>
  <c r="L368" i="22"/>
  <c r="K368" i="22"/>
  <c r="J368" i="22"/>
  <c r="I368" i="22"/>
  <c r="N367" i="22"/>
  <c r="M367" i="22"/>
  <c r="L367" i="22"/>
  <c r="K367" i="22"/>
  <c r="I367" i="22" s="1"/>
  <c r="J367" i="22"/>
  <c r="N366" i="22"/>
  <c r="M366" i="22"/>
  <c r="L366" i="22"/>
  <c r="K366" i="22"/>
  <c r="J366" i="22"/>
  <c r="I366" i="22"/>
  <c r="N365" i="22"/>
  <c r="M365" i="22"/>
  <c r="L365" i="22"/>
  <c r="K365" i="22"/>
  <c r="I365" i="22" s="1"/>
  <c r="J365" i="22"/>
  <c r="N364" i="22"/>
  <c r="M364" i="22"/>
  <c r="L364" i="22"/>
  <c r="K364" i="22"/>
  <c r="J364" i="22"/>
  <c r="I364" i="22" s="1"/>
  <c r="N363" i="22"/>
  <c r="M363" i="22"/>
  <c r="L363" i="22"/>
  <c r="K363" i="22"/>
  <c r="J363" i="22"/>
  <c r="N362" i="22"/>
  <c r="M362" i="22"/>
  <c r="L362" i="22"/>
  <c r="K362" i="22"/>
  <c r="J362" i="22"/>
  <c r="I362" i="22" s="1"/>
  <c r="N361" i="22"/>
  <c r="M361" i="22"/>
  <c r="L361" i="22"/>
  <c r="K361" i="22"/>
  <c r="J361" i="22"/>
  <c r="N360" i="22"/>
  <c r="M360" i="22"/>
  <c r="L360" i="22"/>
  <c r="K360" i="22"/>
  <c r="J360" i="22"/>
  <c r="I360" i="22"/>
  <c r="N359" i="22"/>
  <c r="M359" i="22"/>
  <c r="L359" i="22"/>
  <c r="K359" i="22"/>
  <c r="I359" i="22" s="1"/>
  <c r="J359" i="22"/>
  <c r="N358" i="22"/>
  <c r="M358" i="22"/>
  <c r="L358" i="22"/>
  <c r="I358" i="22" s="1"/>
  <c r="K358" i="22"/>
  <c r="J358" i="22"/>
  <c r="N357" i="22"/>
  <c r="M357" i="22"/>
  <c r="L357" i="22"/>
  <c r="K357" i="22"/>
  <c r="J357" i="22"/>
  <c r="N356" i="22"/>
  <c r="M356" i="22"/>
  <c r="L356" i="22"/>
  <c r="K356" i="22"/>
  <c r="J356" i="22"/>
  <c r="I356" i="22" s="1"/>
  <c r="N355" i="22"/>
  <c r="M355" i="22"/>
  <c r="L355" i="22"/>
  <c r="K355" i="22"/>
  <c r="J355" i="22"/>
  <c r="N354" i="22"/>
  <c r="M354" i="22"/>
  <c r="L354" i="22"/>
  <c r="K354" i="22"/>
  <c r="J354" i="22"/>
  <c r="I354" i="22" s="1"/>
  <c r="N353" i="22"/>
  <c r="M353" i="22"/>
  <c r="L353" i="22"/>
  <c r="K353" i="22"/>
  <c r="J353" i="22"/>
  <c r="N352" i="22"/>
  <c r="M352" i="22"/>
  <c r="L352" i="22"/>
  <c r="K352" i="22"/>
  <c r="J352" i="22"/>
  <c r="I352" i="22"/>
  <c r="K39" i="22" s="1"/>
  <c r="N351" i="22"/>
  <c r="M351" i="22"/>
  <c r="L351" i="22"/>
  <c r="K351" i="22"/>
  <c r="I351" i="22" s="1"/>
  <c r="J351" i="22"/>
  <c r="N350" i="22"/>
  <c r="M350" i="22"/>
  <c r="L350" i="22"/>
  <c r="I350" i="22" s="1"/>
  <c r="K350" i="22"/>
  <c r="J350" i="22"/>
  <c r="N349" i="22"/>
  <c r="M349" i="22"/>
  <c r="L349" i="22"/>
  <c r="K349" i="22"/>
  <c r="J349" i="22"/>
  <c r="N348" i="22"/>
  <c r="M348" i="22"/>
  <c r="L348" i="22"/>
  <c r="K348" i="22"/>
  <c r="J348" i="22"/>
  <c r="I348" i="22" s="1"/>
  <c r="N347" i="22"/>
  <c r="M347" i="22"/>
  <c r="L347" i="22"/>
  <c r="K347" i="22"/>
  <c r="J347" i="22"/>
  <c r="N346" i="22"/>
  <c r="M346" i="22"/>
  <c r="L346" i="22"/>
  <c r="K346" i="22"/>
  <c r="J346" i="22"/>
  <c r="I346" i="22" s="1"/>
  <c r="N345" i="22"/>
  <c r="M345" i="22"/>
  <c r="L345" i="22"/>
  <c r="K345" i="22"/>
  <c r="J345" i="22"/>
  <c r="N344" i="22"/>
  <c r="M344" i="22"/>
  <c r="L344" i="22"/>
  <c r="K344" i="22"/>
  <c r="J344" i="22"/>
  <c r="I344" i="22"/>
  <c r="N343" i="22"/>
  <c r="M343" i="22"/>
  <c r="L343" i="22"/>
  <c r="K343" i="22"/>
  <c r="I343" i="22" s="1"/>
  <c r="J343" i="22"/>
  <c r="N342" i="22"/>
  <c r="M342" i="22"/>
  <c r="L342" i="22"/>
  <c r="I342" i="22" s="1"/>
  <c r="K342" i="22"/>
  <c r="J342" i="22"/>
  <c r="N341" i="22"/>
  <c r="M341" i="22"/>
  <c r="L341" i="22"/>
  <c r="K341" i="22"/>
  <c r="J341" i="22"/>
  <c r="N340" i="22"/>
  <c r="M340" i="22"/>
  <c r="L340" i="22"/>
  <c r="K340" i="22"/>
  <c r="J340" i="22"/>
  <c r="I340" i="22" s="1"/>
  <c r="N339" i="22"/>
  <c r="M339" i="22"/>
  <c r="L339" i="22"/>
  <c r="K339" i="22"/>
  <c r="J339" i="22"/>
  <c r="N338" i="22"/>
  <c r="M338" i="22"/>
  <c r="L338" i="22"/>
  <c r="K338" i="22"/>
  <c r="J338" i="22"/>
  <c r="I338" i="22" s="1"/>
  <c r="N337" i="22"/>
  <c r="M337" i="22"/>
  <c r="L337" i="22"/>
  <c r="K337" i="22"/>
  <c r="J337" i="22"/>
  <c r="N336" i="22"/>
  <c r="M336" i="22"/>
  <c r="L336" i="22"/>
  <c r="K336" i="22"/>
  <c r="J336" i="22"/>
  <c r="I336" i="22"/>
  <c r="N335" i="22"/>
  <c r="M335" i="22"/>
  <c r="L335" i="22"/>
  <c r="K335" i="22"/>
  <c r="I335" i="22" s="1"/>
  <c r="J335" i="22"/>
  <c r="N334" i="22"/>
  <c r="M334" i="22"/>
  <c r="L334" i="22"/>
  <c r="I334" i="22" s="1"/>
  <c r="K334" i="22"/>
  <c r="J334" i="22"/>
  <c r="N333" i="22"/>
  <c r="M333" i="22"/>
  <c r="L333" i="22"/>
  <c r="K333" i="22"/>
  <c r="J333" i="22"/>
  <c r="N332" i="22"/>
  <c r="M332" i="22"/>
  <c r="L332" i="22"/>
  <c r="K332" i="22"/>
  <c r="J332" i="22"/>
  <c r="I332" i="22" s="1"/>
  <c r="N331" i="22"/>
  <c r="M331" i="22"/>
  <c r="L331" i="22"/>
  <c r="K331" i="22"/>
  <c r="J331" i="22"/>
  <c r="N330" i="22"/>
  <c r="M330" i="22"/>
  <c r="L330" i="22"/>
  <c r="K330" i="22"/>
  <c r="J330" i="22"/>
  <c r="I330" i="22" s="1"/>
  <c r="N329" i="22"/>
  <c r="M329" i="22"/>
  <c r="L329" i="22"/>
  <c r="K329" i="22"/>
  <c r="J329" i="22"/>
  <c r="N328" i="22"/>
  <c r="M328" i="22"/>
  <c r="L328" i="22"/>
  <c r="K328" i="22"/>
  <c r="J328" i="22"/>
  <c r="I328" i="22"/>
  <c r="N327" i="22"/>
  <c r="M327" i="22"/>
  <c r="L327" i="22"/>
  <c r="K327" i="22"/>
  <c r="I327" i="22" s="1"/>
  <c r="J327" i="22"/>
  <c r="N326" i="22"/>
  <c r="M326" i="22"/>
  <c r="L326" i="22"/>
  <c r="I326" i="22" s="1"/>
  <c r="K326" i="22"/>
  <c r="J326" i="22"/>
  <c r="N325" i="22"/>
  <c r="M325" i="22"/>
  <c r="L325" i="22"/>
  <c r="K325" i="22"/>
  <c r="J325" i="22"/>
  <c r="N324" i="22"/>
  <c r="M324" i="22"/>
  <c r="L324" i="22"/>
  <c r="K324" i="22"/>
  <c r="J324" i="22"/>
  <c r="I324" i="22" s="1"/>
  <c r="N323" i="22"/>
  <c r="M323" i="22"/>
  <c r="L323" i="22"/>
  <c r="K323" i="22"/>
  <c r="J323" i="22"/>
  <c r="N322" i="22"/>
  <c r="M322" i="22"/>
  <c r="L322" i="22"/>
  <c r="K322" i="22"/>
  <c r="J322" i="22"/>
  <c r="I322" i="22" s="1"/>
  <c r="N321" i="22"/>
  <c r="M321" i="22"/>
  <c r="L321" i="22"/>
  <c r="K321" i="22"/>
  <c r="J321" i="22"/>
  <c r="N320" i="22"/>
  <c r="M320" i="22"/>
  <c r="L320" i="22"/>
  <c r="K320" i="22"/>
  <c r="J320" i="22"/>
  <c r="I320" i="22"/>
  <c r="N319" i="22"/>
  <c r="M319" i="22"/>
  <c r="L319" i="22"/>
  <c r="K319" i="22"/>
  <c r="I319" i="22" s="1"/>
  <c r="J319" i="22"/>
  <c r="N318" i="22"/>
  <c r="M318" i="22"/>
  <c r="L318" i="22"/>
  <c r="I318" i="22" s="1"/>
  <c r="K318" i="22"/>
  <c r="J318" i="22"/>
  <c r="N317" i="22"/>
  <c r="M317" i="22"/>
  <c r="L317" i="22"/>
  <c r="K317" i="22"/>
  <c r="J317" i="22"/>
  <c r="N316" i="22"/>
  <c r="M316" i="22"/>
  <c r="L316" i="22"/>
  <c r="K316" i="22"/>
  <c r="J316" i="22"/>
  <c r="I316" i="22" s="1"/>
  <c r="N315" i="22"/>
  <c r="M315" i="22"/>
  <c r="L315" i="22"/>
  <c r="K315" i="22"/>
  <c r="J315" i="22"/>
  <c r="N314" i="22"/>
  <c r="M314" i="22"/>
  <c r="L314" i="22"/>
  <c r="K314" i="22"/>
  <c r="J314" i="22"/>
  <c r="I314" i="22" s="1"/>
  <c r="N313" i="22"/>
  <c r="M313" i="22"/>
  <c r="L313" i="22"/>
  <c r="K313" i="22"/>
  <c r="J313" i="22"/>
  <c r="N312" i="22"/>
  <c r="M312" i="22"/>
  <c r="L312" i="22"/>
  <c r="K312" i="22"/>
  <c r="J312" i="22"/>
  <c r="I312" i="22"/>
  <c r="N311" i="22"/>
  <c r="M311" i="22"/>
  <c r="L311" i="22"/>
  <c r="K311" i="22"/>
  <c r="I311" i="22" s="1"/>
  <c r="J311" i="22"/>
  <c r="N310" i="22"/>
  <c r="M310" i="22"/>
  <c r="L310" i="22"/>
  <c r="I310" i="22" s="1"/>
  <c r="K310" i="22"/>
  <c r="J310" i="22"/>
  <c r="N309" i="22"/>
  <c r="M309" i="22"/>
  <c r="L309" i="22"/>
  <c r="K309" i="22"/>
  <c r="J309" i="22"/>
  <c r="N308" i="22"/>
  <c r="M308" i="22"/>
  <c r="L308" i="22"/>
  <c r="K308" i="22"/>
  <c r="J308" i="22"/>
  <c r="I308" i="22" s="1"/>
  <c r="N307" i="22"/>
  <c r="M307" i="22"/>
  <c r="L307" i="22"/>
  <c r="K307" i="22"/>
  <c r="J307" i="22"/>
  <c r="N306" i="22"/>
  <c r="M306" i="22"/>
  <c r="L306" i="22"/>
  <c r="K306" i="22"/>
  <c r="J306" i="22"/>
  <c r="I306" i="22" s="1"/>
  <c r="N305" i="22"/>
  <c r="M305" i="22"/>
  <c r="L305" i="22"/>
  <c r="K305" i="22"/>
  <c r="J305" i="22"/>
  <c r="N304" i="22"/>
  <c r="M304" i="22"/>
  <c r="L304" i="22"/>
  <c r="K304" i="22"/>
  <c r="J304" i="22"/>
  <c r="I304" i="22"/>
  <c r="N303" i="22"/>
  <c r="M303" i="22"/>
  <c r="L303" i="22"/>
  <c r="K303" i="22"/>
  <c r="I303" i="22" s="1"/>
  <c r="J303" i="22"/>
  <c r="N302" i="22"/>
  <c r="M302" i="22"/>
  <c r="L302" i="22"/>
  <c r="I302" i="22" s="1"/>
  <c r="K302" i="22"/>
  <c r="J302" i="22"/>
  <c r="N301" i="22"/>
  <c r="M301" i="22"/>
  <c r="L301" i="22"/>
  <c r="K301" i="22"/>
  <c r="J301" i="22"/>
  <c r="N300" i="22"/>
  <c r="M300" i="22"/>
  <c r="L300" i="22"/>
  <c r="K300" i="22"/>
  <c r="J300" i="22"/>
  <c r="I300" i="22" s="1"/>
  <c r="N299" i="22"/>
  <c r="M299" i="22"/>
  <c r="L299" i="22"/>
  <c r="K299" i="22"/>
  <c r="J299" i="22"/>
  <c r="N298" i="22"/>
  <c r="M298" i="22"/>
  <c r="L298" i="22"/>
  <c r="K298" i="22"/>
  <c r="J298" i="22"/>
  <c r="I298" i="22" s="1"/>
  <c r="N297" i="22"/>
  <c r="M297" i="22"/>
  <c r="L297" i="22"/>
  <c r="K297" i="22"/>
  <c r="J297" i="22"/>
  <c r="N296" i="22"/>
  <c r="M296" i="22"/>
  <c r="L296" i="22"/>
  <c r="K296" i="22"/>
  <c r="J296" i="22"/>
  <c r="I296" i="22"/>
  <c r="N295" i="22"/>
  <c r="M295" i="22"/>
  <c r="L295" i="22"/>
  <c r="K295" i="22"/>
  <c r="I295" i="22" s="1"/>
  <c r="J295" i="22"/>
  <c r="N294" i="22"/>
  <c r="M294" i="22"/>
  <c r="L294" i="22"/>
  <c r="I294" i="22" s="1"/>
  <c r="K294" i="22"/>
  <c r="J294" i="22"/>
  <c r="N293" i="22"/>
  <c r="M293" i="22"/>
  <c r="L293" i="22"/>
  <c r="K293" i="22"/>
  <c r="J293" i="22"/>
  <c r="N292" i="22"/>
  <c r="M292" i="22"/>
  <c r="L292" i="22"/>
  <c r="K292" i="22"/>
  <c r="J292" i="22"/>
  <c r="I292" i="22" s="1"/>
  <c r="N291" i="22"/>
  <c r="M291" i="22"/>
  <c r="L291" i="22"/>
  <c r="K291" i="22"/>
  <c r="J291" i="22"/>
  <c r="N290" i="22"/>
  <c r="M290" i="22"/>
  <c r="L290" i="22"/>
  <c r="K290" i="22"/>
  <c r="J290" i="22"/>
  <c r="I290" i="22" s="1"/>
  <c r="N289" i="22"/>
  <c r="M289" i="22"/>
  <c r="L289" i="22"/>
  <c r="K289" i="22"/>
  <c r="J289" i="22"/>
  <c r="N288" i="22"/>
  <c r="M288" i="22"/>
  <c r="L288" i="22"/>
  <c r="K288" i="22"/>
  <c r="J288" i="22"/>
  <c r="I288" i="22"/>
  <c r="N287" i="22"/>
  <c r="M287" i="22"/>
  <c r="L287" i="22"/>
  <c r="K287" i="22"/>
  <c r="I287" i="22" s="1"/>
  <c r="J287" i="22"/>
  <c r="N286" i="22"/>
  <c r="M286" i="22"/>
  <c r="L286" i="22"/>
  <c r="I286" i="22" s="1"/>
  <c r="K286" i="22"/>
  <c r="J286" i="22"/>
  <c r="N285" i="22"/>
  <c r="M285" i="22"/>
  <c r="L285" i="22"/>
  <c r="K285" i="22"/>
  <c r="J285" i="22"/>
  <c r="N284" i="22"/>
  <c r="M284" i="22"/>
  <c r="L284" i="22"/>
  <c r="K284" i="22"/>
  <c r="J284" i="22"/>
  <c r="I284" i="22" s="1"/>
  <c r="N283" i="22"/>
  <c r="M283" i="22"/>
  <c r="L283" i="22"/>
  <c r="K283" i="22"/>
  <c r="J283" i="22"/>
  <c r="N282" i="22"/>
  <c r="M282" i="22"/>
  <c r="L282" i="22"/>
  <c r="K282" i="22"/>
  <c r="J282" i="22"/>
  <c r="I282" i="22" s="1"/>
  <c r="N281" i="22"/>
  <c r="M281" i="22"/>
  <c r="L281" i="22"/>
  <c r="K281" i="22"/>
  <c r="J281" i="22"/>
  <c r="N280" i="22"/>
  <c r="M280" i="22"/>
  <c r="L280" i="22"/>
  <c r="K280" i="22"/>
  <c r="J280" i="22"/>
  <c r="I280" i="22"/>
  <c r="N279" i="22"/>
  <c r="M279" i="22"/>
  <c r="L279" i="22"/>
  <c r="K279" i="22"/>
  <c r="I279" i="22" s="1"/>
  <c r="J279" i="22"/>
  <c r="N278" i="22"/>
  <c r="M278" i="22"/>
  <c r="L278" i="22"/>
  <c r="I278" i="22" s="1"/>
  <c r="K278" i="22"/>
  <c r="J278" i="22"/>
  <c r="N277" i="22"/>
  <c r="M277" i="22"/>
  <c r="L277" i="22"/>
  <c r="K277" i="22"/>
  <c r="J277" i="22"/>
  <c r="N276" i="22"/>
  <c r="M276" i="22"/>
  <c r="L276" i="22"/>
  <c r="K276" i="22"/>
  <c r="J276" i="22"/>
  <c r="I276" i="22" s="1"/>
  <c r="N275" i="22"/>
  <c r="M275" i="22"/>
  <c r="L275" i="22"/>
  <c r="K275" i="22"/>
  <c r="J275" i="22"/>
  <c r="N274" i="22"/>
  <c r="M274" i="22"/>
  <c r="L274" i="22"/>
  <c r="K274" i="22"/>
  <c r="J274" i="22"/>
  <c r="I274" i="22" s="1"/>
  <c r="N273" i="22"/>
  <c r="M273" i="22"/>
  <c r="L273" i="22"/>
  <c r="K273" i="22"/>
  <c r="J273" i="22"/>
  <c r="N272" i="22"/>
  <c r="M272" i="22"/>
  <c r="L272" i="22"/>
  <c r="K272" i="22"/>
  <c r="J272" i="22"/>
  <c r="I272" i="22"/>
  <c r="N271" i="22"/>
  <c r="M271" i="22"/>
  <c r="L271" i="22"/>
  <c r="K271" i="22"/>
  <c r="I271" i="22" s="1"/>
  <c r="J271" i="22"/>
  <c r="N270" i="22"/>
  <c r="M270" i="22"/>
  <c r="L270" i="22"/>
  <c r="I270" i="22" s="1"/>
  <c r="K270" i="22"/>
  <c r="J270" i="22"/>
  <c r="N269" i="22"/>
  <c r="M269" i="22"/>
  <c r="L269" i="22"/>
  <c r="K269" i="22"/>
  <c r="J269" i="22"/>
  <c r="N268" i="22"/>
  <c r="M268" i="22"/>
  <c r="L268" i="22"/>
  <c r="K268" i="22"/>
  <c r="J268" i="22"/>
  <c r="I268" i="22" s="1"/>
  <c r="N267" i="22"/>
  <c r="M267" i="22"/>
  <c r="L267" i="22"/>
  <c r="K267" i="22"/>
  <c r="J267" i="22"/>
  <c r="N266" i="22"/>
  <c r="M266" i="22"/>
  <c r="L266" i="22"/>
  <c r="K266" i="22"/>
  <c r="J266" i="22"/>
  <c r="I266" i="22" s="1"/>
  <c r="N265" i="22"/>
  <c r="M265" i="22"/>
  <c r="L265" i="22"/>
  <c r="K265" i="22"/>
  <c r="J265" i="22"/>
  <c r="N264" i="22"/>
  <c r="M264" i="22"/>
  <c r="L264" i="22"/>
  <c r="K264" i="22"/>
  <c r="J264" i="22"/>
  <c r="I264" i="22"/>
  <c r="N263" i="22"/>
  <c r="M263" i="22"/>
  <c r="L263" i="22"/>
  <c r="K263" i="22"/>
  <c r="I263" i="22" s="1"/>
  <c r="J263" i="22"/>
  <c r="N262" i="22"/>
  <c r="M262" i="22"/>
  <c r="L262" i="22"/>
  <c r="I262" i="22" s="1"/>
  <c r="K262" i="22"/>
  <c r="J262" i="22"/>
  <c r="N261" i="22"/>
  <c r="M261" i="22"/>
  <c r="L261" i="22"/>
  <c r="K261" i="22"/>
  <c r="J261" i="22"/>
  <c r="N260" i="22"/>
  <c r="M260" i="22"/>
  <c r="L260" i="22"/>
  <c r="K260" i="22"/>
  <c r="J260" i="22"/>
  <c r="I260" i="22" s="1"/>
  <c r="N259" i="22"/>
  <c r="M259" i="22"/>
  <c r="L259" i="22"/>
  <c r="K259" i="22"/>
  <c r="J259" i="22"/>
  <c r="N258" i="22"/>
  <c r="M258" i="22"/>
  <c r="L258" i="22"/>
  <c r="K258" i="22"/>
  <c r="J258" i="22"/>
  <c r="I258" i="22" s="1"/>
  <c r="N257" i="22"/>
  <c r="M257" i="22"/>
  <c r="L257" i="22"/>
  <c r="K257" i="22"/>
  <c r="J257" i="22"/>
  <c r="N256" i="22"/>
  <c r="M256" i="22"/>
  <c r="L256" i="22"/>
  <c r="K256" i="22"/>
  <c r="J256" i="22"/>
  <c r="I256" i="22"/>
  <c r="N255" i="22"/>
  <c r="M255" i="22"/>
  <c r="L255" i="22"/>
  <c r="K255" i="22"/>
  <c r="I255" i="22" s="1"/>
  <c r="J255" i="22"/>
  <c r="N254" i="22"/>
  <c r="M254" i="22"/>
  <c r="L254" i="22"/>
  <c r="I254" i="22" s="1"/>
  <c r="K254" i="22"/>
  <c r="J254" i="22"/>
  <c r="N253" i="22"/>
  <c r="M253" i="22"/>
  <c r="L253" i="22"/>
  <c r="K253" i="22"/>
  <c r="J253" i="22"/>
  <c r="N252" i="22"/>
  <c r="M252" i="22"/>
  <c r="L252" i="22"/>
  <c r="K252" i="22"/>
  <c r="J252" i="22"/>
  <c r="I252" i="22" s="1"/>
  <c r="N251" i="22"/>
  <c r="M251" i="22"/>
  <c r="L251" i="22"/>
  <c r="K251" i="22"/>
  <c r="J251" i="22"/>
  <c r="N250" i="22"/>
  <c r="M250" i="22"/>
  <c r="L250" i="22"/>
  <c r="K250" i="22"/>
  <c r="J250" i="22"/>
  <c r="I250" i="22" s="1"/>
  <c r="N249" i="22"/>
  <c r="M249" i="22"/>
  <c r="L249" i="22"/>
  <c r="K249" i="22"/>
  <c r="J249" i="22"/>
  <c r="N248" i="22"/>
  <c r="M248" i="22"/>
  <c r="L248" i="22"/>
  <c r="K248" i="22"/>
  <c r="J248" i="22"/>
  <c r="I248" i="22"/>
  <c r="N247" i="22"/>
  <c r="M247" i="22"/>
  <c r="L247" i="22"/>
  <c r="K247" i="22"/>
  <c r="I247" i="22" s="1"/>
  <c r="J247" i="22"/>
  <c r="N246" i="22"/>
  <c r="M246" i="22"/>
  <c r="L246" i="22"/>
  <c r="I246" i="22" s="1"/>
  <c r="K246" i="22"/>
  <c r="J246" i="22"/>
  <c r="N245" i="22"/>
  <c r="M245" i="22"/>
  <c r="L245" i="22"/>
  <c r="K245" i="22"/>
  <c r="J245" i="22"/>
  <c r="N244" i="22"/>
  <c r="M244" i="22"/>
  <c r="L244" i="22"/>
  <c r="K244" i="22"/>
  <c r="J244" i="22"/>
  <c r="I244" i="22" s="1"/>
  <c r="N243" i="22"/>
  <c r="M243" i="22"/>
  <c r="L243" i="22"/>
  <c r="K243" i="22"/>
  <c r="J243" i="22"/>
  <c r="N242" i="22"/>
  <c r="M242" i="22"/>
  <c r="L242" i="22"/>
  <c r="K242" i="22"/>
  <c r="J242" i="22"/>
  <c r="I242" i="22" s="1"/>
  <c r="N241" i="22"/>
  <c r="M241" i="22"/>
  <c r="L241" i="22"/>
  <c r="K241" i="22"/>
  <c r="J241" i="22"/>
  <c r="N240" i="22"/>
  <c r="M240" i="22"/>
  <c r="L240" i="22"/>
  <c r="K240" i="22"/>
  <c r="J240" i="22"/>
  <c r="I240" i="22"/>
  <c r="N239" i="22"/>
  <c r="M239" i="22"/>
  <c r="L239" i="22"/>
  <c r="K239" i="22"/>
  <c r="I239" i="22" s="1"/>
  <c r="J239" i="22"/>
  <c r="N238" i="22"/>
  <c r="M238" i="22"/>
  <c r="L238" i="22"/>
  <c r="I238" i="22" s="1"/>
  <c r="K238" i="22"/>
  <c r="J238" i="22"/>
  <c r="N237" i="22"/>
  <c r="M237" i="22"/>
  <c r="L237" i="22"/>
  <c r="K237" i="22"/>
  <c r="J237" i="22"/>
  <c r="N236" i="22"/>
  <c r="M236" i="22"/>
  <c r="L236" i="22"/>
  <c r="K236" i="22"/>
  <c r="J236" i="22"/>
  <c r="I236" i="22" s="1"/>
  <c r="N235" i="22"/>
  <c r="M235" i="22"/>
  <c r="L235" i="22"/>
  <c r="K235" i="22"/>
  <c r="J235" i="22"/>
  <c r="N234" i="22"/>
  <c r="M234" i="22"/>
  <c r="L234" i="22"/>
  <c r="K234" i="22"/>
  <c r="J234" i="22"/>
  <c r="I234" i="22" s="1"/>
  <c r="N233" i="22"/>
  <c r="M233" i="22"/>
  <c r="L233" i="22"/>
  <c r="K233" i="22"/>
  <c r="J233" i="22"/>
  <c r="N232" i="22"/>
  <c r="M232" i="22"/>
  <c r="L232" i="22"/>
  <c r="K232" i="22"/>
  <c r="J232" i="22"/>
  <c r="I232" i="22"/>
  <c r="N231" i="22"/>
  <c r="M231" i="22"/>
  <c r="L231" i="22"/>
  <c r="K231" i="22"/>
  <c r="I231" i="22" s="1"/>
  <c r="J231" i="22"/>
  <c r="N230" i="22"/>
  <c r="M230" i="22"/>
  <c r="L230" i="22"/>
  <c r="I230" i="22" s="1"/>
  <c r="K230" i="22"/>
  <c r="J230" i="22"/>
  <c r="N229" i="22"/>
  <c r="M229" i="22"/>
  <c r="L229" i="22"/>
  <c r="K229" i="22"/>
  <c r="J229" i="22"/>
  <c r="N228" i="22"/>
  <c r="M228" i="22"/>
  <c r="L228" i="22"/>
  <c r="K228" i="22"/>
  <c r="J228" i="22"/>
  <c r="I228" i="22" s="1"/>
  <c r="N227" i="22"/>
  <c r="M227" i="22"/>
  <c r="L227" i="22"/>
  <c r="K227" i="22"/>
  <c r="J227" i="22"/>
  <c r="N226" i="22"/>
  <c r="M226" i="22"/>
  <c r="L226" i="22"/>
  <c r="K226" i="22"/>
  <c r="J226" i="22"/>
  <c r="I226" i="22" s="1"/>
  <c r="N225" i="22"/>
  <c r="M225" i="22"/>
  <c r="L225" i="22"/>
  <c r="K225" i="22"/>
  <c r="J225" i="22"/>
  <c r="N224" i="22"/>
  <c r="M224" i="22"/>
  <c r="L224" i="22"/>
  <c r="K224" i="22"/>
  <c r="J224" i="22"/>
  <c r="I224" i="22"/>
  <c r="N223" i="22"/>
  <c r="M223" i="22"/>
  <c r="L223" i="22"/>
  <c r="K223" i="22"/>
  <c r="I223" i="22" s="1"/>
  <c r="J223" i="22"/>
  <c r="N222" i="22"/>
  <c r="M222" i="22"/>
  <c r="L222" i="22"/>
  <c r="I222" i="22" s="1"/>
  <c r="K222" i="22"/>
  <c r="J222" i="22"/>
  <c r="N221" i="22"/>
  <c r="M221" i="22"/>
  <c r="L221" i="22"/>
  <c r="K221" i="22"/>
  <c r="J221" i="22"/>
  <c r="N220" i="22"/>
  <c r="M220" i="22"/>
  <c r="L220" i="22"/>
  <c r="K220" i="22"/>
  <c r="J220" i="22"/>
  <c r="I220" i="22" s="1"/>
  <c r="N219" i="22"/>
  <c r="M219" i="22"/>
  <c r="L219" i="22"/>
  <c r="K219" i="22"/>
  <c r="J219" i="22"/>
  <c r="N218" i="22"/>
  <c r="M218" i="22"/>
  <c r="L218" i="22"/>
  <c r="K218" i="22"/>
  <c r="J218" i="22"/>
  <c r="I218" i="22" s="1"/>
  <c r="N217" i="22"/>
  <c r="M217" i="22"/>
  <c r="L217" i="22"/>
  <c r="K217" i="22"/>
  <c r="J217" i="22"/>
  <c r="N216" i="22"/>
  <c r="M216" i="22"/>
  <c r="L216" i="22"/>
  <c r="K216" i="22"/>
  <c r="J216" i="22"/>
  <c r="I216" i="22"/>
  <c r="N215" i="22"/>
  <c r="M215" i="22"/>
  <c r="L215" i="22"/>
  <c r="K215" i="22"/>
  <c r="I215" i="22" s="1"/>
  <c r="J215" i="22"/>
  <c r="N214" i="22"/>
  <c r="M214" i="22"/>
  <c r="L214" i="22"/>
  <c r="I214" i="22" s="1"/>
  <c r="K214" i="22"/>
  <c r="J214" i="22"/>
  <c r="N213" i="22"/>
  <c r="M213" i="22"/>
  <c r="L213" i="22"/>
  <c r="K213" i="22"/>
  <c r="J213" i="22"/>
  <c r="N212" i="22"/>
  <c r="M212" i="22"/>
  <c r="L212" i="22"/>
  <c r="K212" i="22"/>
  <c r="J212" i="22"/>
  <c r="I212" i="22" s="1"/>
  <c r="N211" i="22"/>
  <c r="M211" i="22"/>
  <c r="L211" i="22"/>
  <c r="K211" i="22"/>
  <c r="J211" i="22"/>
  <c r="N210" i="22"/>
  <c r="M210" i="22"/>
  <c r="L210" i="22"/>
  <c r="K210" i="22"/>
  <c r="J210" i="22"/>
  <c r="I210" i="22" s="1"/>
  <c r="N209" i="22"/>
  <c r="M209" i="22"/>
  <c r="L209" i="22"/>
  <c r="K209" i="22"/>
  <c r="J209" i="22"/>
  <c r="N208" i="22"/>
  <c r="M208" i="22"/>
  <c r="L208" i="22"/>
  <c r="K208" i="22"/>
  <c r="J208" i="22"/>
  <c r="I208" i="22"/>
  <c r="N207" i="22"/>
  <c r="M207" i="22"/>
  <c r="L207" i="22"/>
  <c r="K207" i="22"/>
  <c r="I207" i="22" s="1"/>
  <c r="J207" i="22"/>
  <c r="N206" i="22"/>
  <c r="M206" i="22"/>
  <c r="L206" i="22"/>
  <c r="I206" i="22" s="1"/>
  <c r="K206" i="22"/>
  <c r="J206" i="22"/>
  <c r="N205" i="22"/>
  <c r="M205" i="22"/>
  <c r="L205" i="22"/>
  <c r="K205" i="22"/>
  <c r="J205" i="22"/>
  <c r="N204" i="22"/>
  <c r="M204" i="22"/>
  <c r="L204" i="22"/>
  <c r="K204" i="22"/>
  <c r="J204" i="22"/>
  <c r="I204" i="22" s="1"/>
  <c r="N203" i="22"/>
  <c r="M203" i="22"/>
  <c r="L203" i="22"/>
  <c r="K203" i="22"/>
  <c r="J203" i="22"/>
  <c r="N202" i="22"/>
  <c r="M202" i="22"/>
  <c r="L202" i="22"/>
  <c r="K202" i="22"/>
  <c r="J202" i="22"/>
  <c r="I202" i="22" s="1"/>
  <c r="K36" i="22" s="1"/>
  <c r="N201" i="22"/>
  <c r="M201" i="22"/>
  <c r="L201" i="22"/>
  <c r="K201" i="22"/>
  <c r="J201" i="22"/>
  <c r="N200" i="22"/>
  <c r="M200" i="22"/>
  <c r="L200" i="22"/>
  <c r="K200" i="22"/>
  <c r="J200" i="22"/>
  <c r="I200" i="22"/>
  <c r="N199" i="22"/>
  <c r="M199" i="22"/>
  <c r="L199" i="22"/>
  <c r="K199" i="22"/>
  <c r="I199" i="22" s="1"/>
  <c r="J199" i="22"/>
  <c r="N198" i="22"/>
  <c r="M198" i="22"/>
  <c r="L198" i="22"/>
  <c r="I198" i="22" s="1"/>
  <c r="K198" i="22"/>
  <c r="J198" i="22"/>
  <c r="N197" i="22"/>
  <c r="M197" i="22"/>
  <c r="L197" i="22"/>
  <c r="K197" i="22"/>
  <c r="J197" i="22"/>
  <c r="N196" i="22"/>
  <c r="M196" i="22"/>
  <c r="L196" i="22"/>
  <c r="K196" i="22"/>
  <c r="J196" i="22"/>
  <c r="I196" i="22" s="1"/>
  <c r="K34" i="22" s="1"/>
  <c r="N195" i="22"/>
  <c r="M195" i="22"/>
  <c r="L195" i="22"/>
  <c r="K195" i="22"/>
  <c r="J195" i="22"/>
  <c r="N194" i="22"/>
  <c r="M194" i="22"/>
  <c r="L194" i="22"/>
  <c r="K194" i="22"/>
  <c r="J194" i="22"/>
  <c r="I194" i="22" s="1"/>
  <c r="N193" i="22"/>
  <c r="M193" i="22"/>
  <c r="L193" i="22"/>
  <c r="K193" i="22"/>
  <c r="J193" i="22"/>
  <c r="N192" i="22"/>
  <c r="M192" i="22"/>
  <c r="L192" i="22"/>
  <c r="K192" i="22"/>
  <c r="J192" i="22"/>
  <c r="I192" i="22"/>
  <c r="N191" i="22"/>
  <c r="M191" i="22"/>
  <c r="L191" i="22"/>
  <c r="K191" i="22"/>
  <c r="I191" i="22" s="1"/>
  <c r="J191" i="22"/>
  <c r="N190" i="22"/>
  <c r="M190" i="22"/>
  <c r="L190" i="22"/>
  <c r="I190" i="22" s="1"/>
  <c r="K190" i="22"/>
  <c r="J190" i="22"/>
  <c r="N189" i="22"/>
  <c r="M189" i="22"/>
  <c r="L189" i="22"/>
  <c r="K189" i="22"/>
  <c r="J189" i="22"/>
  <c r="N188" i="22"/>
  <c r="M188" i="22"/>
  <c r="L188" i="22"/>
  <c r="K188" i="22"/>
  <c r="J188" i="22"/>
  <c r="I188" i="22" s="1"/>
  <c r="N187" i="22"/>
  <c r="M187" i="22"/>
  <c r="L187" i="22"/>
  <c r="K187" i="22"/>
  <c r="J187" i="22"/>
  <c r="N186" i="22"/>
  <c r="M186" i="22"/>
  <c r="L186" i="22"/>
  <c r="K186" i="22"/>
  <c r="J186" i="22"/>
  <c r="I186" i="22" s="1"/>
  <c r="K31" i="22" s="1"/>
  <c r="N185" i="22"/>
  <c r="M185" i="22"/>
  <c r="L185" i="22"/>
  <c r="K185" i="22"/>
  <c r="J185" i="22"/>
  <c r="N184" i="22"/>
  <c r="M184" i="22"/>
  <c r="L184" i="22"/>
  <c r="K184" i="22"/>
  <c r="J184" i="22"/>
  <c r="I184" i="22"/>
  <c r="N183" i="22"/>
  <c r="M183" i="22"/>
  <c r="L183" i="22"/>
  <c r="K183" i="22"/>
  <c r="I183" i="22" s="1"/>
  <c r="J183" i="22"/>
  <c r="N182" i="22"/>
  <c r="M182" i="22"/>
  <c r="L182" i="22"/>
  <c r="I182" i="22" s="1"/>
  <c r="K182" i="22"/>
  <c r="J182" i="22"/>
  <c r="N181" i="22"/>
  <c r="M181" i="22"/>
  <c r="L181" i="22"/>
  <c r="K181" i="22"/>
  <c r="J181" i="22"/>
  <c r="N180" i="22"/>
  <c r="M180" i="22"/>
  <c r="L180" i="22"/>
  <c r="K180" i="22"/>
  <c r="J180" i="22"/>
  <c r="I180" i="22" s="1"/>
  <c r="N179" i="22"/>
  <c r="M179" i="22"/>
  <c r="L179" i="22"/>
  <c r="K179" i="22"/>
  <c r="J179" i="22"/>
  <c r="N178" i="22"/>
  <c r="M178" i="22"/>
  <c r="L178" i="22"/>
  <c r="K178" i="22"/>
  <c r="J178" i="22"/>
  <c r="I178" i="22" s="1"/>
  <c r="N177" i="22"/>
  <c r="M177" i="22"/>
  <c r="L177" i="22"/>
  <c r="K177" i="22"/>
  <c r="J177" i="22"/>
  <c r="N176" i="22"/>
  <c r="M176" i="22"/>
  <c r="L176" i="22"/>
  <c r="K176" i="22"/>
  <c r="J176" i="22"/>
  <c r="I176" i="22"/>
  <c r="N175" i="22"/>
  <c r="M175" i="22"/>
  <c r="L175" i="22"/>
  <c r="K175" i="22"/>
  <c r="I175" i="22" s="1"/>
  <c r="J175" i="22"/>
  <c r="N174" i="22"/>
  <c r="M174" i="22"/>
  <c r="L174" i="22"/>
  <c r="I174" i="22" s="1"/>
  <c r="K29" i="22" s="1"/>
  <c r="K174" i="22"/>
  <c r="J174" i="22"/>
  <c r="N173" i="22"/>
  <c r="M173" i="22"/>
  <c r="L173" i="22"/>
  <c r="K173" i="22"/>
  <c r="J173" i="22"/>
  <c r="N172" i="22"/>
  <c r="M172" i="22"/>
  <c r="L172" i="22"/>
  <c r="K172" i="22"/>
  <c r="J172" i="22"/>
  <c r="I172" i="22" s="1"/>
  <c r="K27" i="22" s="1"/>
  <c r="N171" i="22"/>
  <c r="M171" i="22"/>
  <c r="L171" i="22"/>
  <c r="K171" i="22"/>
  <c r="J171" i="22"/>
  <c r="N170" i="22"/>
  <c r="M170" i="22"/>
  <c r="L170" i="22"/>
  <c r="K170" i="22"/>
  <c r="J170" i="22"/>
  <c r="I170" i="22" s="1"/>
  <c r="N169" i="22"/>
  <c r="M169" i="22"/>
  <c r="L169" i="22"/>
  <c r="K169" i="22"/>
  <c r="J169" i="22"/>
  <c r="N168" i="22"/>
  <c r="M168" i="22"/>
  <c r="L168" i="22"/>
  <c r="K168" i="22"/>
  <c r="J168" i="22"/>
  <c r="I168" i="22"/>
  <c r="N167" i="22"/>
  <c r="M167" i="22"/>
  <c r="L167" i="22"/>
  <c r="K167" i="22"/>
  <c r="I167" i="22" s="1"/>
  <c r="J167" i="22"/>
  <c r="N166" i="22"/>
  <c r="M166" i="22"/>
  <c r="L166" i="22"/>
  <c r="I166" i="22" s="1"/>
  <c r="K166" i="22"/>
  <c r="J166" i="22"/>
  <c r="N165" i="22"/>
  <c r="M165" i="22"/>
  <c r="L165" i="22"/>
  <c r="K165" i="22"/>
  <c r="J165" i="22"/>
  <c r="N164" i="22"/>
  <c r="M164" i="22"/>
  <c r="L164" i="22"/>
  <c r="K164" i="22"/>
  <c r="J164" i="22"/>
  <c r="I164" i="22" s="1"/>
  <c r="N163" i="22"/>
  <c r="M163" i="22"/>
  <c r="L163" i="22"/>
  <c r="K163" i="22"/>
  <c r="J163" i="22"/>
  <c r="N162" i="22"/>
  <c r="M162" i="22"/>
  <c r="L162" i="22"/>
  <c r="K162" i="22"/>
  <c r="J162" i="22"/>
  <c r="I162" i="22" s="1"/>
  <c r="N161" i="22"/>
  <c r="M161" i="22"/>
  <c r="L161" i="22"/>
  <c r="K161" i="22"/>
  <c r="J161" i="22"/>
  <c r="N160" i="22"/>
  <c r="M160" i="22"/>
  <c r="L160" i="22"/>
  <c r="K160" i="22"/>
  <c r="J160" i="22"/>
  <c r="I160" i="22"/>
  <c r="N159" i="22"/>
  <c r="M159" i="22"/>
  <c r="L159" i="22"/>
  <c r="K159" i="22"/>
  <c r="I159" i="22" s="1"/>
  <c r="J159" i="22"/>
  <c r="N158" i="22"/>
  <c r="M158" i="22"/>
  <c r="L158" i="22"/>
  <c r="I158" i="22" s="1"/>
  <c r="K158" i="22"/>
  <c r="J158" i="22"/>
  <c r="N157" i="22"/>
  <c r="M157" i="22"/>
  <c r="L157" i="22"/>
  <c r="K157" i="22"/>
  <c r="J157" i="22"/>
  <c r="N156" i="22"/>
  <c r="M156" i="22"/>
  <c r="L156" i="22"/>
  <c r="K156" i="22"/>
  <c r="J156" i="22"/>
  <c r="I156" i="22" s="1"/>
  <c r="N155" i="22"/>
  <c r="M155" i="22"/>
  <c r="L155" i="22"/>
  <c r="K155" i="22"/>
  <c r="J155" i="22"/>
  <c r="N154" i="22"/>
  <c r="M154" i="22"/>
  <c r="L154" i="22"/>
  <c r="K154" i="22"/>
  <c r="J154" i="22"/>
  <c r="I154" i="22" s="1"/>
  <c r="K25" i="22" s="1"/>
  <c r="N153" i="22"/>
  <c r="M153" i="22"/>
  <c r="L153" i="22"/>
  <c r="K153" i="22"/>
  <c r="J153" i="22"/>
  <c r="N152" i="22"/>
  <c r="M152" i="22"/>
  <c r="L152" i="22"/>
  <c r="K152" i="22"/>
  <c r="J152" i="22"/>
  <c r="I152" i="22"/>
  <c r="N151" i="22"/>
  <c r="M151" i="22"/>
  <c r="L151" i="22"/>
  <c r="K151" i="22"/>
  <c r="I151" i="22" s="1"/>
  <c r="J151" i="22"/>
  <c r="N150" i="22"/>
  <c r="M150" i="22"/>
  <c r="L150" i="22"/>
  <c r="I150" i="22" s="1"/>
  <c r="K150" i="22"/>
  <c r="J150" i="22"/>
  <c r="N149" i="22"/>
  <c r="M149" i="22"/>
  <c r="L149" i="22"/>
  <c r="K149" i="22"/>
  <c r="J149" i="22"/>
  <c r="N148" i="22"/>
  <c r="M148" i="22"/>
  <c r="L148" i="22"/>
  <c r="K148" i="22"/>
  <c r="J148" i="22"/>
  <c r="I148" i="22" s="1"/>
  <c r="N147" i="22"/>
  <c r="M147" i="22"/>
  <c r="L147" i="22"/>
  <c r="K147" i="22"/>
  <c r="J147" i="22"/>
  <c r="N146" i="22"/>
  <c r="M146" i="22"/>
  <c r="L146" i="22"/>
  <c r="K146" i="22"/>
  <c r="J146" i="22"/>
  <c r="I146" i="22" s="1"/>
  <c r="K23" i="22" s="1"/>
  <c r="N145" i="22"/>
  <c r="M145" i="22"/>
  <c r="L145" i="22"/>
  <c r="K145" i="22"/>
  <c r="J145" i="22"/>
  <c r="N144" i="22"/>
  <c r="M144" i="22"/>
  <c r="L144" i="22"/>
  <c r="K144" i="22"/>
  <c r="J144" i="22"/>
  <c r="I144" i="22"/>
  <c r="N143" i="22"/>
  <c r="M143" i="22"/>
  <c r="L143" i="22"/>
  <c r="K143" i="22"/>
  <c r="I143" i="22" s="1"/>
  <c r="J143" i="22"/>
  <c r="N142" i="22"/>
  <c r="M142" i="22"/>
  <c r="L142" i="22"/>
  <c r="I142" i="22" s="1"/>
  <c r="K142" i="22"/>
  <c r="J142" i="22"/>
  <c r="N141" i="22"/>
  <c r="M141" i="22"/>
  <c r="L141" i="22"/>
  <c r="K141" i="22"/>
  <c r="J141" i="22"/>
  <c r="N140" i="22"/>
  <c r="M140" i="22"/>
  <c r="L140" i="22"/>
  <c r="K140" i="22"/>
  <c r="J140" i="22"/>
  <c r="I140" i="22" s="1"/>
  <c r="N139" i="22"/>
  <c r="M139" i="22"/>
  <c r="L139" i="22"/>
  <c r="K139" i="22"/>
  <c r="J139" i="22"/>
  <c r="N138" i="22"/>
  <c r="M138" i="22"/>
  <c r="L138" i="22"/>
  <c r="K138" i="22"/>
  <c r="J138" i="22"/>
  <c r="I138" i="22" s="1"/>
  <c r="N137" i="22"/>
  <c r="M137" i="22"/>
  <c r="L137" i="22"/>
  <c r="K137" i="22"/>
  <c r="J137" i="22"/>
  <c r="N136" i="22"/>
  <c r="M136" i="22"/>
  <c r="L136" i="22"/>
  <c r="K136" i="22"/>
  <c r="J136" i="22"/>
  <c r="I136" i="22"/>
  <c r="N135" i="22"/>
  <c r="M135" i="22"/>
  <c r="L135" i="22"/>
  <c r="K135" i="22"/>
  <c r="I135" i="22" s="1"/>
  <c r="J135" i="22"/>
  <c r="N134" i="22"/>
  <c r="M134" i="22"/>
  <c r="L134" i="22"/>
  <c r="I134" i="22" s="1"/>
  <c r="K134" i="22"/>
  <c r="J134" i="22"/>
  <c r="N133" i="22"/>
  <c r="M133" i="22"/>
  <c r="L133" i="22"/>
  <c r="K133" i="22"/>
  <c r="J133" i="22"/>
  <c r="N132" i="22"/>
  <c r="M132" i="22"/>
  <c r="L132" i="22"/>
  <c r="K132" i="22"/>
  <c r="J132" i="22"/>
  <c r="I132" i="22" s="1"/>
  <c r="N131" i="22"/>
  <c r="M131" i="22"/>
  <c r="L131" i="22"/>
  <c r="K131" i="22"/>
  <c r="J131" i="22"/>
  <c r="N130" i="22"/>
  <c r="M130" i="22"/>
  <c r="L130" i="22"/>
  <c r="K130" i="22"/>
  <c r="J130" i="22"/>
  <c r="I130" i="22" s="1"/>
  <c r="N129" i="22"/>
  <c r="M129" i="22"/>
  <c r="L129" i="22"/>
  <c r="K129" i="22"/>
  <c r="J129" i="22"/>
  <c r="N128" i="22"/>
  <c r="M128" i="22"/>
  <c r="L128" i="22"/>
  <c r="K128" i="22"/>
  <c r="J128" i="22"/>
  <c r="I128" i="22"/>
  <c r="N127" i="22"/>
  <c r="M127" i="22"/>
  <c r="L127" i="22"/>
  <c r="K127" i="22"/>
  <c r="I127" i="22" s="1"/>
  <c r="J127" i="22"/>
  <c r="N126" i="22"/>
  <c r="M126" i="22"/>
  <c r="L126" i="22"/>
  <c r="I126" i="22" s="1"/>
  <c r="K126" i="22"/>
  <c r="J126" i="22"/>
  <c r="N125" i="22"/>
  <c r="M125" i="22"/>
  <c r="L125" i="22"/>
  <c r="K125" i="22"/>
  <c r="J125" i="22"/>
  <c r="N124" i="22"/>
  <c r="M124" i="22"/>
  <c r="L124" i="22"/>
  <c r="K124" i="22"/>
  <c r="J124" i="22"/>
  <c r="I124" i="22" s="1"/>
  <c r="N123" i="22"/>
  <c r="M123" i="22"/>
  <c r="L123" i="22"/>
  <c r="K123" i="22"/>
  <c r="J123" i="22"/>
  <c r="N122" i="22"/>
  <c r="M122" i="22"/>
  <c r="L122" i="22"/>
  <c r="K122" i="22"/>
  <c r="J122" i="22"/>
  <c r="I122" i="22" s="1"/>
  <c r="N121" i="22"/>
  <c r="M121" i="22"/>
  <c r="L121" i="22"/>
  <c r="K121" i="22"/>
  <c r="J121" i="22"/>
  <c r="N120" i="22"/>
  <c r="M120" i="22"/>
  <c r="L120" i="22"/>
  <c r="K120" i="22"/>
  <c r="J120" i="22"/>
  <c r="I120" i="22"/>
  <c r="N119" i="22"/>
  <c r="M119" i="22"/>
  <c r="L119" i="22"/>
  <c r="K119" i="22"/>
  <c r="I119" i="22" s="1"/>
  <c r="J119" i="22"/>
  <c r="N118" i="22"/>
  <c r="M118" i="22"/>
  <c r="L118" i="22"/>
  <c r="I118" i="22" s="1"/>
  <c r="K118" i="22"/>
  <c r="J118" i="22"/>
  <c r="N117" i="22"/>
  <c r="M117" i="22"/>
  <c r="L117" i="22"/>
  <c r="K117" i="22"/>
  <c r="J117" i="22"/>
  <c r="N116" i="22"/>
  <c r="M116" i="22"/>
  <c r="L116" i="22"/>
  <c r="K116" i="22"/>
  <c r="J116" i="22"/>
  <c r="I116" i="22" s="1"/>
  <c r="N115" i="22"/>
  <c r="M115" i="22"/>
  <c r="L115" i="22"/>
  <c r="K115" i="22"/>
  <c r="J115" i="22"/>
  <c r="N114" i="22"/>
  <c r="M114" i="22"/>
  <c r="L114" i="22"/>
  <c r="K114" i="22"/>
  <c r="J114" i="22"/>
  <c r="I114" i="22" s="1"/>
  <c r="N113" i="22"/>
  <c r="M113" i="22"/>
  <c r="L113" i="22"/>
  <c r="K113" i="22"/>
  <c r="J113" i="22"/>
  <c r="N112" i="22"/>
  <c r="M112" i="22"/>
  <c r="L112" i="22"/>
  <c r="K112" i="22"/>
  <c r="J112" i="22"/>
  <c r="I112" i="22"/>
  <c r="N111" i="22"/>
  <c r="M111" i="22"/>
  <c r="L111" i="22"/>
  <c r="K111" i="22"/>
  <c r="I111" i="22" s="1"/>
  <c r="J111" i="22"/>
  <c r="N110" i="22"/>
  <c r="M110" i="22"/>
  <c r="L110" i="22"/>
  <c r="I110" i="22" s="1"/>
  <c r="K110" i="22"/>
  <c r="J110" i="22"/>
  <c r="N109" i="22"/>
  <c r="M109" i="22"/>
  <c r="L109" i="22"/>
  <c r="K109" i="22"/>
  <c r="J109" i="22"/>
  <c r="N108" i="22"/>
  <c r="M108" i="22"/>
  <c r="L108" i="22"/>
  <c r="K108" i="22"/>
  <c r="J108" i="22"/>
  <c r="I108" i="22" s="1"/>
  <c r="N107" i="22"/>
  <c r="M107" i="22"/>
  <c r="L107" i="22"/>
  <c r="K107" i="22"/>
  <c r="J107" i="22"/>
  <c r="N106" i="22"/>
  <c r="M106" i="22"/>
  <c r="L106" i="22"/>
  <c r="K106" i="22"/>
  <c r="J106" i="22"/>
  <c r="I106" i="22" s="1"/>
  <c r="N105" i="22"/>
  <c r="M105" i="22"/>
  <c r="L105" i="22"/>
  <c r="K105" i="22"/>
  <c r="J105" i="22"/>
  <c r="N104" i="22"/>
  <c r="M104" i="22"/>
  <c r="L104" i="22"/>
  <c r="K104" i="22"/>
  <c r="J104" i="22"/>
  <c r="I104" i="22"/>
  <c r="N103" i="22"/>
  <c r="M103" i="22"/>
  <c r="L103" i="22"/>
  <c r="K103" i="22"/>
  <c r="I103" i="22" s="1"/>
  <c r="J103" i="22"/>
  <c r="N102" i="22"/>
  <c r="M102" i="22"/>
  <c r="L102" i="22"/>
  <c r="I102" i="22" s="1"/>
  <c r="K102" i="22"/>
  <c r="J102" i="22"/>
  <c r="N101" i="22"/>
  <c r="M101" i="22"/>
  <c r="L101" i="22"/>
  <c r="K101" i="22"/>
  <c r="J101" i="22"/>
  <c r="N100" i="22"/>
  <c r="M100" i="22"/>
  <c r="L100" i="22"/>
  <c r="K100" i="22"/>
  <c r="J100" i="22"/>
  <c r="I100" i="22" s="1"/>
  <c r="N99" i="22"/>
  <c r="M99" i="22"/>
  <c r="L99" i="22"/>
  <c r="K99" i="22"/>
  <c r="J99" i="22"/>
  <c r="N98" i="22"/>
  <c r="M98" i="22"/>
  <c r="L98" i="22"/>
  <c r="K98" i="22"/>
  <c r="J98" i="22"/>
  <c r="I98" i="22" s="1"/>
  <c r="N97" i="22"/>
  <c r="M97" i="22"/>
  <c r="L97" i="22"/>
  <c r="K97" i="22"/>
  <c r="J97" i="22"/>
  <c r="N96" i="22"/>
  <c r="M96" i="22"/>
  <c r="L96" i="22"/>
  <c r="K96" i="22"/>
  <c r="J96" i="22"/>
  <c r="I96" i="22"/>
  <c r="N95" i="22"/>
  <c r="M95" i="22"/>
  <c r="L95" i="22"/>
  <c r="K95" i="22"/>
  <c r="I95" i="22" s="1"/>
  <c r="J95" i="22"/>
  <c r="N94" i="22"/>
  <c r="M94" i="22"/>
  <c r="L94" i="22"/>
  <c r="I94" i="22" s="1"/>
  <c r="K94" i="22"/>
  <c r="J94" i="22"/>
  <c r="N93" i="22"/>
  <c r="M93" i="22"/>
  <c r="L93" i="22"/>
  <c r="K93" i="22"/>
  <c r="J93" i="22"/>
  <c r="N92" i="22"/>
  <c r="M92" i="22"/>
  <c r="L92" i="22"/>
  <c r="K92" i="22"/>
  <c r="J92" i="22"/>
  <c r="I92" i="22" s="1"/>
  <c r="N91" i="22"/>
  <c r="M91" i="22"/>
  <c r="L91" i="22"/>
  <c r="K91" i="22"/>
  <c r="J91" i="22"/>
  <c r="N90" i="22"/>
  <c r="M90" i="22"/>
  <c r="L90" i="22"/>
  <c r="K90" i="22"/>
  <c r="J90" i="22"/>
  <c r="I90" i="22" s="1"/>
  <c r="N89" i="22"/>
  <c r="M89" i="22"/>
  <c r="L89" i="22"/>
  <c r="K89" i="22"/>
  <c r="J89" i="22"/>
  <c r="N88" i="22"/>
  <c r="M88" i="22"/>
  <c r="L88" i="22"/>
  <c r="K88" i="22"/>
  <c r="J88" i="22"/>
  <c r="I88" i="22"/>
  <c r="N87" i="22"/>
  <c r="M87" i="22"/>
  <c r="L87" i="22"/>
  <c r="K87" i="22"/>
  <c r="I87" i="22" s="1"/>
  <c r="J87" i="22"/>
  <c r="N86" i="22"/>
  <c r="M86" i="22"/>
  <c r="L86" i="22"/>
  <c r="I86" i="22" s="1"/>
  <c r="K86" i="22"/>
  <c r="J86" i="22"/>
  <c r="N85" i="22"/>
  <c r="M85" i="22"/>
  <c r="L85" i="22"/>
  <c r="K85" i="22"/>
  <c r="J85" i="22"/>
  <c r="N84" i="22"/>
  <c r="M84" i="22"/>
  <c r="L84" i="22"/>
  <c r="K84" i="22"/>
  <c r="J84" i="22"/>
  <c r="I84" i="22" s="1"/>
  <c r="N83" i="22"/>
  <c r="M83" i="22"/>
  <c r="L83" i="22"/>
  <c r="K83" i="22"/>
  <c r="J83" i="22"/>
  <c r="N82" i="22"/>
  <c r="M82" i="22"/>
  <c r="L82" i="22"/>
  <c r="K82" i="22"/>
  <c r="J82" i="22"/>
  <c r="I82" i="22" s="1"/>
  <c r="N81" i="22"/>
  <c r="M81" i="22"/>
  <c r="L81" i="22"/>
  <c r="K81" i="22"/>
  <c r="J81" i="22"/>
  <c r="N80" i="22"/>
  <c r="M80" i="22"/>
  <c r="L80" i="22"/>
  <c r="K80" i="22"/>
  <c r="J80" i="22"/>
  <c r="I80" i="22"/>
  <c r="N79" i="22"/>
  <c r="M79" i="22"/>
  <c r="L79" i="22"/>
  <c r="K79" i="22"/>
  <c r="I79" i="22" s="1"/>
  <c r="J79" i="22"/>
  <c r="N78" i="22"/>
  <c r="M78" i="22"/>
  <c r="L78" i="22"/>
  <c r="I78" i="22" s="1"/>
  <c r="K78" i="22"/>
  <c r="J78" i="22"/>
  <c r="N77" i="22"/>
  <c r="M77" i="22"/>
  <c r="L77" i="22"/>
  <c r="K77" i="22"/>
  <c r="J77" i="22"/>
  <c r="N76" i="22"/>
  <c r="M76" i="22"/>
  <c r="L76" i="22"/>
  <c r="K76" i="22"/>
  <c r="J76" i="22"/>
  <c r="I76" i="22" s="1"/>
  <c r="N75" i="22"/>
  <c r="M75" i="22"/>
  <c r="L75" i="22"/>
  <c r="K75" i="22"/>
  <c r="J75" i="22"/>
  <c r="N74" i="22"/>
  <c r="M74" i="22"/>
  <c r="L74" i="22"/>
  <c r="K74" i="22"/>
  <c r="J74" i="22"/>
  <c r="I74" i="22" s="1"/>
  <c r="N73" i="22"/>
  <c r="M73" i="22"/>
  <c r="L73" i="22"/>
  <c r="K73" i="22"/>
  <c r="J73" i="22"/>
  <c r="N72" i="22"/>
  <c r="M72" i="22"/>
  <c r="L72" i="22"/>
  <c r="K72" i="22"/>
  <c r="J72" i="22"/>
  <c r="I72" i="22"/>
  <c r="N71" i="22"/>
  <c r="M71" i="22"/>
  <c r="L71" i="22"/>
  <c r="K71" i="22"/>
  <c r="I71" i="22" s="1"/>
  <c r="J71" i="22"/>
  <c r="N70" i="22"/>
  <c r="M70" i="22"/>
  <c r="L70" i="22"/>
  <c r="I70" i="22" s="1"/>
  <c r="K70" i="22"/>
  <c r="J70" i="22"/>
  <c r="N69" i="22"/>
  <c r="M69" i="22"/>
  <c r="L69" i="22"/>
  <c r="K69" i="22"/>
  <c r="J69" i="22"/>
  <c r="N68" i="22"/>
  <c r="M68" i="22"/>
  <c r="L68" i="22"/>
  <c r="K68" i="22"/>
  <c r="J68" i="22"/>
  <c r="I68" i="22" s="1"/>
  <c r="N67" i="22"/>
  <c r="M67" i="22"/>
  <c r="L67" i="22"/>
  <c r="K67" i="22"/>
  <c r="J67" i="22"/>
  <c r="N66" i="22"/>
  <c r="M66" i="22"/>
  <c r="L66" i="22"/>
  <c r="K66" i="22"/>
  <c r="J66" i="22"/>
  <c r="I66" i="22" s="1"/>
  <c r="N65" i="22"/>
  <c r="M65" i="22"/>
  <c r="L65" i="22"/>
  <c r="K65" i="22"/>
  <c r="J65" i="22"/>
  <c r="N64" i="22"/>
  <c r="M64" i="22"/>
  <c r="L64" i="22"/>
  <c r="K64" i="22"/>
  <c r="J64" i="22"/>
  <c r="I64" i="22"/>
  <c r="N63" i="22"/>
  <c r="M63" i="22"/>
  <c r="L63" i="22"/>
  <c r="K63" i="22"/>
  <c r="I63" i="22" s="1"/>
  <c r="J63" i="22"/>
  <c r="N62" i="22"/>
  <c r="M62" i="22"/>
  <c r="L62" i="22"/>
  <c r="I62" i="22" s="1"/>
  <c r="K62" i="22"/>
  <c r="J62" i="22"/>
  <c r="N61" i="22"/>
  <c r="M61" i="22"/>
  <c r="L61" i="22"/>
  <c r="K61" i="22"/>
  <c r="J61" i="22"/>
  <c r="N60" i="22"/>
  <c r="M60" i="22"/>
  <c r="L60" i="22"/>
  <c r="K60" i="22"/>
  <c r="J60" i="22"/>
  <c r="I60" i="22" s="1"/>
  <c r="L38" i="22"/>
  <c r="K38" i="22"/>
  <c r="J38" i="22" s="1"/>
  <c r="E12" i="22"/>
  <c r="D12" i="22"/>
  <c r="K10" i="22"/>
  <c r="K9" i="22"/>
  <c r="K8" i="22"/>
  <c r="K7" i="22"/>
  <c r="K6" i="22"/>
  <c r="K4" i="22"/>
  <c r="K3" i="22"/>
  <c r="K2" i="22"/>
  <c r="D1" i="22"/>
  <c r="K5" i="22" s="1"/>
  <c r="N399" i="21"/>
  <c r="M399" i="21"/>
  <c r="L399" i="21"/>
  <c r="K399" i="21"/>
  <c r="J399" i="21"/>
  <c r="I399" i="21" s="1"/>
  <c r="N398" i="21"/>
  <c r="M398" i="21"/>
  <c r="L398" i="21"/>
  <c r="K398" i="21"/>
  <c r="I398" i="21" s="1"/>
  <c r="J398" i="21"/>
  <c r="N397" i="21"/>
  <c r="M397" i="21"/>
  <c r="L397" i="21"/>
  <c r="K397" i="21"/>
  <c r="J397" i="21"/>
  <c r="I397" i="21" s="1"/>
  <c r="N396" i="21"/>
  <c r="M396" i="21"/>
  <c r="L396" i="21"/>
  <c r="K396" i="21"/>
  <c r="I396" i="21" s="1"/>
  <c r="J396" i="21"/>
  <c r="N395" i="21"/>
  <c r="M395" i="21"/>
  <c r="L395" i="21"/>
  <c r="K395" i="21"/>
  <c r="J395" i="21"/>
  <c r="I395" i="21" s="1"/>
  <c r="N394" i="21"/>
  <c r="M394" i="21"/>
  <c r="L394" i="21"/>
  <c r="K394" i="21"/>
  <c r="I394" i="21" s="1"/>
  <c r="J394" i="21"/>
  <c r="N393" i="21"/>
  <c r="M393" i="21"/>
  <c r="L393" i="21"/>
  <c r="K393" i="21"/>
  <c r="J393" i="21"/>
  <c r="I393" i="21" s="1"/>
  <c r="N392" i="21"/>
  <c r="M392" i="21"/>
  <c r="L392" i="21"/>
  <c r="K392" i="21"/>
  <c r="I392" i="21" s="1"/>
  <c r="J392" i="21"/>
  <c r="N391" i="21"/>
  <c r="M391" i="21"/>
  <c r="L391" i="21"/>
  <c r="K391" i="21"/>
  <c r="J391" i="21"/>
  <c r="I391" i="21" s="1"/>
  <c r="N390" i="21"/>
  <c r="M390" i="21"/>
  <c r="L390" i="21"/>
  <c r="K390" i="21"/>
  <c r="I390" i="21" s="1"/>
  <c r="J390" i="21"/>
  <c r="N389" i="21"/>
  <c r="M389" i="21"/>
  <c r="L389" i="21"/>
  <c r="K389" i="21"/>
  <c r="J389" i="21"/>
  <c r="I389" i="21" s="1"/>
  <c r="N388" i="21"/>
  <c r="M388" i="21"/>
  <c r="L388" i="21"/>
  <c r="K388" i="21"/>
  <c r="I388" i="21" s="1"/>
  <c r="J388" i="21"/>
  <c r="N387" i="21"/>
  <c r="M387" i="21"/>
  <c r="L387" i="21"/>
  <c r="K387" i="21"/>
  <c r="J387" i="21"/>
  <c r="I387" i="21" s="1"/>
  <c r="N386" i="21"/>
  <c r="M386" i="21"/>
  <c r="L386" i="21"/>
  <c r="K386" i="21"/>
  <c r="I386" i="21" s="1"/>
  <c r="J386" i="21"/>
  <c r="N385" i="21"/>
  <c r="M385" i="21"/>
  <c r="L385" i="21"/>
  <c r="K385" i="21"/>
  <c r="J385" i="21"/>
  <c r="I385" i="21" s="1"/>
  <c r="N384" i="21"/>
  <c r="M384" i="21"/>
  <c r="L384" i="21"/>
  <c r="K384" i="21"/>
  <c r="I384" i="21" s="1"/>
  <c r="J384" i="21"/>
  <c r="N383" i="21"/>
  <c r="M383" i="21"/>
  <c r="L383" i="21"/>
  <c r="K383" i="21"/>
  <c r="J383" i="21"/>
  <c r="I383" i="21" s="1"/>
  <c r="N382" i="21"/>
  <c r="M382" i="21"/>
  <c r="L382" i="21"/>
  <c r="K382" i="21"/>
  <c r="I382" i="21" s="1"/>
  <c r="J382" i="21"/>
  <c r="N381" i="21"/>
  <c r="M381" i="21"/>
  <c r="L381" i="21"/>
  <c r="K381" i="21"/>
  <c r="J381" i="21"/>
  <c r="I381" i="21" s="1"/>
  <c r="N380" i="21"/>
  <c r="M380" i="21"/>
  <c r="L380" i="21"/>
  <c r="K380" i="21"/>
  <c r="I380" i="21" s="1"/>
  <c r="J380" i="21"/>
  <c r="N379" i="21"/>
  <c r="M379" i="21"/>
  <c r="L379" i="21"/>
  <c r="K379" i="21"/>
  <c r="J379" i="21"/>
  <c r="I379" i="21" s="1"/>
  <c r="N378" i="21"/>
  <c r="M378" i="21"/>
  <c r="L378" i="21"/>
  <c r="K378" i="21"/>
  <c r="I378" i="21" s="1"/>
  <c r="J378" i="21"/>
  <c r="N377" i="21"/>
  <c r="M377" i="21"/>
  <c r="L377" i="21"/>
  <c r="K377" i="21"/>
  <c r="J377" i="21"/>
  <c r="I377" i="21" s="1"/>
  <c r="N376" i="21"/>
  <c r="M376" i="21"/>
  <c r="L376" i="21"/>
  <c r="K376" i="21"/>
  <c r="I376" i="21" s="1"/>
  <c r="J376" i="21"/>
  <c r="N375" i="21"/>
  <c r="M375" i="21"/>
  <c r="L375" i="21"/>
  <c r="K375" i="21"/>
  <c r="J375" i="21"/>
  <c r="I375" i="21" s="1"/>
  <c r="N374" i="21"/>
  <c r="M374" i="21"/>
  <c r="L374" i="21"/>
  <c r="K374" i="21"/>
  <c r="I374" i="21" s="1"/>
  <c r="J374" i="21"/>
  <c r="N373" i="21"/>
  <c r="M373" i="21"/>
  <c r="L373" i="21"/>
  <c r="K373" i="21"/>
  <c r="J373" i="21"/>
  <c r="I373" i="21" s="1"/>
  <c r="N372" i="21"/>
  <c r="M372" i="21"/>
  <c r="L372" i="21"/>
  <c r="K372" i="21"/>
  <c r="I372" i="21" s="1"/>
  <c r="J372" i="21"/>
  <c r="N371" i="21"/>
  <c r="M371" i="21"/>
  <c r="L371" i="21"/>
  <c r="K371" i="21"/>
  <c r="J371" i="21"/>
  <c r="I371" i="21" s="1"/>
  <c r="N370" i="21"/>
  <c r="M370" i="21"/>
  <c r="L370" i="21"/>
  <c r="K370" i="21"/>
  <c r="I370" i="21" s="1"/>
  <c r="J370" i="21"/>
  <c r="N369" i="21"/>
  <c r="M369" i="21"/>
  <c r="L369" i="21"/>
  <c r="K369" i="21"/>
  <c r="J369" i="21"/>
  <c r="I369" i="21" s="1"/>
  <c r="N368" i="21"/>
  <c r="M368" i="21"/>
  <c r="L368" i="21"/>
  <c r="K368" i="21"/>
  <c r="I368" i="21" s="1"/>
  <c r="J368" i="21"/>
  <c r="N367" i="21"/>
  <c r="M367" i="21"/>
  <c r="L367" i="21"/>
  <c r="K367" i="21"/>
  <c r="J367" i="21"/>
  <c r="I367" i="21" s="1"/>
  <c r="N366" i="21"/>
  <c r="M366" i="21"/>
  <c r="L366" i="21"/>
  <c r="K366" i="21"/>
  <c r="I366" i="21" s="1"/>
  <c r="J366" i="21"/>
  <c r="N365" i="21"/>
  <c r="M365" i="21"/>
  <c r="L365" i="21"/>
  <c r="K365" i="21"/>
  <c r="J365" i="21"/>
  <c r="I365" i="21" s="1"/>
  <c r="N364" i="21"/>
  <c r="M364" i="21"/>
  <c r="L364" i="21"/>
  <c r="K364" i="21"/>
  <c r="I364" i="21" s="1"/>
  <c r="J364" i="21"/>
  <c r="N363" i="21"/>
  <c r="M363" i="21"/>
  <c r="L363" i="21"/>
  <c r="K363" i="21"/>
  <c r="J363" i="21"/>
  <c r="I363" i="21" s="1"/>
  <c r="N362" i="21"/>
  <c r="M362" i="21"/>
  <c r="L362" i="21"/>
  <c r="K362" i="21"/>
  <c r="I362" i="21" s="1"/>
  <c r="J362" i="21"/>
  <c r="N361" i="21"/>
  <c r="M361" i="21"/>
  <c r="L361" i="21"/>
  <c r="K361" i="21"/>
  <c r="J361" i="21"/>
  <c r="I361" i="21" s="1"/>
  <c r="N360" i="21"/>
  <c r="M360" i="21"/>
  <c r="L360" i="21"/>
  <c r="K360" i="21"/>
  <c r="I360" i="21" s="1"/>
  <c r="J360" i="21"/>
  <c r="N359" i="21"/>
  <c r="M359" i="21"/>
  <c r="L359" i="21"/>
  <c r="K359" i="21"/>
  <c r="J359" i="21"/>
  <c r="I359" i="21" s="1"/>
  <c r="N358" i="21"/>
  <c r="M358" i="21"/>
  <c r="L358" i="21"/>
  <c r="K358" i="21"/>
  <c r="I358" i="21" s="1"/>
  <c r="J358" i="21"/>
  <c r="N357" i="21"/>
  <c r="M357" i="21"/>
  <c r="L357" i="21"/>
  <c r="K357" i="21"/>
  <c r="J357" i="21"/>
  <c r="I357" i="21" s="1"/>
  <c r="N356" i="21"/>
  <c r="M356" i="21"/>
  <c r="L356" i="21"/>
  <c r="K356" i="21"/>
  <c r="I356" i="21" s="1"/>
  <c r="J356" i="21"/>
  <c r="N355" i="21"/>
  <c r="M355" i="21"/>
  <c r="L355" i="21"/>
  <c r="K355" i="21"/>
  <c r="J355" i="21"/>
  <c r="I355" i="21" s="1"/>
  <c r="N354" i="21"/>
  <c r="M354" i="21"/>
  <c r="L354" i="21"/>
  <c r="K354" i="21"/>
  <c r="I354" i="21" s="1"/>
  <c r="J354" i="21"/>
  <c r="N353" i="21"/>
  <c r="M353" i="21"/>
  <c r="L353" i="21"/>
  <c r="K353" i="21"/>
  <c r="J353" i="21"/>
  <c r="I353" i="21" s="1"/>
  <c r="N352" i="21"/>
  <c r="M352" i="21"/>
  <c r="L352" i="21"/>
  <c r="K352" i="21"/>
  <c r="I352" i="21" s="1"/>
  <c r="J352" i="21"/>
  <c r="N351" i="21"/>
  <c r="M351" i="21"/>
  <c r="L351" i="21"/>
  <c r="K351" i="21"/>
  <c r="J351" i="21"/>
  <c r="I351" i="21" s="1"/>
  <c r="N350" i="21"/>
  <c r="M350" i="21"/>
  <c r="L350" i="21"/>
  <c r="K350" i="21"/>
  <c r="I350" i="21" s="1"/>
  <c r="J350" i="21"/>
  <c r="N349" i="21"/>
  <c r="M349" i="21"/>
  <c r="L349" i="21"/>
  <c r="K349" i="21"/>
  <c r="J349" i="21"/>
  <c r="I349" i="21" s="1"/>
  <c r="N348" i="21"/>
  <c r="M348" i="21"/>
  <c r="L348" i="21"/>
  <c r="K348" i="21"/>
  <c r="I348" i="21" s="1"/>
  <c r="J348" i="21"/>
  <c r="N347" i="21"/>
  <c r="M347" i="21"/>
  <c r="L347" i="21"/>
  <c r="K347" i="21"/>
  <c r="J347" i="21"/>
  <c r="I347" i="21" s="1"/>
  <c r="N346" i="21"/>
  <c r="M346" i="21"/>
  <c r="L346" i="21"/>
  <c r="K346" i="21"/>
  <c r="I346" i="21" s="1"/>
  <c r="J346" i="21"/>
  <c r="N345" i="21"/>
  <c r="M345" i="21"/>
  <c r="L345" i="21"/>
  <c r="K345" i="21"/>
  <c r="J345" i="21"/>
  <c r="I345" i="21" s="1"/>
  <c r="N344" i="21"/>
  <c r="M344" i="21"/>
  <c r="L344" i="21"/>
  <c r="K344" i="21"/>
  <c r="I344" i="21" s="1"/>
  <c r="J344" i="21"/>
  <c r="N343" i="21"/>
  <c r="M343" i="21"/>
  <c r="L343" i="21"/>
  <c r="K343" i="21"/>
  <c r="J343" i="21"/>
  <c r="I343" i="21" s="1"/>
  <c r="N342" i="21"/>
  <c r="M342" i="21"/>
  <c r="L342" i="21"/>
  <c r="K342" i="21"/>
  <c r="I342" i="21" s="1"/>
  <c r="J342" i="21"/>
  <c r="N341" i="21"/>
  <c r="M341" i="21"/>
  <c r="L341" i="21"/>
  <c r="K341" i="21"/>
  <c r="J341" i="21"/>
  <c r="I341" i="21" s="1"/>
  <c r="N340" i="21"/>
  <c r="M340" i="21"/>
  <c r="L340" i="21"/>
  <c r="K340" i="21"/>
  <c r="I340" i="21" s="1"/>
  <c r="J340" i="21"/>
  <c r="N339" i="21"/>
  <c r="M339" i="21"/>
  <c r="L339" i="21"/>
  <c r="K339" i="21"/>
  <c r="J339" i="21"/>
  <c r="I339" i="21" s="1"/>
  <c r="N338" i="21"/>
  <c r="M338" i="21"/>
  <c r="L338" i="21"/>
  <c r="K338" i="21"/>
  <c r="I338" i="21" s="1"/>
  <c r="J338" i="21"/>
  <c r="N337" i="21"/>
  <c r="M337" i="21"/>
  <c r="L337" i="21"/>
  <c r="K337" i="21"/>
  <c r="J337" i="21"/>
  <c r="I337" i="21" s="1"/>
  <c r="N336" i="21"/>
  <c r="M336" i="21"/>
  <c r="L336" i="21"/>
  <c r="K336" i="21"/>
  <c r="I336" i="21" s="1"/>
  <c r="J336" i="21"/>
  <c r="N335" i="21"/>
  <c r="M335" i="21"/>
  <c r="L335" i="21"/>
  <c r="K335" i="21"/>
  <c r="J335" i="21"/>
  <c r="I335" i="21" s="1"/>
  <c r="N334" i="21"/>
  <c r="M334" i="21"/>
  <c r="L334" i="21"/>
  <c r="K334" i="21"/>
  <c r="I334" i="21" s="1"/>
  <c r="J334" i="21"/>
  <c r="N333" i="21"/>
  <c r="M333" i="21"/>
  <c r="L333" i="21"/>
  <c r="K333" i="21"/>
  <c r="J333" i="21"/>
  <c r="I333" i="21" s="1"/>
  <c r="N332" i="21"/>
  <c r="M332" i="21"/>
  <c r="L332" i="21"/>
  <c r="K332" i="21"/>
  <c r="I332" i="21" s="1"/>
  <c r="J332" i="21"/>
  <c r="N331" i="21"/>
  <c r="M331" i="21"/>
  <c r="L331" i="21"/>
  <c r="K331" i="21"/>
  <c r="J331" i="21"/>
  <c r="I331" i="21" s="1"/>
  <c r="N330" i="21"/>
  <c r="M330" i="21"/>
  <c r="L330" i="21"/>
  <c r="K330" i="21"/>
  <c r="I330" i="21" s="1"/>
  <c r="J330" i="21"/>
  <c r="N329" i="21"/>
  <c r="M329" i="21"/>
  <c r="L329" i="21"/>
  <c r="K329" i="21"/>
  <c r="J329" i="21"/>
  <c r="I329" i="21" s="1"/>
  <c r="N328" i="21"/>
  <c r="M328" i="21"/>
  <c r="L328" i="21"/>
  <c r="K328" i="21"/>
  <c r="I328" i="21" s="1"/>
  <c r="J328" i="21"/>
  <c r="N327" i="21"/>
  <c r="M327" i="21"/>
  <c r="L327" i="21"/>
  <c r="K327" i="21"/>
  <c r="J327" i="21"/>
  <c r="I327" i="21" s="1"/>
  <c r="N326" i="21"/>
  <c r="M326" i="21"/>
  <c r="L326" i="21"/>
  <c r="K326" i="21"/>
  <c r="I326" i="21" s="1"/>
  <c r="J326" i="21"/>
  <c r="N325" i="21"/>
  <c r="M325" i="21"/>
  <c r="L325" i="21"/>
  <c r="K325" i="21"/>
  <c r="J325" i="21"/>
  <c r="I325" i="21" s="1"/>
  <c r="N324" i="21"/>
  <c r="M324" i="21"/>
  <c r="L324" i="21"/>
  <c r="K324" i="21"/>
  <c r="I324" i="21" s="1"/>
  <c r="J324" i="21"/>
  <c r="N323" i="21"/>
  <c r="M323" i="21"/>
  <c r="L323" i="21"/>
  <c r="K323" i="21"/>
  <c r="J323" i="21"/>
  <c r="I323" i="21" s="1"/>
  <c r="N322" i="21"/>
  <c r="M322" i="21"/>
  <c r="L322" i="21"/>
  <c r="K322" i="21"/>
  <c r="I322" i="21" s="1"/>
  <c r="J322" i="21"/>
  <c r="N321" i="21"/>
  <c r="M321" i="21"/>
  <c r="L321" i="21"/>
  <c r="K321" i="21"/>
  <c r="J321" i="21"/>
  <c r="I321" i="21" s="1"/>
  <c r="N320" i="21"/>
  <c r="M320" i="21"/>
  <c r="L320" i="21"/>
  <c r="K320" i="21"/>
  <c r="I320" i="21" s="1"/>
  <c r="J320" i="21"/>
  <c r="N319" i="21"/>
  <c r="M319" i="21"/>
  <c r="L319" i="21"/>
  <c r="K319" i="21"/>
  <c r="J319" i="21"/>
  <c r="I319" i="21" s="1"/>
  <c r="N318" i="21"/>
  <c r="M318" i="21"/>
  <c r="L318" i="21"/>
  <c r="K318" i="21"/>
  <c r="I318" i="21" s="1"/>
  <c r="J318" i="21"/>
  <c r="N317" i="21"/>
  <c r="M317" i="21"/>
  <c r="L317" i="21"/>
  <c r="K317" i="21"/>
  <c r="J317" i="21"/>
  <c r="I317" i="21" s="1"/>
  <c r="N316" i="21"/>
  <c r="M316" i="21"/>
  <c r="L316" i="21"/>
  <c r="K316" i="21"/>
  <c r="I316" i="21" s="1"/>
  <c r="J316" i="21"/>
  <c r="N315" i="21"/>
  <c r="M315" i="21"/>
  <c r="L315" i="21"/>
  <c r="K315" i="21"/>
  <c r="J315" i="21"/>
  <c r="I315" i="21" s="1"/>
  <c r="N314" i="21"/>
  <c r="M314" i="21"/>
  <c r="L314" i="21"/>
  <c r="K314" i="21"/>
  <c r="I314" i="21" s="1"/>
  <c r="J314" i="21"/>
  <c r="N313" i="21"/>
  <c r="M313" i="21"/>
  <c r="L313" i="21"/>
  <c r="K313" i="21"/>
  <c r="J313" i="21"/>
  <c r="I313" i="21" s="1"/>
  <c r="N312" i="21"/>
  <c r="M312" i="21"/>
  <c r="L312" i="21"/>
  <c r="K312" i="21"/>
  <c r="I312" i="21" s="1"/>
  <c r="J312" i="21"/>
  <c r="N311" i="21"/>
  <c r="M311" i="21"/>
  <c r="L311" i="21"/>
  <c r="K311" i="21"/>
  <c r="J311" i="21"/>
  <c r="I311" i="21" s="1"/>
  <c r="N310" i="21"/>
  <c r="M310" i="21"/>
  <c r="L310" i="21"/>
  <c r="K310" i="21"/>
  <c r="I310" i="21" s="1"/>
  <c r="J310" i="21"/>
  <c r="N309" i="21"/>
  <c r="M309" i="21"/>
  <c r="L309" i="21"/>
  <c r="K309" i="21"/>
  <c r="J309" i="21"/>
  <c r="I309" i="21" s="1"/>
  <c r="N308" i="21"/>
  <c r="M308" i="21"/>
  <c r="L308" i="21"/>
  <c r="K308" i="21"/>
  <c r="I308" i="21" s="1"/>
  <c r="J308" i="21"/>
  <c r="N307" i="21"/>
  <c r="M307" i="21"/>
  <c r="L307" i="21"/>
  <c r="K307" i="21"/>
  <c r="J307" i="21"/>
  <c r="I307" i="21" s="1"/>
  <c r="N306" i="21"/>
  <c r="M306" i="21"/>
  <c r="L306" i="21"/>
  <c r="K306" i="21"/>
  <c r="I306" i="21" s="1"/>
  <c r="J306" i="21"/>
  <c r="N305" i="21"/>
  <c r="M305" i="21"/>
  <c r="L305" i="21"/>
  <c r="K305" i="21"/>
  <c r="J305" i="21"/>
  <c r="I305" i="21" s="1"/>
  <c r="N304" i="21"/>
  <c r="M304" i="21"/>
  <c r="L304" i="21"/>
  <c r="K304" i="21"/>
  <c r="I304" i="21" s="1"/>
  <c r="J304" i="21"/>
  <c r="N303" i="21"/>
  <c r="M303" i="21"/>
  <c r="L303" i="21"/>
  <c r="K303" i="21"/>
  <c r="J303" i="21"/>
  <c r="I303" i="21" s="1"/>
  <c r="N302" i="21"/>
  <c r="M302" i="21"/>
  <c r="L302" i="21"/>
  <c r="K302" i="21"/>
  <c r="I302" i="21" s="1"/>
  <c r="J302" i="21"/>
  <c r="N301" i="21"/>
  <c r="M301" i="21"/>
  <c r="L301" i="21"/>
  <c r="K301" i="21"/>
  <c r="J301" i="21"/>
  <c r="I301" i="21" s="1"/>
  <c r="N300" i="21"/>
  <c r="M300" i="21"/>
  <c r="L300" i="21"/>
  <c r="K300" i="21"/>
  <c r="I300" i="21" s="1"/>
  <c r="J300" i="21"/>
  <c r="N299" i="21"/>
  <c r="M299" i="21"/>
  <c r="L299" i="21"/>
  <c r="K299" i="21"/>
  <c r="J299" i="21"/>
  <c r="I299" i="21" s="1"/>
  <c r="N298" i="21"/>
  <c r="M298" i="21"/>
  <c r="L298" i="21"/>
  <c r="K298" i="21"/>
  <c r="I298" i="21" s="1"/>
  <c r="J298" i="21"/>
  <c r="N297" i="21"/>
  <c r="M297" i="21"/>
  <c r="L297" i="21"/>
  <c r="K297" i="21"/>
  <c r="J297" i="21"/>
  <c r="I297" i="21" s="1"/>
  <c r="N296" i="21"/>
  <c r="M296" i="21"/>
  <c r="L296" i="21"/>
  <c r="K296" i="21"/>
  <c r="I296" i="21" s="1"/>
  <c r="J296" i="21"/>
  <c r="N295" i="21"/>
  <c r="M295" i="21"/>
  <c r="L295" i="21"/>
  <c r="K295" i="21"/>
  <c r="J295" i="21"/>
  <c r="N294" i="21"/>
  <c r="M294" i="21"/>
  <c r="L294" i="21"/>
  <c r="K294" i="21"/>
  <c r="I294" i="21" s="1"/>
  <c r="J294" i="21"/>
  <c r="N293" i="21"/>
  <c r="M293" i="21"/>
  <c r="L293" i="21"/>
  <c r="K293" i="21"/>
  <c r="J293" i="21"/>
  <c r="I293" i="21" s="1"/>
  <c r="N292" i="21"/>
  <c r="M292" i="21"/>
  <c r="L292" i="21"/>
  <c r="K292" i="21"/>
  <c r="I292" i="21" s="1"/>
  <c r="J292" i="21"/>
  <c r="N291" i="21"/>
  <c r="M291" i="21"/>
  <c r="L291" i="21"/>
  <c r="K291" i="21"/>
  <c r="J291" i="21"/>
  <c r="N290" i="21"/>
  <c r="M290" i="21"/>
  <c r="L290" i="21"/>
  <c r="K290" i="21"/>
  <c r="I290" i="21" s="1"/>
  <c r="J290" i="21"/>
  <c r="N289" i="21"/>
  <c r="M289" i="21"/>
  <c r="L289" i="21"/>
  <c r="K289" i="21"/>
  <c r="J289" i="21"/>
  <c r="I289" i="21" s="1"/>
  <c r="N288" i="21"/>
  <c r="M288" i="21"/>
  <c r="L288" i="21"/>
  <c r="K288" i="21"/>
  <c r="I288" i="21" s="1"/>
  <c r="J288" i="21"/>
  <c r="N287" i="21"/>
  <c r="M287" i="21"/>
  <c r="L287" i="21"/>
  <c r="K287" i="21"/>
  <c r="J287" i="21"/>
  <c r="N286" i="21"/>
  <c r="M286" i="21"/>
  <c r="L286" i="21"/>
  <c r="K286" i="21"/>
  <c r="I286" i="21" s="1"/>
  <c r="J286" i="21"/>
  <c r="N285" i="21"/>
  <c r="M285" i="21"/>
  <c r="L285" i="21"/>
  <c r="K285" i="21"/>
  <c r="J285" i="21"/>
  <c r="I285" i="21" s="1"/>
  <c r="N284" i="21"/>
  <c r="M284" i="21"/>
  <c r="L284" i="21"/>
  <c r="K284" i="21"/>
  <c r="J284" i="21"/>
  <c r="N283" i="21"/>
  <c r="M283" i="21"/>
  <c r="L283" i="21"/>
  <c r="K283" i="21"/>
  <c r="J283" i="21"/>
  <c r="I283" i="21"/>
  <c r="N282" i="21"/>
  <c r="M282" i="21"/>
  <c r="L282" i="21"/>
  <c r="K282" i="21"/>
  <c r="I282" i="21" s="1"/>
  <c r="J282" i="21"/>
  <c r="N281" i="21"/>
  <c r="M281" i="21"/>
  <c r="L281" i="21"/>
  <c r="K281" i="21"/>
  <c r="J281" i="21"/>
  <c r="I281" i="21" s="1"/>
  <c r="N280" i="21"/>
  <c r="M280" i="21"/>
  <c r="L280" i="21"/>
  <c r="K280" i="21"/>
  <c r="J280" i="21"/>
  <c r="N279" i="21"/>
  <c r="M279" i="21"/>
  <c r="L279" i="21"/>
  <c r="K279" i="21"/>
  <c r="J279" i="21"/>
  <c r="I279" i="21"/>
  <c r="N278" i="21"/>
  <c r="M278" i="21"/>
  <c r="L278" i="21"/>
  <c r="K278" i="21"/>
  <c r="I278" i="21" s="1"/>
  <c r="J278" i="21"/>
  <c r="N277" i="21"/>
  <c r="M277" i="21"/>
  <c r="L277" i="21"/>
  <c r="K277" i="21"/>
  <c r="J277" i="21"/>
  <c r="I277" i="21" s="1"/>
  <c r="N276" i="21"/>
  <c r="M276" i="21"/>
  <c r="L276" i="21"/>
  <c r="K276" i="21"/>
  <c r="J276" i="21"/>
  <c r="N275" i="21"/>
  <c r="M275" i="21"/>
  <c r="L275" i="21"/>
  <c r="K275" i="21"/>
  <c r="J275" i="21"/>
  <c r="I275" i="21"/>
  <c r="N274" i="21"/>
  <c r="M274" i="21"/>
  <c r="L274" i="21"/>
  <c r="K274" i="21"/>
  <c r="I274" i="21" s="1"/>
  <c r="J274" i="21"/>
  <c r="N273" i="21"/>
  <c r="M273" i="21"/>
  <c r="L273" i="21"/>
  <c r="K273" i="21"/>
  <c r="J273" i="21"/>
  <c r="I273" i="21" s="1"/>
  <c r="N272" i="21"/>
  <c r="M272" i="21"/>
  <c r="L272" i="21"/>
  <c r="K272" i="21"/>
  <c r="J272" i="21"/>
  <c r="N271" i="21"/>
  <c r="M271" i="21"/>
  <c r="L271" i="21"/>
  <c r="K271" i="21"/>
  <c r="J271" i="21"/>
  <c r="I271" i="21"/>
  <c r="N270" i="21"/>
  <c r="M270" i="21"/>
  <c r="L270" i="21"/>
  <c r="K270" i="21"/>
  <c r="I270" i="21" s="1"/>
  <c r="J270" i="21"/>
  <c r="N269" i="21"/>
  <c r="M269" i="21"/>
  <c r="L269" i="21"/>
  <c r="K269" i="21"/>
  <c r="J269" i="21"/>
  <c r="I269" i="21" s="1"/>
  <c r="N268" i="21"/>
  <c r="M268" i="21"/>
  <c r="L268" i="21"/>
  <c r="K268" i="21"/>
  <c r="J268" i="21"/>
  <c r="N267" i="21"/>
  <c r="M267" i="21"/>
  <c r="L267" i="21"/>
  <c r="K267" i="21"/>
  <c r="J267" i="21"/>
  <c r="I267" i="21"/>
  <c r="N266" i="21"/>
  <c r="M266" i="21"/>
  <c r="L266" i="21"/>
  <c r="K266" i="21"/>
  <c r="J266" i="21"/>
  <c r="I266" i="21"/>
  <c r="N265" i="21"/>
  <c r="M265" i="21"/>
  <c r="L265" i="21"/>
  <c r="K265" i="21"/>
  <c r="I265" i="21" s="1"/>
  <c r="J265" i="21"/>
  <c r="N264" i="21"/>
  <c r="M264" i="21"/>
  <c r="L264" i="21"/>
  <c r="K264" i="21"/>
  <c r="J264" i="21"/>
  <c r="I264" i="21"/>
  <c r="N263" i="21"/>
  <c r="M263" i="21"/>
  <c r="L263" i="21"/>
  <c r="K263" i="21"/>
  <c r="I263" i="21" s="1"/>
  <c r="J263" i="21"/>
  <c r="N262" i="21"/>
  <c r="M262" i="21"/>
  <c r="L262" i="21"/>
  <c r="K262" i="21"/>
  <c r="J262" i="21"/>
  <c r="I262" i="21"/>
  <c r="N261" i="21"/>
  <c r="M261" i="21"/>
  <c r="L261" i="21"/>
  <c r="K261" i="21"/>
  <c r="I261" i="21" s="1"/>
  <c r="J261" i="21"/>
  <c r="N260" i="21"/>
  <c r="M260" i="21"/>
  <c r="L260" i="21"/>
  <c r="K260" i="21"/>
  <c r="J260" i="21"/>
  <c r="I260" i="21"/>
  <c r="N259" i="21"/>
  <c r="M259" i="21"/>
  <c r="L259" i="21"/>
  <c r="K259" i="21"/>
  <c r="I259" i="21" s="1"/>
  <c r="J259" i="21"/>
  <c r="N258" i="21"/>
  <c r="M258" i="21"/>
  <c r="L258" i="21"/>
  <c r="K258" i="21"/>
  <c r="J258" i="21"/>
  <c r="I258" i="21"/>
  <c r="N257" i="21"/>
  <c r="M257" i="21"/>
  <c r="L257" i="21"/>
  <c r="K257" i="21"/>
  <c r="I257" i="21" s="1"/>
  <c r="J257" i="21"/>
  <c r="N256" i="21"/>
  <c r="M256" i="21"/>
  <c r="L256" i="21"/>
  <c r="K256" i="21"/>
  <c r="J256" i="21"/>
  <c r="I256" i="21"/>
  <c r="N255" i="21"/>
  <c r="M255" i="21"/>
  <c r="L255" i="21"/>
  <c r="K255" i="21"/>
  <c r="I255" i="21" s="1"/>
  <c r="J255" i="21"/>
  <c r="N254" i="21"/>
  <c r="M254" i="21"/>
  <c r="L254" i="21"/>
  <c r="K254" i="21"/>
  <c r="J254" i="21"/>
  <c r="I254" i="21"/>
  <c r="N253" i="21"/>
  <c r="M253" i="21"/>
  <c r="L253" i="21"/>
  <c r="K253" i="21"/>
  <c r="I253" i="21" s="1"/>
  <c r="J253" i="21"/>
  <c r="N252" i="21"/>
  <c r="M252" i="21"/>
  <c r="L252" i="21"/>
  <c r="K252" i="21"/>
  <c r="J252" i="21"/>
  <c r="I252" i="21"/>
  <c r="N251" i="21"/>
  <c r="M251" i="21"/>
  <c r="L251" i="21"/>
  <c r="K251" i="21"/>
  <c r="I251" i="21" s="1"/>
  <c r="J251" i="21"/>
  <c r="N250" i="21"/>
  <c r="M250" i="21"/>
  <c r="L250" i="21"/>
  <c r="K250" i="21"/>
  <c r="J250" i="21"/>
  <c r="I250" i="21"/>
  <c r="N249" i="21"/>
  <c r="M249" i="21"/>
  <c r="L249" i="21"/>
  <c r="K249" i="21"/>
  <c r="I249" i="21" s="1"/>
  <c r="J249" i="21"/>
  <c r="N248" i="21"/>
  <c r="M248" i="21"/>
  <c r="L248" i="21"/>
  <c r="K248" i="21"/>
  <c r="J248" i="21"/>
  <c r="I248" i="21"/>
  <c r="N247" i="21"/>
  <c r="M247" i="21"/>
  <c r="L247" i="21"/>
  <c r="K247" i="21"/>
  <c r="I247" i="21" s="1"/>
  <c r="J247" i="21"/>
  <c r="N246" i="21"/>
  <c r="M246" i="21"/>
  <c r="L246" i="21"/>
  <c r="K246" i="21"/>
  <c r="J246" i="21"/>
  <c r="I246" i="21"/>
  <c r="N245" i="21"/>
  <c r="M245" i="21"/>
  <c r="L245" i="21"/>
  <c r="K245" i="21"/>
  <c r="I245" i="21" s="1"/>
  <c r="J245" i="21"/>
  <c r="N244" i="21"/>
  <c r="M244" i="21"/>
  <c r="L244" i="21"/>
  <c r="K244" i="21"/>
  <c r="J244" i="21"/>
  <c r="I244" i="21"/>
  <c r="N243" i="21"/>
  <c r="M243" i="21"/>
  <c r="L243" i="21"/>
  <c r="K243" i="21"/>
  <c r="I243" i="21" s="1"/>
  <c r="J243" i="21"/>
  <c r="N242" i="21"/>
  <c r="M242" i="21"/>
  <c r="L242" i="21"/>
  <c r="K242" i="21"/>
  <c r="J242" i="21"/>
  <c r="I242" i="21"/>
  <c r="N241" i="21"/>
  <c r="M241" i="21"/>
  <c r="L241" i="21"/>
  <c r="K241" i="21"/>
  <c r="I241" i="21" s="1"/>
  <c r="J241" i="21"/>
  <c r="N240" i="21"/>
  <c r="M240" i="21"/>
  <c r="L240" i="21"/>
  <c r="K240" i="21"/>
  <c r="J240" i="21"/>
  <c r="I240" i="21"/>
  <c r="N239" i="21"/>
  <c r="M239" i="21"/>
  <c r="L239" i="21"/>
  <c r="K239" i="21"/>
  <c r="I239" i="21" s="1"/>
  <c r="J239" i="21"/>
  <c r="N238" i="21"/>
  <c r="M238" i="21"/>
  <c r="L238" i="21"/>
  <c r="K238" i="21"/>
  <c r="J238" i="21"/>
  <c r="I238" i="21"/>
  <c r="N237" i="21"/>
  <c r="M237" i="21"/>
  <c r="L237" i="21"/>
  <c r="K237" i="21"/>
  <c r="I237" i="21" s="1"/>
  <c r="J237" i="21"/>
  <c r="N236" i="21"/>
  <c r="M236" i="21"/>
  <c r="L236" i="21"/>
  <c r="K236" i="21"/>
  <c r="J236" i="21"/>
  <c r="I236" i="21"/>
  <c r="N235" i="21"/>
  <c r="M235" i="21"/>
  <c r="L235" i="21"/>
  <c r="K235" i="21"/>
  <c r="I235" i="21" s="1"/>
  <c r="J235" i="21"/>
  <c r="N234" i="21"/>
  <c r="M234" i="21"/>
  <c r="L234" i="21"/>
  <c r="K234" i="21"/>
  <c r="J234" i="21"/>
  <c r="I234" i="21"/>
  <c r="N233" i="21"/>
  <c r="M233" i="21"/>
  <c r="L233" i="21"/>
  <c r="K233" i="21"/>
  <c r="I233" i="21" s="1"/>
  <c r="J233" i="21"/>
  <c r="N232" i="21"/>
  <c r="M232" i="21"/>
  <c r="L232" i="21"/>
  <c r="K232" i="21"/>
  <c r="J232" i="21"/>
  <c r="I232" i="21"/>
  <c r="N231" i="21"/>
  <c r="M231" i="21"/>
  <c r="L231" i="21"/>
  <c r="K231" i="21"/>
  <c r="I231" i="21" s="1"/>
  <c r="J231" i="21"/>
  <c r="N230" i="21"/>
  <c r="M230" i="21"/>
  <c r="L230" i="21"/>
  <c r="K230" i="21"/>
  <c r="J230" i="21"/>
  <c r="I230" i="21"/>
  <c r="N229" i="21"/>
  <c r="M229" i="21"/>
  <c r="L229" i="21"/>
  <c r="K229" i="21"/>
  <c r="I229" i="21" s="1"/>
  <c r="J229" i="21"/>
  <c r="N228" i="21"/>
  <c r="M228" i="21"/>
  <c r="L228" i="21"/>
  <c r="K228" i="21"/>
  <c r="J228" i="21"/>
  <c r="I228" i="21"/>
  <c r="N227" i="21"/>
  <c r="M227" i="21"/>
  <c r="L227" i="21"/>
  <c r="K227" i="21"/>
  <c r="I227" i="21" s="1"/>
  <c r="J227" i="21"/>
  <c r="N226" i="21"/>
  <c r="M226" i="21"/>
  <c r="L226" i="21"/>
  <c r="K226" i="21"/>
  <c r="J226" i="21"/>
  <c r="I226" i="21"/>
  <c r="N225" i="21"/>
  <c r="M225" i="21"/>
  <c r="L225" i="21"/>
  <c r="K225" i="21"/>
  <c r="I225" i="21" s="1"/>
  <c r="J225" i="21"/>
  <c r="N224" i="21"/>
  <c r="M224" i="21"/>
  <c r="L224" i="21"/>
  <c r="K224" i="21"/>
  <c r="J224" i="21"/>
  <c r="I224" i="21"/>
  <c r="N223" i="21"/>
  <c r="M223" i="21"/>
  <c r="L223" i="21"/>
  <c r="K223" i="21"/>
  <c r="I223" i="21" s="1"/>
  <c r="J223" i="21"/>
  <c r="N222" i="21"/>
  <c r="M222" i="21"/>
  <c r="L222" i="21"/>
  <c r="K222" i="21"/>
  <c r="J222" i="21"/>
  <c r="I222" i="21"/>
  <c r="N221" i="21"/>
  <c r="M221" i="21"/>
  <c r="L221" i="21"/>
  <c r="K221" i="21"/>
  <c r="I221" i="21" s="1"/>
  <c r="J221" i="21"/>
  <c r="N220" i="21"/>
  <c r="M220" i="21"/>
  <c r="L220" i="21"/>
  <c r="K220" i="21"/>
  <c r="J220" i="21"/>
  <c r="I220" i="21"/>
  <c r="N219" i="21"/>
  <c r="M219" i="21"/>
  <c r="L219" i="21"/>
  <c r="K219" i="21"/>
  <c r="I219" i="21" s="1"/>
  <c r="J219" i="21"/>
  <c r="N218" i="21"/>
  <c r="M218" i="21"/>
  <c r="L218" i="21"/>
  <c r="K218" i="21"/>
  <c r="J218" i="21"/>
  <c r="I218" i="21"/>
  <c r="N217" i="21"/>
  <c r="M217" i="21"/>
  <c r="L217" i="21"/>
  <c r="K217" i="21"/>
  <c r="I217" i="21" s="1"/>
  <c r="J217" i="21"/>
  <c r="N216" i="21"/>
  <c r="M216" i="21"/>
  <c r="L216" i="21"/>
  <c r="K216" i="21"/>
  <c r="J216" i="21"/>
  <c r="I216" i="21"/>
  <c r="N215" i="21"/>
  <c r="M215" i="21"/>
  <c r="L215" i="21"/>
  <c r="K215" i="21"/>
  <c r="I215" i="21" s="1"/>
  <c r="J215" i="21"/>
  <c r="N214" i="21"/>
  <c r="M214" i="21"/>
  <c r="L214" i="21"/>
  <c r="K214" i="21"/>
  <c r="J214" i="21"/>
  <c r="I214" i="21"/>
  <c r="N213" i="21"/>
  <c r="M213" i="21"/>
  <c r="L213" i="21"/>
  <c r="K213" i="21"/>
  <c r="I213" i="21" s="1"/>
  <c r="J213" i="21"/>
  <c r="N212" i="21"/>
  <c r="M212" i="21"/>
  <c r="L212" i="21"/>
  <c r="K212" i="21"/>
  <c r="J212" i="21"/>
  <c r="I212" i="21"/>
  <c r="N211" i="21"/>
  <c r="M211" i="21"/>
  <c r="L211" i="21"/>
  <c r="K211" i="21"/>
  <c r="I211" i="21" s="1"/>
  <c r="J211" i="21"/>
  <c r="N210" i="21"/>
  <c r="M210" i="21"/>
  <c r="L210" i="21"/>
  <c r="K210" i="21"/>
  <c r="J210" i="21"/>
  <c r="I210" i="21"/>
  <c r="N209" i="21"/>
  <c r="M209" i="21"/>
  <c r="L209" i="21"/>
  <c r="K209" i="21"/>
  <c r="I209" i="21" s="1"/>
  <c r="J209" i="21"/>
  <c r="N208" i="21"/>
  <c r="M208" i="21"/>
  <c r="L208" i="21"/>
  <c r="K208" i="21"/>
  <c r="J208" i="21"/>
  <c r="I208" i="21"/>
  <c r="N207" i="21"/>
  <c r="M207" i="21"/>
  <c r="L207" i="21"/>
  <c r="K207" i="21"/>
  <c r="I207" i="21" s="1"/>
  <c r="J207" i="21"/>
  <c r="N206" i="21"/>
  <c r="M206" i="21"/>
  <c r="L206" i="21"/>
  <c r="K206" i="21"/>
  <c r="J206" i="21"/>
  <c r="I206" i="21"/>
  <c r="N205" i="21"/>
  <c r="M205" i="21"/>
  <c r="L205" i="21"/>
  <c r="K205" i="21"/>
  <c r="I205" i="21" s="1"/>
  <c r="J205" i="21"/>
  <c r="N204" i="21"/>
  <c r="M204" i="21"/>
  <c r="L204" i="21"/>
  <c r="K204" i="21"/>
  <c r="J204" i="21"/>
  <c r="I204" i="21"/>
  <c r="N203" i="21"/>
  <c r="M203" i="21"/>
  <c r="L203" i="21"/>
  <c r="K203" i="21"/>
  <c r="I203" i="21" s="1"/>
  <c r="K37" i="21" s="1"/>
  <c r="J203" i="21"/>
  <c r="N202" i="21"/>
  <c r="M202" i="21"/>
  <c r="L202" i="21"/>
  <c r="K202" i="21"/>
  <c r="J202" i="21"/>
  <c r="I202" i="21"/>
  <c r="N201" i="21"/>
  <c r="M201" i="21"/>
  <c r="L201" i="21"/>
  <c r="K201" i="21"/>
  <c r="I201" i="21" s="1"/>
  <c r="K35" i="21" s="1"/>
  <c r="J201" i="21"/>
  <c r="N200" i="21"/>
  <c r="M200" i="21"/>
  <c r="L200" i="21"/>
  <c r="K200" i="21"/>
  <c r="J200" i="21"/>
  <c r="I200" i="21"/>
  <c r="N199" i="21"/>
  <c r="M199" i="21"/>
  <c r="L199" i="21"/>
  <c r="K199" i="21"/>
  <c r="I199" i="21" s="1"/>
  <c r="J199" i="21"/>
  <c r="N198" i="21"/>
  <c r="M198" i="21"/>
  <c r="L198" i="21"/>
  <c r="K198" i="21"/>
  <c r="J198" i="21"/>
  <c r="I198" i="21"/>
  <c r="N197" i="21"/>
  <c r="M197" i="21"/>
  <c r="L197" i="21"/>
  <c r="K197" i="21"/>
  <c r="I197" i="21" s="1"/>
  <c r="J197" i="21"/>
  <c r="N196" i="21"/>
  <c r="M196" i="21"/>
  <c r="L196" i="21"/>
  <c r="K196" i="21"/>
  <c r="J196" i="21"/>
  <c r="I196" i="21"/>
  <c r="N195" i="21"/>
  <c r="M195" i="21"/>
  <c r="L195" i="21"/>
  <c r="K195" i="21"/>
  <c r="I195" i="21" s="1"/>
  <c r="K33" i="21" s="1"/>
  <c r="J195" i="21"/>
  <c r="N194" i="21"/>
  <c r="M194" i="21"/>
  <c r="L194" i="21"/>
  <c r="K194" i="21"/>
  <c r="J194" i="21"/>
  <c r="I194" i="21"/>
  <c r="N193" i="21"/>
  <c r="M193" i="21"/>
  <c r="L193" i="21"/>
  <c r="K193" i="21"/>
  <c r="I193" i="21" s="1"/>
  <c r="J193" i="21"/>
  <c r="N192" i="21"/>
  <c r="M192" i="21"/>
  <c r="L192" i="21"/>
  <c r="K192" i="21"/>
  <c r="J192" i="21"/>
  <c r="I192" i="21"/>
  <c r="N191" i="21"/>
  <c r="M191" i="21"/>
  <c r="L191" i="21"/>
  <c r="K191" i="21"/>
  <c r="I191" i="21" s="1"/>
  <c r="J191" i="21"/>
  <c r="N190" i="21"/>
  <c r="M190" i="21"/>
  <c r="L190" i="21"/>
  <c r="K190" i="21"/>
  <c r="J190" i="21"/>
  <c r="I190" i="21"/>
  <c r="N189" i="21"/>
  <c r="M189" i="21"/>
  <c r="L189" i="21"/>
  <c r="K189" i="21"/>
  <c r="I189" i="21" s="1"/>
  <c r="J189" i="21"/>
  <c r="N188" i="21"/>
  <c r="M188" i="21"/>
  <c r="L188" i="21"/>
  <c r="K188" i="21"/>
  <c r="J188" i="21"/>
  <c r="I188" i="21"/>
  <c r="N187" i="21"/>
  <c r="M187" i="21"/>
  <c r="L187" i="21"/>
  <c r="K187" i="21"/>
  <c r="I187" i="21" s="1"/>
  <c r="K32" i="21" s="1"/>
  <c r="J32" i="21" s="1"/>
  <c r="J187" i="21"/>
  <c r="N186" i="21"/>
  <c r="M186" i="21"/>
  <c r="L186" i="21"/>
  <c r="K186" i="21"/>
  <c r="J186" i="21"/>
  <c r="I186" i="21"/>
  <c r="N185" i="21"/>
  <c r="M185" i="21"/>
  <c r="L185" i="21"/>
  <c r="K185" i="21"/>
  <c r="I185" i="21" s="1"/>
  <c r="K30" i="21" s="1"/>
  <c r="J30" i="21" s="1"/>
  <c r="J185" i="21"/>
  <c r="N184" i="21"/>
  <c r="M184" i="21"/>
  <c r="L184" i="21"/>
  <c r="K184" i="21"/>
  <c r="J184" i="21"/>
  <c r="I184" i="21"/>
  <c r="N183" i="21"/>
  <c r="M183" i="21"/>
  <c r="L183" i="21"/>
  <c r="K183" i="21"/>
  <c r="I183" i="21" s="1"/>
  <c r="J183" i="21"/>
  <c r="N182" i="21"/>
  <c r="M182" i="21"/>
  <c r="L182" i="21"/>
  <c r="K182" i="21"/>
  <c r="J182" i="21"/>
  <c r="I182" i="21"/>
  <c r="N181" i="21"/>
  <c r="M181" i="21"/>
  <c r="L181" i="21"/>
  <c r="K181" i="21"/>
  <c r="I181" i="21" s="1"/>
  <c r="J181" i="21"/>
  <c r="N180" i="21"/>
  <c r="M180" i="21"/>
  <c r="L180" i="21"/>
  <c r="K180" i="21"/>
  <c r="J180" i="21"/>
  <c r="I180" i="21"/>
  <c r="N179" i="21"/>
  <c r="M179" i="21"/>
  <c r="L179" i="21"/>
  <c r="K179" i="21"/>
  <c r="I179" i="21" s="1"/>
  <c r="J179" i="21"/>
  <c r="N178" i="21"/>
  <c r="M178" i="21"/>
  <c r="L178" i="21"/>
  <c r="K178" i="21"/>
  <c r="J178" i="21"/>
  <c r="I178" i="21"/>
  <c r="N177" i="21"/>
  <c r="M177" i="21"/>
  <c r="L177" i="21"/>
  <c r="K177" i="21"/>
  <c r="I177" i="21" s="1"/>
  <c r="J177" i="21"/>
  <c r="N176" i="21"/>
  <c r="M176" i="21"/>
  <c r="L176" i="21"/>
  <c r="K176" i="21"/>
  <c r="J176" i="21"/>
  <c r="I176" i="21"/>
  <c r="N175" i="21"/>
  <c r="M175" i="21"/>
  <c r="L175" i="21"/>
  <c r="K175" i="21"/>
  <c r="I175" i="21" s="1"/>
  <c r="J175" i="21"/>
  <c r="N174" i="21"/>
  <c r="M174" i="21"/>
  <c r="L174" i="21"/>
  <c r="K174" i="21"/>
  <c r="J174" i="21"/>
  <c r="I174" i="21"/>
  <c r="N173" i="21"/>
  <c r="M173" i="21"/>
  <c r="L173" i="21"/>
  <c r="K173" i="21"/>
  <c r="I173" i="21" s="1"/>
  <c r="K28" i="21" s="1"/>
  <c r="J28" i="21" s="1"/>
  <c r="J173" i="21"/>
  <c r="N172" i="21"/>
  <c r="M172" i="21"/>
  <c r="L172" i="21"/>
  <c r="K172" i="21"/>
  <c r="J172" i="21"/>
  <c r="I172" i="21"/>
  <c r="N171" i="21"/>
  <c r="M171" i="21"/>
  <c r="L171" i="21"/>
  <c r="K171" i="21"/>
  <c r="I171" i="21" s="1"/>
  <c r="J171" i="21"/>
  <c r="N170" i="21"/>
  <c r="M170" i="21"/>
  <c r="L170" i="21"/>
  <c r="K170" i="21"/>
  <c r="J170" i="21"/>
  <c r="I170" i="21"/>
  <c r="N169" i="21"/>
  <c r="M169" i="21"/>
  <c r="L169" i="21"/>
  <c r="K169" i="21"/>
  <c r="I169" i="21" s="1"/>
  <c r="J169" i="21"/>
  <c r="N168" i="21"/>
  <c r="M168" i="21"/>
  <c r="L168" i="21"/>
  <c r="K168" i="21"/>
  <c r="J168" i="21"/>
  <c r="I168" i="21"/>
  <c r="N167" i="21"/>
  <c r="M167" i="21"/>
  <c r="L167" i="21"/>
  <c r="K167" i="21"/>
  <c r="I167" i="21" s="1"/>
  <c r="J167" i="21"/>
  <c r="N166" i="21"/>
  <c r="M166" i="21"/>
  <c r="L166" i="21"/>
  <c r="K166" i="21"/>
  <c r="J166" i="21"/>
  <c r="I166" i="21"/>
  <c r="N165" i="21"/>
  <c r="M165" i="21"/>
  <c r="L165" i="21"/>
  <c r="K165" i="21"/>
  <c r="I165" i="21" s="1"/>
  <c r="J165" i="21"/>
  <c r="N164" i="21"/>
  <c r="M164" i="21"/>
  <c r="L164" i="21"/>
  <c r="K164" i="21"/>
  <c r="J164" i="21"/>
  <c r="I164" i="21"/>
  <c r="N163" i="21"/>
  <c r="M163" i="21"/>
  <c r="L163" i="21"/>
  <c r="K163" i="21"/>
  <c r="I163" i="21" s="1"/>
  <c r="J163" i="21"/>
  <c r="N162" i="21"/>
  <c r="M162" i="21"/>
  <c r="L162" i="21"/>
  <c r="K162" i="21"/>
  <c r="J162" i="21"/>
  <c r="I162" i="21"/>
  <c r="N161" i="21"/>
  <c r="M161" i="21"/>
  <c r="L161" i="21"/>
  <c r="K161" i="21"/>
  <c r="I161" i="21" s="1"/>
  <c r="J161" i="21"/>
  <c r="N160" i="21"/>
  <c r="M160" i="21"/>
  <c r="L160" i="21"/>
  <c r="K160" i="21"/>
  <c r="J160" i="21"/>
  <c r="I160" i="21"/>
  <c r="N159" i="21"/>
  <c r="M159" i="21"/>
  <c r="L159" i="21"/>
  <c r="K159" i="21"/>
  <c r="I159" i="21" s="1"/>
  <c r="J159" i="21"/>
  <c r="N158" i="21"/>
  <c r="M158" i="21"/>
  <c r="L158" i="21"/>
  <c r="K158" i="21"/>
  <c r="J158" i="21"/>
  <c r="I158" i="21"/>
  <c r="N157" i="21"/>
  <c r="M157" i="21"/>
  <c r="L157" i="21"/>
  <c r="K157" i="21"/>
  <c r="I157" i="21" s="1"/>
  <c r="J157" i="21"/>
  <c r="N156" i="21"/>
  <c r="M156" i="21"/>
  <c r="L156" i="21"/>
  <c r="K156" i="21"/>
  <c r="J156" i="21"/>
  <c r="I156" i="21"/>
  <c r="N155" i="21"/>
  <c r="M155" i="21"/>
  <c r="L155" i="21"/>
  <c r="K155" i="21"/>
  <c r="I155" i="21" s="1"/>
  <c r="K26" i="21" s="1"/>
  <c r="J26" i="21" s="1"/>
  <c r="J155" i="21"/>
  <c r="N154" i="21"/>
  <c r="M154" i="21"/>
  <c r="L154" i="21"/>
  <c r="K154" i="21"/>
  <c r="J154" i="21"/>
  <c r="I154" i="21"/>
  <c r="N153" i="21"/>
  <c r="M153" i="21"/>
  <c r="L153" i="21"/>
  <c r="K153" i="21"/>
  <c r="I153" i="21" s="1"/>
  <c r="K24" i="21" s="1"/>
  <c r="J24" i="21" s="1"/>
  <c r="J153" i="21"/>
  <c r="N152" i="21"/>
  <c r="M152" i="21"/>
  <c r="L152" i="21"/>
  <c r="K152" i="21"/>
  <c r="J152" i="21"/>
  <c r="I152" i="21"/>
  <c r="N151" i="21"/>
  <c r="M151" i="21"/>
  <c r="L151" i="21"/>
  <c r="K151" i="21"/>
  <c r="I151" i="21" s="1"/>
  <c r="J151" i="21"/>
  <c r="N150" i="21"/>
  <c r="M150" i="21"/>
  <c r="L150" i="21"/>
  <c r="K150" i="21"/>
  <c r="J150" i="21"/>
  <c r="I150" i="21"/>
  <c r="N149" i="21"/>
  <c r="M149" i="21"/>
  <c r="L149" i="21"/>
  <c r="K149" i="21"/>
  <c r="I149" i="21" s="1"/>
  <c r="J149" i="21"/>
  <c r="N148" i="21"/>
  <c r="M148" i="21"/>
  <c r="L148" i="21"/>
  <c r="K148" i="21"/>
  <c r="J148" i="21"/>
  <c r="I148" i="21"/>
  <c r="N147" i="21"/>
  <c r="M147" i="21"/>
  <c r="L147" i="21"/>
  <c r="K147" i="21"/>
  <c r="I147" i="21" s="1"/>
  <c r="J147" i="21"/>
  <c r="N146" i="21"/>
  <c r="M146" i="21"/>
  <c r="L146" i="21"/>
  <c r="K146" i="21"/>
  <c r="J146" i="21"/>
  <c r="I146" i="21"/>
  <c r="N145" i="21"/>
  <c r="M145" i="21"/>
  <c r="L145" i="21"/>
  <c r="K145" i="21"/>
  <c r="I145" i="21" s="1"/>
  <c r="K22" i="21" s="1"/>
  <c r="J22" i="21" s="1"/>
  <c r="J145" i="21"/>
  <c r="N144" i="21"/>
  <c r="M144" i="21"/>
  <c r="L144" i="21"/>
  <c r="K144" i="21"/>
  <c r="J144" i="21"/>
  <c r="I144" i="21"/>
  <c r="N143" i="21"/>
  <c r="M143" i="21"/>
  <c r="L143" i="21"/>
  <c r="K143" i="21"/>
  <c r="I143" i="21" s="1"/>
  <c r="J143" i="21"/>
  <c r="N142" i="21"/>
  <c r="M142" i="21"/>
  <c r="L142" i="21"/>
  <c r="K142" i="21"/>
  <c r="J142" i="21"/>
  <c r="I142" i="21"/>
  <c r="N141" i="21"/>
  <c r="M141" i="21"/>
  <c r="L141" i="21"/>
  <c r="K141" i="21"/>
  <c r="I141" i="21" s="1"/>
  <c r="J141" i="21"/>
  <c r="N140" i="21"/>
  <c r="M140" i="21"/>
  <c r="L140" i="21"/>
  <c r="K140" i="21"/>
  <c r="J140" i="21"/>
  <c r="I140" i="21"/>
  <c r="N139" i="21"/>
  <c r="M139" i="21"/>
  <c r="L139" i="21"/>
  <c r="K139" i="21"/>
  <c r="I139" i="21" s="1"/>
  <c r="J139" i="21"/>
  <c r="N138" i="21"/>
  <c r="M138" i="21"/>
  <c r="L138" i="21"/>
  <c r="K138" i="21"/>
  <c r="J138" i="21"/>
  <c r="I138" i="21"/>
  <c r="N137" i="21"/>
  <c r="M137" i="21"/>
  <c r="L137" i="21"/>
  <c r="K137" i="21"/>
  <c r="I137" i="21" s="1"/>
  <c r="J137" i="21"/>
  <c r="N136" i="21"/>
  <c r="M136" i="21"/>
  <c r="L136" i="21"/>
  <c r="K136" i="21"/>
  <c r="J136" i="21"/>
  <c r="I136" i="21"/>
  <c r="N135" i="21"/>
  <c r="M135" i="21"/>
  <c r="L135" i="21"/>
  <c r="K135" i="21"/>
  <c r="I135" i="21" s="1"/>
  <c r="J135" i="21"/>
  <c r="N134" i="21"/>
  <c r="M134" i="21"/>
  <c r="L134" i="21"/>
  <c r="K134" i="21"/>
  <c r="J134" i="21"/>
  <c r="I134" i="21"/>
  <c r="N133" i="21"/>
  <c r="M133" i="21"/>
  <c r="L133" i="21"/>
  <c r="K133" i="21"/>
  <c r="I133" i="21" s="1"/>
  <c r="J133" i="21"/>
  <c r="N132" i="21"/>
  <c r="M132" i="21"/>
  <c r="L132" i="21"/>
  <c r="K132" i="21"/>
  <c r="J132" i="21"/>
  <c r="I132" i="21"/>
  <c r="N131" i="21"/>
  <c r="M131" i="21"/>
  <c r="L131" i="21"/>
  <c r="K131" i="21"/>
  <c r="I131" i="21" s="1"/>
  <c r="J131" i="21"/>
  <c r="N130" i="21"/>
  <c r="M130" i="21"/>
  <c r="L130" i="21"/>
  <c r="K130" i="21"/>
  <c r="J130" i="21"/>
  <c r="I130" i="21"/>
  <c r="N129" i="21"/>
  <c r="M129" i="21"/>
  <c r="L129" i="21"/>
  <c r="K129" i="21"/>
  <c r="I129" i="21" s="1"/>
  <c r="J129" i="21"/>
  <c r="N128" i="21"/>
  <c r="M128" i="21"/>
  <c r="L128" i="21"/>
  <c r="K128" i="21"/>
  <c r="J128" i="21"/>
  <c r="I128" i="21"/>
  <c r="N127" i="21"/>
  <c r="M127" i="21"/>
  <c r="L127" i="21"/>
  <c r="K127" i="21"/>
  <c r="I127" i="21" s="1"/>
  <c r="J127" i="21"/>
  <c r="N126" i="21"/>
  <c r="M126" i="21"/>
  <c r="L126" i="21"/>
  <c r="K126" i="21"/>
  <c r="J126" i="21"/>
  <c r="I126" i="21"/>
  <c r="N125" i="21"/>
  <c r="M125" i="21"/>
  <c r="L125" i="21"/>
  <c r="K125" i="21"/>
  <c r="I125" i="21" s="1"/>
  <c r="J125" i="21"/>
  <c r="N124" i="21"/>
  <c r="M124" i="21"/>
  <c r="L124" i="21"/>
  <c r="K124" i="21"/>
  <c r="J124" i="21"/>
  <c r="I124" i="21"/>
  <c r="N123" i="21"/>
  <c r="M123" i="21"/>
  <c r="L123" i="21"/>
  <c r="K123" i="21"/>
  <c r="I123" i="21" s="1"/>
  <c r="J123" i="21"/>
  <c r="N122" i="21"/>
  <c r="M122" i="21"/>
  <c r="L122" i="21"/>
  <c r="K122" i="21"/>
  <c r="J122" i="21"/>
  <c r="I122" i="21"/>
  <c r="N121" i="21"/>
  <c r="M121" i="21"/>
  <c r="L121" i="21"/>
  <c r="K121" i="21"/>
  <c r="I121" i="21" s="1"/>
  <c r="J121" i="21"/>
  <c r="N120" i="21"/>
  <c r="M120" i="21"/>
  <c r="L120" i="21"/>
  <c r="K120" i="21"/>
  <c r="J120" i="21"/>
  <c r="I120" i="21"/>
  <c r="N119" i="21"/>
  <c r="M119" i="21"/>
  <c r="L119" i="21"/>
  <c r="K119" i="21"/>
  <c r="I119" i="21" s="1"/>
  <c r="J119" i="21"/>
  <c r="N118" i="21"/>
  <c r="M118" i="21"/>
  <c r="L118" i="21"/>
  <c r="K118" i="21"/>
  <c r="J118" i="21"/>
  <c r="I118" i="21"/>
  <c r="N117" i="21"/>
  <c r="M117" i="21"/>
  <c r="L117" i="21"/>
  <c r="K117" i="21"/>
  <c r="I117" i="21" s="1"/>
  <c r="J117" i="21"/>
  <c r="N116" i="21"/>
  <c r="M116" i="21"/>
  <c r="L116" i="21"/>
  <c r="K116" i="21"/>
  <c r="J116" i="21"/>
  <c r="I116" i="21"/>
  <c r="N115" i="21"/>
  <c r="M115" i="21"/>
  <c r="L115" i="21"/>
  <c r="K115" i="21"/>
  <c r="I115" i="21" s="1"/>
  <c r="J115" i="21"/>
  <c r="N114" i="21"/>
  <c r="M114" i="21"/>
  <c r="L114" i="21"/>
  <c r="K114" i="21"/>
  <c r="J114" i="21"/>
  <c r="I114" i="21"/>
  <c r="N113" i="21"/>
  <c r="M113" i="21"/>
  <c r="L113" i="21"/>
  <c r="K113" i="21"/>
  <c r="I113" i="21" s="1"/>
  <c r="J113" i="21"/>
  <c r="N112" i="21"/>
  <c r="M112" i="21"/>
  <c r="L112" i="21"/>
  <c r="K112" i="21"/>
  <c r="J112" i="21"/>
  <c r="I112" i="21"/>
  <c r="N111" i="21"/>
  <c r="M111" i="21"/>
  <c r="L111" i="21"/>
  <c r="K111" i="21"/>
  <c r="I111" i="21" s="1"/>
  <c r="J111" i="21"/>
  <c r="N110" i="21"/>
  <c r="M110" i="21"/>
  <c r="L110" i="21"/>
  <c r="K110" i="21"/>
  <c r="J110" i="21"/>
  <c r="I110" i="21"/>
  <c r="N109" i="21"/>
  <c r="M109" i="21"/>
  <c r="L109" i="21"/>
  <c r="K109" i="21"/>
  <c r="I109" i="21" s="1"/>
  <c r="J109" i="21"/>
  <c r="N108" i="21"/>
  <c r="M108" i="21"/>
  <c r="L108" i="21"/>
  <c r="K108" i="21"/>
  <c r="J108" i="21"/>
  <c r="I108" i="21"/>
  <c r="N107" i="21"/>
  <c r="M107" i="21"/>
  <c r="L107" i="21"/>
  <c r="K107" i="21"/>
  <c r="I107" i="21" s="1"/>
  <c r="J107" i="21"/>
  <c r="N106" i="21"/>
  <c r="M106" i="21"/>
  <c r="L106" i="21"/>
  <c r="K106" i="21"/>
  <c r="J106" i="21"/>
  <c r="I106" i="21"/>
  <c r="N105" i="21"/>
  <c r="M105" i="21"/>
  <c r="L105" i="21"/>
  <c r="K105" i="21"/>
  <c r="I105" i="21" s="1"/>
  <c r="J105" i="21"/>
  <c r="N104" i="21"/>
  <c r="M104" i="21"/>
  <c r="L104" i="21"/>
  <c r="K104" i="21"/>
  <c r="J104" i="21"/>
  <c r="I104" i="21"/>
  <c r="N103" i="21"/>
  <c r="M103" i="21"/>
  <c r="L103" i="21"/>
  <c r="K103" i="21"/>
  <c r="I103" i="21" s="1"/>
  <c r="J103" i="21"/>
  <c r="N102" i="21"/>
  <c r="M102" i="21"/>
  <c r="L102" i="21"/>
  <c r="K102" i="21"/>
  <c r="J102" i="21"/>
  <c r="I102" i="21"/>
  <c r="N101" i="21"/>
  <c r="M101" i="21"/>
  <c r="L101" i="21"/>
  <c r="K101" i="21"/>
  <c r="I101" i="21" s="1"/>
  <c r="J101" i="21"/>
  <c r="N100" i="21"/>
  <c r="M100" i="21"/>
  <c r="L100" i="21"/>
  <c r="K100" i="21"/>
  <c r="J100" i="21"/>
  <c r="I100" i="21"/>
  <c r="N99" i="21"/>
  <c r="M99" i="21"/>
  <c r="L99" i="21"/>
  <c r="K99" i="21"/>
  <c r="I99" i="21" s="1"/>
  <c r="J99" i="21"/>
  <c r="N98" i="21"/>
  <c r="M98" i="21"/>
  <c r="L98" i="21"/>
  <c r="K98" i="21"/>
  <c r="J98" i="21"/>
  <c r="I98" i="21"/>
  <c r="N97" i="21"/>
  <c r="M97" i="21"/>
  <c r="L97" i="21"/>
  <c r="K97" i="21"/>
  <c r="I97" i="21" s="1"/>
  <c r="J97" i="21"/>
  <c r="N96" i="21"/>
  <c r="M96" i="21"/>
  <c r="L96" i="21"/>
  <c r="K96" i="21"/>
  <c r="J96" i="21"/>
  <c r="I96" i="21"/>
  <c r="N95" i="21"/>
  <c r="M95" i="21"/>
  <c r="L95" i="21"/>
  <c r="K95" i="21"/>
  <c r="I95" i="21" s="1"/>
  <c r="J95" i="21"/>
  <c r="N94" i="21"/>
  <c r="M94" i="21"/>
  <c r="L94" i="21"/>
  <c r="K94" i="21"/>
  <c r="J94" i="21"/>
  <c r="I94" i="21"/>
  <c r="N93" i="21"/>
  <c r="M93" i="21"/>
  <c r="L93" i="21"/>
  <c r="K93" i="21"/>
  <c r="I93" i="21" s="1"/>
  <c r="J93" i="21"/>
  <c r="N92" i="21"/>
  <c r="M92" i="21"/>
  <c r="L92" i="21"/>
  <c r="K92" i="21"/>
  <c r="J92" i="21"/>
  <c r="I92" i="21"/>
  <c r="N91" i="21"/>
  <c r="M91" i="21"/>
  <c r="L91" i="21"/>
  <c r="K91" i="21"/>
  <c r="I91" i="21" s="1"/>
  <c r="J91" i="21"/>
  <c r="N90" i="21"/>
  <c r="M90" i="21"/>
  <c r="L90" i="21"/>
  <c r="K90" i="21"/>
  <c r="J90" i="21"/>
  <c r="I90" i="21"/>
  <c r="N89" i="21"/>
  <c r="M89" i="21"/>
  <c r="L89" i="21"/>
  <c r="K89" i="21"/>
  <c r="I89" i="21" s="1"/>
  <c r="J89" i="21"/>
  <c r="N88" i="21"/>
  <c r="M88" i="21"/>
  <c r="L88" i="21"/>
  <c r="K88" i="21"/>
  <c r="J88" i="21"/>
  <c r="I88" i="21"/>
  <c r="N87" i="21"/>
  <c r="M87" i="21"/>
  <c r="L87" i="21"/>
  <c r="K87" i="21"/>
  <c r="I87" i="21" s="1"/>
  <c r="J87" i="21"/>
  <c r="N86" i="21"/>
  <c r="M86" i="21"/>
  <c r="L86" i="21"/>
  <c r="K86" i="21"/>
  <c r="J86" i="21"/>
  <c r="I86" i="21"/>
  <c r="N85" i="21"/>
  <c r="M85" i="21"/>
  <c r="L85" i="21"/>
  <c r="K85" i="21"/>
  <c r="I85" i="21" s="1"/>
  <c r="J85" i="21"/>
  <c r="N84" i="21"/>
  <c r="M84" i="21"/>
  <c r="L84" i="21"/>
  <c r="K84" i="21"/>
  <c r="J84" i="21"/>
  <c r="I84" i="21"/>
  <c r="N83" i="21"/>
  <c r="M83" i="21"/>
  <c r="L83" i="21"/>
  <c r="K83" i="21"/>
  <c r="I83" i="21" s="1"/>
  <c r="J83" i="21"/>
  <c r="N82" i="21"/>
  <c r="M82" i="21"/>
  <c r="L82" i="21"/>
  <c r="K82" i="21"/>
  <c r="J82" i="21"/>
  <c r="I82" i="21"/>
  <c r="N81" i="21"/>
  <c r="M81" i="21"/>
  <c r="L81" i="21"/>
  <c r="K81" i="21"/>
  <c r="I81" i="21" s="1"/>
  <c r="J81" i="21"/>
  <c r="N80" i="21"/>
  <c r="M80" i="21"/>
  <c r="L80" i="21"/>
  <c r="K80" i="21"/>
  <c r="J80" i="21"/>
  <c r="I80" i="21"/>
  <c r="N79" i="21"/>
  <c r="M79" i="21"/>
  <c r="L79" i="21"/>
  <c r="K79" i="21"/>
  <c r="I79" i="21" s="1"/>
  <c r="J79" i="21"/>
  <c r="N78" i="21"/>
  <c r="M78" i="21"/>
  <c r="L78" i="21"/>
  <c r="K78" i="21"/>
  <c r="J78" i="21"/>
  <c r="I78" i="21"/>
  <c r="N77" i="21"/>
  <c r="M77" i="21"/>
  <c r="L77" i="21"/>
  <c r="K77" i="21"/>
  <c r="I77" i="21" s="1"/>
  <c r="J77" i="21"/>
  <c r="N76" i="21"/>
  <c r="M76" i="21"/>
  <c r="L76" i="21"/>
  <c r="K76" i="21"/>
  <c r="J76" i="21"/>
  <c r="I76" i="21"/>
  <c r="N75" i="21"/>
  <c r="M75" i="21"/>
  <c r="L75" i="21"/>
  <c r="K75" i="21"/>
  <c r="I75" i="21" s="1"/>
  <c r="J75" i="21"/>
  <c r="N74" i="21"/>
  <c r="M74" i="21"/>
  <c r="L74" i="21"/>
  <c r="K74" i="21"/>
  <c r="J74" i="21"/>
  <c r="I74" i="21"/>
  <c r="N73" i="21"/>
  <c r="M73" i="21"/>
  <c r="L73" i="21"/>
  <c r="K73" i="21"/>
  <c r="I73" i="21" s="1"/>
  <c r="J73" i="21"/>
  <c r="N72" i="21"/>
  <c r="M72" i="21"/>
  <c r="L72" i="21"/>
  <c r="K72" i="21"/>
  <c r="J72" i="21"/>
  <c r="I72" i="21"/>
  <c r="N71" i="21"/>
  <c r="M71" i="21"/>
  <c r="L71" i="21"/>
  <c r="K71" i="21"/>
  <c r="I71" i="21" s="1"/>
  <c r="J71" i="21"/>
  <c r="N70" i="21"/>
  <c r="M70" i="21"/>
  <c r="L70" i="21"/>
  <c r="K70" i="21"/>
  <c r="J70" i="21"/>
  <c r="I70" i="21"/>
  <c r="N69" i="21"/>
  <c r="M69" i="21"/>
  <c r="L69" i="21"/>
  <c r="K69" i="21"/>
  <c r="I69" i="21" s="1"/>
  <c r="J69" i="21"/>
  <c r="N68" i="21"/>
  <c r="M68" i="21"/>
  <c r="L68" i="21"/>
  <c r="K68" i="21"/>
  <c r="J68" i="21"/>
  <c r="I68" i="21"/>
  <c r="N67" i="21"/>
  <c r="M67" i="21"/>
  <c r="L67" i="21"/>
  <c r="K67" i="21"/>
  <c r="I67" i="21" s="1"/>
  <c r="J67" i="21"/>
  <c r="N66" i="21"/>
  <c r="M66" i="21"/>
  <c r="L66" i="21"/>
  <c r="K66" i="21"/>
  <c r="J66" i="21"/>
  <c r="I66" i="21"/>
  <c r="N65" i="21"/>
  <c r="M65" i="21"/>
  <c r="L65" i="21"/>
  <c r="K65" i="21"/>
  <c r="I65" i="21" s="1"/>
  <c r="J65" i="21"/>
  <c r="N64" i="21"/>
  <c r="M64" i="21"/>
  <c r="L64" i="21"/>
  <c r="K64" i="21"/>
  <c r="J64" i="21"/>
  <c r="I64" i="21"/>
  <c r="N63" i="21"/>
  <c r="M63" i="21"/>
  <c r="L63" i="21"/>
  <c r="K63" i="21"/>
  <c r="I63" i="21" s="1"/>
  <c r="J63" i="21"/>
  <c r="N62" i="21"/>
  <c r="M62" i="21"/>
  <c r="L62" i="21"/>
  <c r="K62" i="21"/>
  <c r="J62" i="21"/>
  <c r="I62" i="21"/>
  <c r="N61" i="21"/>
  <c r="M61" i="21"/>
  <c r="L61" i="21"/>
  <c r="K61" i="21"/>
  <c r="I61" i="21" s="1"/>
  <c r="J61" i="21"/>
  <c r="N60" i="21"/>
  <c r="M60" i="21"/>
  <c r="L60" i="21"/>
  <c r="K60" i="21"/>
  <c r="J60" i="21"/>
  <c r="I60" i="21"/>
  <c r="K39" i="21"/>
  <c r="L38" i="21"/>
  <c r="K38" i="21"/>
  <c r="J38" i="21" s="1"/>
  <c r="L36" i="21"/>
  <c r="K36" i="21"/>
  <c r="J36" i="21" s="1"/>
  <c r="L34" i="21"/>
  <c r="K34" i="21"/>
  <c r="J34" i="21" s="1"/>
  <c r="L32" i="21"/>
  <c r="L31" i="21"/>
  <c r="K31" i="21"/>
  <c r="J31" i="21" s="1"/>
  <c r="L30" i="21"/>
  <c r="L29" i="21"/>
  <c r="K29" i="21"/>
  <c r="J29" i="21" s="1"/>
  <c r="L27" i="21"/>
  <c r="K27" i="21"/>
  <c r="J27" i="21" s="1"/>
  <c r="L26" i="21"/>
  <c r="L25" i="21"/>
  <c r="K25" i="21"/>
  <c r="J25" i="21" s="1"/>
  <c r="L24" i="21"/>
  <c r="L23" i="21"/>
  <c r="M23" i="21" s="1"/>
  <c r="K23" i="21"/>
  <c r="J23" i="21" s="1"/>
  <c r="L22" i="21"/>
  <c r="M22" i="21" s="1"/>
  <c r="E12" i="21"/>
  <c r="K8" i="21" s="1"/>
  <c r="D12" i="21"/>
  <c r="K10" i="21"/>
  <c r="K9" i="21"/>
  <c r="K7" i="21"/>
  <c r="K6" i="21"/>
  <c r="K4" i="21"/>
  <c r="K3" i="21"/>
  <c r="K2" i="21"/>
  <c r="D1" i="21"/>
  <c r="K5" i="21" s="1"/>
  <c r="N399" i="20"/>
  <c r="M399" i="20"/>
  <c r="L399" i="20"/>
  <c r="K399" i="20"/>
  <c r="I399" i="20" s="1"/>
  <c r="J399" i="20"/>
  <c r="N398" i="20"/>
  <c r="M398" i="20"/>
  <c r="L398" i="20"/>
  <c r="K398" i="20"/>
  <c r="J398" i="20"/>
  <c r="I398" i="20"/>
  <c r="N397" i="20"/>
  <c r="M397" i="20"/>
  <c r="L397" i="20"/>
  <c r="K397" i="20"/>
  <c r="I397" i="20" s="1"/>
  <c r="J397" i="20"/>
  <c r="N396" i="20"/>
  <c r="M396" i="20"/>
  <c r="L396" i="20"/>
  <c r="I396" i="20" s="1"/>
  <c r="K396" i="20"/>
  <c r="J396" i="20"/>
  <c r="N395" i="20"/>
  <c r="M395" i="20"/>
  <c r="L395" i="20"/>
  <c r="K395" i="20"/>
  <c r="J395" i="20"/>
  <c r="N394" i="20"/>
  <c r="M394" i="20"/>
  <c r="L394" i="20"/>
  <c r="K394" i="20"/>
  <c r="J394" i="20"/>
  <c r="I394" i="20"/>
  <c r="N393" i="20"/>
  <c r="M393" i="20"/>
  <c r="L393" i="20"/>
  <c r="K393" i="20"/>
  <c r="I393" i="20" s="1"/>
  <c r="J393" i="20"/>
  <c r="N392" i="20"/>
  <c r="M392" i="20"/>
  <c r="L392" i="20"/>
  <c r="K392" i="20"/>
  <c r="J392" i="20"/>
  <c r="I392" i="20"/>
  <c r="N391" i="20"/>
  <c r="M391" i="20"/>
  <c r="L391" i="20"/>
  <c r="K391" i="20"/>
  <c r="I391" i="20" s="1"/>
  <c r="J391" i="20"/>
  <c r="N390" i="20"/>
  <c r="M390" i="20"/>
  <c r="L390" i="20"/>
  <c r="K390" i="20"/>
  <c r="J390" i="20"/>
  <c r="I390" i="20"/>
  <c r="N389" i="20"/>
  <c r="M389" i="20"/>
  <c r="L389" i="20"/>
  <c r="K389" i="20"/>
  <c r="I389" i="20" s="1"/>
  <c r="J389" i="20"/>
  <c r="N388" i="20"/>
  <c r="M388" i="20"/>
  <c r="L388" i="20"/>
  <c r="I388" i="20" s="1"/>
  <c r="K388" i="20"/>
  <c r="J388" i="20"/>
  <c r="N387" i="20"/>
  <c r="M387" i="20"/>
  <c r="L387" i="20"/>
  <c r="K387" i="20"/>
  <c r="J387" i="20"/>
  <c r="N386" i="20"/>
  <c r="M386" i="20"/>
  <c r="L386" i="20"/>
  <c r="K386" i="20"/>
  <c r="J386" i="20"/>
  <c r="I386" i="20"/>
  <c r="N385" i="20"/>
  <c r="M385" i="20"/>
  <c r="L385" i="20"/>
  <c r="K385" i="20"/>
  <c r="I385" i="20" s="1"/>
  <c r="J385" i="20"/>
  <c r="N384" i="20"/>
  <c r="M384" i="20"/>
  <c r="L384" i="20"/>
  <c r="K384" i="20"/>
  <c r="J384" i="20"/>
  <c r="I384" i="20"/>
  <c r="N383" i="20"/>
  <c r="M383" i="20"/>
  <c r="L383" i="20"/>
  <c r="K383" i="20"/>
  <c r="I383" i="20" s="1"/>
  <c r="J383" i="20"/>
  <c r="N382" i="20"/>
  <c r="M382" i="20"/>
  <c r="L382" i="20"/>
  <c r="K382" i="20"/>
  <c r="J382" i="20"/>
  <c r="I382" i="20"/>
  <c r="N381" i="20"/>
  <c r="M381" i="20"/>
  <c r="L381" i="20"/>
  <c r="K381" i="20"/>
  <c r="I381" i="20" s="1"/>
  <c r="J381" i="20"/>
  <c r="N380" i="20"/>
  <c r="M380" i="20"/>
  <c r="L380" i="20"/>
  <c r="I380" i="20" s="1"/>
  <c r="K380" i="20"/>
  <c r="J380" i="20"/>
  <c r="N379" i="20"/>
  <c r="M379" i="20"/>
  <c r="L379" i="20"/>
  <c r="K379" i="20"/>
  <c r="J379" i="20"/>
  <c r="N378" i="20"/>
  <c r="M378" i="20"/>
  <c r="L378" i="20"/>
  <c r="K378" i="20"/>
  <c r="J378" i="20"/>
  <c r="I378" i="20"/>
  <c r="N377" i="20"/>
  <c r="M377" i="20"/>
  <c r="L377" i="20"/>
  <c r="K377" i="20"/>
  <c r="I377" i="20" s="1"/>
  <c r="J377" i="20"/>
  <c r="N376" i="20"/>
  <c r="M376" i="20"/>
  <c r="L376" i="20"/>
  <c r="K376" i="20"/>
  <c r="J376" i="20"/>
  <c r="I376" i="20"/>
  <c r="N375" i="20"/>
  <c r="M375" i="20"/>
  <c r="L375" i="20"/>
  <c r="K375" i="20"/>
  <c r="I375" i="20" s="1"/>
  <c r="J375" i="20"/>
  <c r="N374" i="20"/>
  <c r="M374" i="20"/>
  <c r="L374" i="20"/>
  <c r="K374" i="20"/>
  <c r="J374" i="20"/>
  <c r="I374" i="20"/>
  <c r="N373" i="20"/>
  <c r="M373" i="20"/>
  <c r="L373" i="20"/>
  <c r="K373" i="20"/>
  <c r="I373" i="20" s="1"/>
  <c r="J373" i="20"/>
  <c r="N372" i="20"/>
  <c r="M372" i="20"/>
  <c r="L372" i="20"/>
  <c r="I372" i="20" s="1"/>
  <c r="K372" i="20"/>
  <c r="J372" i="20"/>
  <c r="N371" i="20"/>
  <c r="M371" i="20"/>
  <c r="L371" i="20"/>
  <c r="K371" i="20"/>
  <c r="J371" i="20"/>
  <c r="N370" i="20"/>
  <c r="M370" i="20"/>
  <c r="L370" i="20"/>
  <c r="K370" i="20"/>
  <c r="J370" i="20"/>
  <c r="I370" i="20"/>
  <c r="N369" i="20"/>
  <c r="M369" i="20"/>
  <c r="L369" i="20"/>
  <c r="K369" i="20"/>
  <c r="J369" i="20"/>
  <c r="N368" i="20"/>
  <c r="M368" i="20"/>
  <c r="L368" i="20"/>
  <c r="K368" i="20"/>
  <c r="J368" i="20"/>
  <c r="I368" i="20" s="1"/>
  <c r="N367" i="20"/>
  <c r="M367" i="20"/>
  <c r="L367" i="20"/>
  <c r="K367" i="20"/>
  <c r="J367" i="20"/>
  <c r="N366" i="20"/>
  <c r="M366" i="20"/>
  <c r="L366" i="20"/>
  <c r="K366" i="20"/>
  <c r="J366" i="20"/>
  <c r="I366" i="20"/>
  <c r="N365" i="20"/>
  <c r="M365" i="20"/>
  <c r="L365" i="20"/>
  <c r="K365" i="20"/>
  <c r="I365" i="20" s="1"/>
  <c r="J365" i="20"/>
  <c r="N364" i="20"/>
  <c r="M364" i="20"/>
  <c r="L364" i="20"/>
  <c r="K364" i="20"/>
  <c r="J364" i="20"/>
  <c r="I364" i="20" s="1"/>
  <c r="N363" i="20"/>
  <c r="M363" i="20"/>
  <c r="L363" i="20"/>
  <c r="K363" i="20"/>
  <c r="J363" i="20"/>
  <c r="N362" i="20"/>
  <c r="M362" i="20"/>
  <c r="L362" i="20"/>
  <c r="K362" i="20"/>
  <c r="J362" i="20"/>
  <c r="I362" i="20" s="1"/>
  <c r="N361" i="20"/>
  <c r="M361" i="20"/>
  <c r="L361" i="20"/>
  <c r="K361" i="20"/>
  <c r="J361" i="20"/>
  <c r="N360" i="20"/>
  <c r="M360" i="20"/>
  <c r="L360" i="20"/>
  <c r="K360" i="20"/>
  <c r="J360" i="20"/>
  <c r="I360" i="20" s="1"/>
  <c r="N359" i="20"/>
  <c r="M359" i="20"/>
  <c r="L359" i="20"/>
  <c r="K359" i="20"/>
  <c r="J359" i="20"/>
  <c r="N358" i="20"/>
  <c r="M358" i="20"/>
  <c r="L358" i="20"/>
  <c r="K358" i="20"/>
  <c r="J358" i="20"/>
  <c r="I358" i="20"/>
  <c r="N357" i="20"/>
  <c r="M357" i="20"/>
  <c r="L357" i="20"/>
  <c r="K357" i="20"/>
  <c r="I357" i="20" s="1"/>
  <c r="J357" i="20"/>
  <c r="N356" i="20"/>
  <c r="M356" i="20"/>
  <c r="L356" i="20"/>
  <c r="K356" i="20"/>
  <c r="J356" i="20"/>
  <c r="I356" i="20" s="1"/>
  <c r="N355" i="20"/>
  <c r="M355" i="20"/>
  <c r="L355" i="20"/>
  <c r="K355" i="20"/>
  <c r="J355" i="20"/>
  <c r="N354" i="20"/>
  <c r="M354" i="20"/>
  <c r="L354" i="20"/>
  <c r="K354" i="20"/>
  <c r="J354" i="20"/>
  <c r="I354" i="20" s="1"/>
  <c r="N353" i="20"/>
  <c r="M353" i="20"/>
  <c r="L353" i="20"/>
  <c r="K353" i="20"/>
  <c r="J353" i="20"/>
  <c r="N352" i="20"/>
  <c r="M352" i="20"/>
  <c r="L352" i="20"/>
  <c r="K352" i="20"/>
  <c r="J352" i="20"/>
  <c r="I352" i="20" s="1"/>
  <c r="K39" i="20" s="1"/>
  <c r="N351" i="20"/>
  <c r="M351" i="20"/>
  <c r="L351" i="20"/>
  <c r="K351" i="20"/>
  <c r="J351" i="20"/>
  <c r="N350" i="20"/>
  <c r="M350" i="20"/>
  <c r="L350" i="20"/>
  <c r="K350" i="20"/>
  <c r="J350" i="20"/>
  <c r="I350" i="20"/>
  <c r="N349" i="20"/>
  <c r="M349" i="20"/>
  <c r="L349" i="20"/>
  <c r="K349" i="20"/>
  <c r="I349" i="20" s="1"/>
  <c r="J349" i="20"/>
  <c r="N348" i="20"/>
  <c r="M348" i="20"/>
  <c r="L348" i="20"/>
  <c r="K348" i="20"/>
  <c r="J348" i="20"/>
  <c r="I348" i="20" s="1"/>
  <c r="N347" i="20"/>
  <c r="M347" i="20"/>
  <c r="L347" i="20"/>
  <c r="K347" i="20"/>
  <c r="J347" i="20"/>
  <c r="N346" i="20"/>
  <c r="M346" i="20"/>
  <c r="L346" i="20"/>
  <c r="K346" i="20"/>
  <c r="J346" i="20"/>
  <c r="I346" i="20" s="1"/>
  <c r="N345" i="20"/>
  <c r="M345" i="20"/>
  <c r="L345" i="20"/>
  <c r="K345" i="20"/>
  <c r="J345" i="20"/>
  <c r="N344" i="20"/>
  <c r="M344" i="20"/>
  <c r="L344" i="20"/>
  <c r="K344" i="20"/>
  <c r="J344" i="20"/>
  <c r="I344" i="20" s="1"/>
  <c r="N343" i="20"/>
  <c r="M343" i="20"/>
  <c r="L343" i="20"/>
  <c r="K343" i="20"/>
  <c r="J343" i="20"/>
  <c r="N342" i="20"/>
  <c r="M342" i="20"/>
  <c r="L342" i="20"/>
  <c r="K342" i="20"/>
  <c r="J342" i="20"/>
  <c r="I342" i="20"/>
  <c r="N341" i="20"/>
  <c r="M341" i="20"/>
  <c r="L341" i="20"/>
  <c r="K341" i="20"/>
  <c r="I341" i="20" s="1"/>
  <c r="J341" i="20"/>
  <c r="N340" i="20"/>
  <c r="M340" i="20"/>
  <c r="L340" i="20"/>
  <c r="K340" i="20"/>
  <c r="J340" i="20"/>
  <c r="I340" i="20" s="1"/>
  <c r="N339" i="20"/>
  <c r="M339" i="20"/>
  <c r="L339" i="20"/>
  <c r="K339" i="20"/>
  <c r="J339" i="20"/>
  <c r="N338" i="20"/>
  <c r="M338" i="20"/>
  <c r="L338" i="20"/>
  <c r="K338" i="20"/>
  <c r="J338" i="20"/>
  <c r="I338" i="20" s="1"/>
  <c r="N337" i="20"/>
  <c r="M337" i="20"/>
  <c r="L337" i="20"/>
  <c r="K337" i="20"/>
  <c r="J337" i="20"/>
  <c r="N336" i="20"/>
  <c r="M336" i="20"/>
  <c r="L336" i="20"/>
  <c r="K336" i="20"/>
  <c r="J336" i="20"/>
  <c r="I336" i="20" s="1"/>
  <c r="N335" i="20"/>
  <c r="M335" i="20"/>
  <c r="L335" i="20"/>
  <c r="K335" i="20"/>
  <c r="J335" i="20"/>
  <c r="N334" i="20"/>
  <c r="M334" i="20"/>
  <c r="L334" i="20"/>
  <c r="K334" i="20"/>
  <c r="J334" i="20"/>
  <c r="I334" i="20"/>
  <c r="N333" i="20"/>
  <c r="M333" i="20"/>
  <c r="L333" i="20"/>
  <c r="K333" i="20"/>
  <c r="I333" i="20" s="1"/>
  <c r="J333" i="20"/>
  <c r="N332" i="20"/>
  <c r="M332" i="20"/>
  <c r="L332" i="20"/>
  <c r="K332" i="20"/>
  <c r="J332" i="20"/>
  <c r="I332" i="20" s="1"/>
  <c r="N331" i="20"/>
  <c r="M331" i="20"/>
  <c r="L331" i="20"/>
  <c r="K331" i="20"/>
  <c r="J331" i="20"/>
  <c r="N330" i="20"/>
  <c r="M330" i="20"/>
  <c r="L330" i="20"/>
  <c r="K330" i="20"/>
  <c r="J330" i="20"/>
  <c r="I330" i="20" s="1"/>
  <c r="N329" i="20"/>
  <c r="M329" i="20"/>
  <c r="L329" i="20"/>
  <c r="K329" i="20"/>
  <c r="J329" i="20"/>
  <c r="N328" i="20"/>
  <c r="M328" i="20"/>
  <c r="L328" i="20"/>
  <c r="K328" i="20"/>
  <c r="J328" i="20"/>
  <c r="I328" i="20" s="1"/>
  <c r="N327" i="20"/>
  <c r="M327" i="20"/>
  <c r="L327" i="20"/>
  <c r="K327" i="20"/>
  <c r="J327" i="20"/>
  <c r="N326" i="20"/>
  <c r="M326" i="20"/>
  <c r="L326" i="20"/>
  <c r="K326" i="20"/>
  <c r="J326" i="20"/>
  <c r="I326" i="20"/>
  <c r="N325" i="20"/>
  <c r="M325" i="20"/>
  <c r="L325" i="20"/>
  <c r="K325" i="20"/>
  <c r="I325" i="20" s="1"/>
  <c r="J325" i="20"/>
  <c r="N324" i="20"/>
  <c r="M324" i="20"/>
  <c r="L324" i="20"/>
  <c r="K324" i="20"/>
  <c r="J324" i="20"/>
  <c r="I324" i="20" s="1"/>
  <c r="N323" i="20"/>
  <c r="M323" i="20"/>
  <c r="L323" i="20"/>
  <c r="K323" i="20"/>
  <c r="J323" i="20"/>
  <c r="N322" i="20"/>
  <c r="M322" i="20"/>
  <c r="L322" i="20"/>
  <c r="K322" i="20"/>
  <c r="J322" i="20"/>
  <c r="I322" i="20" s="1"/>
  <c r="N321" i="20"/>
  <c r="M321" i="20"/>
  <c r="L321" i="20"/>
  <c r="K321" i="20"/>
  <c r="J321" i="20"/>
  <c r="N320" i="20"/>
  <c r="M320" i="20"/>
  <c r="L320" i="20"/>
  <c r="K320" i="20"/>
  <c r="J320" i="20"/>
  <c r="I320" i="20" s="1"/>
  <c r="N319" i="20"/>
  <c r="M319" i="20"/>
  <c r="L319" i="20"/>
  <c r="K319" i="20"/>
  <c r="J319" i="20"/>
  <c r="N318" i="20"/>
  <c r="M318" i="20"/>
  <c r="L318" i="20"/>
  <c r="K318" i="20"/>
  <c r="J318" i="20"/>
  <c r="I318" i="20"/>
  <c r="N317" i="20"/>
  <c r="M317" i="20"/>
  <c r="L317" i="20"/>
  <c r="K317" i="20"/>
  <c r="I317" i="20" s="1"/>
  <c r="J317" i="20"/>
  <c r="N316" i="20"/>
  <c r="M316" i="20"/>
  <c r="L316" i="20"/>
  <c r="K316" i="20"/>
  <c r="J316" i="20"/>
  <c r="I316" i="20" s="1"/>
  <c r="N315" i="20"/>
  <c r="M315" i="20"/>
  <c r="L315" i="20"/>
  <c r="K315" i="20"/>
  <c r="J315" i="20"/>
  <c r="N314" i="20"/>
  <c r="M314" i="20"/>
  <c r="L314" i="20"/>
  <c r="K314" i="20"/>
  <c r="J314" i="20"/>
  <c r="I314" i="20" s="1"/>
  <c r="N313" i="20"/>
  <c r="M313" i="20"/>
  <c r="L313" i="20"/>
  <c r="K313" i="20"/>
  <c r="J313" i="20"/>
  <c r="N312" i="20"/>
  <c r="M312" i="20"/>
  <c r="L312" i="20"/>
  <c r="K312" i="20"/>
  <c r="J312" i="20"/>
  <c r="I312" i="20" s="1"/>
  <c r="N311" i="20"/>
  <c r="M311" i="20"/>
  <c r="L311" i="20"/>
  <c r="K311" i="20"/>
  <c r="J311" i="20"/>
  <c r="N310" i="20"/>
  <c r="M310" i="20"/>
  <c r="L310" i="20"/>
  <c r="K310" i="20"/>
  <c r="J310" i="20"/>
  <c r="I310" i="20"/>
  <c r="N309" i="20"/>
  <c r="M309" i="20"/>
  <c r="L309" i="20"/>
  <c r="K309" i="20"/>
  <c r="I309" i="20" s="1"/>
  <c r="J309" i="20"/>
  <c r="N308" i="20"/>
  <c r="M308" i="20"/>
  <c r="L308" i="20"/>
  <c r="K308" i="20"/>
  <c r="J308" i="20"/>
  <c r="I308" i="20"/>
  <c r="N307" i="20"/>
  <c r="M307" i="20"/>
  <c r="L307" i="20"/>
  <c r="K307" i="20"/>
  <c r="I307" i="20" s="1"/>
  <c r="J307" i="20"/>
  <c r="N306" i="20"/>
  <c r="M306" i="20"/>
  <c r="L306" i="20"/>
  <c r="K306" i="20"/>
  <c r="J306" i="20"/>
  <c r="I306" i="20"/>
  <c r="N305" i="20"/>
  <c r="M305" i="20"/>
  <c r="L305" i="20"/>
  <c r="K305" i="20"/>
  <c r="I305" i="20" s="1"/>
  <c r="J305" i="20"/>
  <c r="N304" i="20"/>
  <c r="M304" i="20"/>
  <c r="L304" i="20"/>
  <c r="K304" i="20"/>
  <c r="J304" i="20"/>
  <c r="I304" i="20"/>
  <c r="N303" i="20"/>
  <c r="M303" i="20"/>
  <c r="L303" i="20"/>
  <c r="K303" i="20"/>
  <c r="I303" i="20" s="1"/>
  <c r="J303" i="20"/>
  <c r="N302" i="20"/>
  <c r="M302" i="20"/>
  <c r="L302" i="20"/>
  <c r="K302" i="20"/>
  <c r="J302" i="20"/>
  <c r="I302" i="20"/>
  <c r="N301" i="20"/>
  <c r="M301" i="20"/>
  <c r="L301" i="20"/>
  <c r="K301" i="20"/>
  <c r="I301" i="20" s="1"/>
  <c r="J301" i="20"/>
  <c r="N300" i="20"/>
  <c r="M300" i="20"/>
  <c r="L300" i="20"/>
  <c r="K300" i="20"/>
  <c r="J300" i="20"/>
  <c r="I300" i="20"/>
  <c r="N299" i="20"/>
  <c r="M299" i="20"/>
  <c r="L299" i="20"/>
  <c r="K299" i="20"/>
  <c r="I299" i="20" s="1"/>
  <c r="J299" i="20"/>
  <c r="N298" i="20"/>
  <c r="M298" i="20"/>
  <c r="L298" i="20"/>
  <c r="K298" i="20"/>
  <c r="J298" i="20"/>
  <c r="I298" i="20"/>
  <c r="N297" i="20"/>
  <c r="M297" i="20"/>
  <c r="L297" i="20"/>
  <c r="K297" i="20"/>
  <c r="I297" i="20" s="1"/>
  <c r="J297" i="20"/>
  <c r="N296" i="20"/>
  <c r="M296" i="20"/>
  <c r="L296" i="20"/>
  <c r="K296" i="20"/>
  <c r="J296" i="20"/>
  <c r="I296" i="20"/>
  <c r="N295" i="20"/>
  <c r="M295" i="20"/>
  <c r="L295" i="20"/>
  <c r="K295" i="20"/>
  <c r="I295" i="20" s="1"/>
  <c r="J295" i="20"/>
  <c r="N294" i="20"/>
  <c r="M294" i="20"/>
  <c r="L294" i="20"/>
  <c r="K294" i="20"/>
  <c r="J294" i="20"/>
  <c r="I294" i="20"/>
  <c r="N293" i="20"/>
  <c r="M293" i="20"/>
  <c r="L293" i="20"/>
  <c r="K293" i="20"/>
  <c r="I293" i="20" s="1"/>
  <c r="J293" i="20"/>
  <c r="N292" i="20"/>
  <c r="M292" i="20"/>
  <c r="L292" i="20"/>
  <c r="K292" i="20"/>
  <c r="J292" i="20"/>
  <c r="I292" i="20"/>
  <c r="N291" i="20"/>
  <c r="M291" i="20"/>
  <c r="L291" i="20"/>
  <c r="K291" i="20"/>
  <c r="I291" i="20" s="1"/>
  <c r="J291" i="20"/>
  <c r="N290" i="20"/>
  <c r="M290" i="20"/>
  <c r="L290" i="20"/>
  <c r="K290" i="20"/>
  <c r="J290" i="20"/>
  <c r="I290" i="20"/>
  <c r="N289" i="20"/>
  <c r="M289" i="20"/>
  <c r="L289" i="20"/>
  <c r="K289" i="20"/>
  <c r="I289" i="20" s="1"/>
  <c r="J289" i="20"/>
  <c r="N288" i="20"/>
  <c r="M288" i="20"/>
  <c r="L288" i="20"/>
  <c r="K288" i="20"/>
  <c r="J288" i="20"/>
  <c r="I288" i="20"/>
  <c r="N287" i="20"/>
  <c r="M287" i="20"/>
  <c r="L287" i="20"/>
  <c r="K287" i="20"/>
  <c r="I287" i="20" s="1"/>
  <c r="J287" i="20"/>
  <c r="N286" i="20"/>
  <c r="M286" i="20"/>
  <c r="L286" i="20"/>
  <c r="K286" i="20"/>
  <c r="J286" i="20"/>
  <c r="I286" i="20"/>
  <c r="N285" i="20"/>
  <c r="M285" i="20"/>
  <c r="L285" i="20"/>
  <c r="K285" i="20"/>
  <c r="I285" i="20" s="1"/>
  <c r="J285" i="20"/>
  <c r="N284" i="20"/>
  <c r="M284" i="20"/>
  <c r="L284" i="20"/>
  <c r="K284" i="20"/>
  <c r="J284" i="20"/>
  <c r="I284" i="20"/>
  <c r="N283" i="20"/>
  <c r="M283" i="20"/>
  <c r="L283" i="20"/>
  <c r="K283" i="20"/>
  <c r="I283" i="20" s="1"/>
  <c r="J283" i="20"/>
  <c r="N282" i="20"/>
  <c r="M282" i="20"/>
  <c r="L282" i="20"/>
  <c r="K282" i="20"/>
  <c r="J282" i="20"/>
  <c r="I282" i="20"/>
  <c r="N281" i="20"/>
  <c r="M281" i="20"/>
  <c r="L281" i="20"/>
  <c r="K281" i="20"/>
  <c r="I281" i="20" s="1"/>
  <c r="J281" i="20"/>
  <c r="N280" i="20"/>
  <c r="M280" i="20"/>
  <c r="L280" i="20"/>
  <c r="K280" i="20"/>
  <c r="J280" i="20"/>
  <c r="I280" i="20"/>
  <c r="N279" i="20"/>
  <c r="M279" i="20"/>
  <c r="L279" i="20"/>
  <c r="K279" i="20"/>
  <c r="I279" i="20" s="1"/>
  <c r="J279" i="20"/>
  <c r="N278" i="20"/>
  <c r="M278" i="20"/>
  <c r="L278" i="20"/>
  <c r="K278" i="20"/>
  <c r="J278" i="20"/>
  <c r="I278" i="20"/>
  <c r="N277" i="20"/>
  <c r="M277" i="20"/>
  <c r="L277" i="20"/>
  <c r="K277" i="20"/>
  <c r="I277" i="20" s="1"/>
  <c r="J277" i="20"/>
  <c r="N276" i="20"/>
  <c r="M276" i="20"/>
  <c r="L276" i="20"/>
  <c r="K276" i="20"/>
  <c r="J276" i="20"/>
  <c r="I276" i="20"/>
  <c r="N275" i="20"/>
  <c r="M275" i="20"/>
  <c r="L275" i="20"/>
  <c r="K275" i="20"/>
  <c r="I275" i="20" s="1"/>
  <c r="J275" i="20"/>
  <c r="N274" i="20"/>
  <c r="M274" i="20"/>
  <c r="L274" i="20"/>
  <c r="K274" i="20"/>
  <c r="J274" i="20"/>
  <c r="I274" i="20"/>
  <c r="N273" i="20"/>
  <c r="M273" i="20"/>
  <c r="L273" i="20"/>
  <c r="K273" i="20"/>
  <c r="I273" i="20" s="1"/>
  <c r="J273" i="20"/>
  <c r="N272" i="20"/>
  <c r="M272" i="20"/>
  <c r="L272" i="20"/>
  <c r="K272" i="20"/>
  <c r="J272" i="20"/>
  <c r="I272" i="20"/>
  <c r="N271" i="20"/>
  <c r="M271" i="20"/>
  <c r="L271" i="20"/>
  <c r="K271" i="20"/>
  <c r="I271" i="20" s="1"/>
  <c r="J271" i="20"/>
  <c r="N270" i="20"/>
  <c r="M270" i="20"/>
  <c r="L270" i="20"/>
  <c r="K270" i="20"/>
  <c r="J270" i="20"/>
  <c r="I270" i="20"/>
  <c r="N269" i="20"/>
  <c r="M269" i="20"/>
  <c r="L269" i="20"/>
  <c r="K269" i="20"/>
  <c r="I269" i="20" s="1"/>
  <c r="J269" i="20"/>
  <c r="N268" i="20"/>
  <c r="M268" i="20"/>
  <c r="L268" i="20"/>
  <c r="K268" i="20"/>
  <c r="J268" i="20"/>
  <c r="I268" i="20"/>
  <c r="N267" i="20"/>
  <c r="M267" i="20"/>
  <c r="L267" i="20"/>
  <c r="K267" i="20"/>
  <c r="I267" i="20" s="1"/>
  <c r="J267" i="20"/>
  <c r="N266" i="20"/>
  <c r="M266" i="20"/>
  <c r="L266" i="20"/>
  <c r="K266" i="20"/>
  <c r="J266" i="20"/>
  <c r="I266" i="20"/>
  <c r="N265" i="20"/>
  <c r="M265" i="20"/>
  <c r="L265" i="20"/>
  <c r="K265" i="20"/>
  <c r="I265" i="20" s="1"/>
  <c r="J265" i="20"/>
  <c r="N264" i="20"/>
  <c r="M264" i="20"/>
  <c r="L264" i="20"/>
  <c r="K264" i="20"/>
  <c r="J264" i="20"/>
  <c r="I264" i="20"/>
  <c r="N263" i="20"/>
  <c r="M263" i="20"/>
  <c r="L263" i="20"/>
  <c r="K263" i="20"/>
  <c r="I263" i="20" s="1"/>
  <c r="J263" i="20"/>
  <c r="N262" i="20"/>
  <c r="M262" i="20"/>
  <c r="L262" i="20"/>
  <c r="K262" i="20"/>
  <c r="J262" i="20"/>
  <c r="I262" i="20"/>
  <c r="N261" i="20"/>
  <c r="M261" i="20"/>
  <c r="L261" i="20"/>
  <c r="K261" i="20"/>
  <c r="I261" i="20" s="1"/>
  <c r="J261" i="20"/>
  <c r="N260" i="20"/>
  <c r="M260" i="20"/>
  <c r="L260" i="20"/>
  <c r="K260" i="20"/>
  <c r="J260" i="20"/>
  <c r="I260" i="20"/>
  <c r="N259" i="20"/>
  <c r="M259" i="20"/>
  <c r="L259" i="20"/>
  <c r="K259" i="20"/>
  <c r="I259" i="20" s="1"/>
  <c r="J259" i="20"/>
  <c r="N258" i="20"/>
  <c r="M258" i="20"/>
  <c r="L258" i="20"/>
  <c r="K258" i="20"/>
  <c r="J258" i="20"/>
  <c r="I258" i="20"/>
  <c r="N257" i="20"/>
  <c r="M257" i="20"/>
  <c r="L257" i="20"/>
  <c r="K257" i="20"/>
  <c r="I257" i="20" s="1"/>
  <c r="J257" i="20"/>
  <c r="N256" i="20"/>
  <c r="M256" i="20"/>
  <c r="L256" i="20"/>
  <c r="K256" i="20"/>
  <c r="J256" i="20"/>
  <c r="I256" i="20"/>
  <c r="N255" i="20"/>
  <c r="M255" i="20"/>
  <c r="L255" i="20"/>
  <c r="K255" i="20"/>
  <c r="I255" i="20" s="1"/>
  <c r="J255" i="20"/>
  <c r="N254" i="20"/>
  <c r="M254" i="20"/>
  <c r="L254" i="20"/>
  <c r="K254" i="20"/>
  <c r="J254" i="20"/>
  <c r="I254" i="20"/>
  <c r="N253" i="20"/>
  <c r="M253" i="20"/>
  <c r="L253" i="20"/>
  <c r="K253" i="20"/>
  <c r="I253" i="20" s="1"/>
  <c r="J253" i="20"/>
  <c r="N252" i="20"/>
  <c r="M252" i="20"/>
  <c r="L252" i="20"/>
  <c r="K252" i="20"/>
  <c r="J252" i="20"/>
  <c r="I252" i="20"/>
  <c r="N251" i="20"/>
  <c r="M251" i="20"/>
  <c r="L251" i="20"/>
  <c r="K251" i="20"/>
  <c r="I251" i="20" s="1"/>
  <c r="J251" i="20"/>
  <c r="N250" i="20"/>
  <c r="M250" i="20"/>
  <c r="L250" i="20"/>
  <c r="K250" i="20"/>
  <c r="J250" i="20"/>
  <c r="I250" i="20"/>
  <c r="N249" i="20"/>
  <c r="M249" i="20"/>
  <c r="L249" i="20"/>
  <c r="K249" i="20"/>
  <c r="I249" i="20" s="1"/>
  <c r="J249" i="20"/>
  <c r="N248" i="20"/>
  <c r="M248" i="20"/>
  <c r="L248" i="20"/>
  <c r="K248" i="20"/>
  <c r="J248" i="20"/>
  <c r="I248" i="20"/>
  <c r="N247" i="20"/>
  <c r="M247" i="20"/>
  <c r="L247" i="20"/>
  <c r="K247" i="20"/>
  <c r="I247" i="20" s="1"/>
  <c r="J247" i="20"/>
  <c r="N246" i="20"/>
  <c r="M246" i="20"/>
  <c r="L246" i="20"/>
  <c r="K246" i="20"/>
  <c r="J246" i="20"/>
  <c r="I246" i="20"/>
  <c r="N245" i="20"/>
  <c r="M245" i="20"/>
  <c r="L245" i="20"/>
  <c r="K245" i="20"/>
  <c r="I245" i="20" s="1"/>
  <c r="J245" i="20"/>
  <c r="N244" i="20"/>
  <c r="M244" i="20"/>
  <c r="L244" i="20"/>
  <c r="K244" i="20"/>
  <c r="J244" i="20"/>
  <c r="I244" i="20"/>
  <c r="N243" i="20"/>
  <c r="M243" i="20"/>
  <c r="L243" i="20"/>
  <c r="K243" i="20"/>
  <c r="I243" i="20" s="1"/>
  <c r="J243" i="20"/>
  <c r="N242" i="20"/>
  <c r="M242" i="20"/>
  <c r="L242" i="20"/>
  <c r="K242" i="20"/>
  <c r="J242" i="20"/>
  <c r="I242" i="20"/>
  <c r="N241" i="20"/>
  <c r="M241" i="20"/>
  <c r="L241" i="20"/>
  <c r="K241" i="20"/>
  <c r="I241" i="20" s="1"/>
  <c r="J241" i="20"/>
  <c r="N240" i="20"/>
  <c r="M240" i="20"/>
  <c r="L240" i="20"/>
  <c r="K240" i="20"/>
  <c r="J240" i="20"/>
  <c r="I240" i="20"/>
  <c r="N239" i="20"/>
  <c r="M239" i="20"/>
  <c r="L239" i="20"/>
  <c r="K239" i="20"/>
  <c r="I239" i="20" s="1"/>
  <c r="J239" i="20"/>
  <c r="N238" i="20"/>
  <c r="M238" i="20"/>
  <c r="L238" i="20"/>
  <c r="K238" i="20"/>
  <c r="J238" i="20"/>
  <c r="I238" i="20"/>
  <c r="N237" i="20"/>
  <c r="M237" i="20"/>
  <c r="L237" i="20"/>
  <c r="K237" i="20"/>
  <c r="I237" i="20" s="1"/>
  <c r="J237" i="20"/>
  <c r="N236" i="20"/>
  <c r="M236" i="20"/>
  <c r="L236" i="20"/>
  <c r="K236" i="20"/>
  <c r="J236" i="20"/>
  <c r="I236" i="20"/>
  <c r="N235" i="20"/>
  <c r="M235" i="20"/>
  <c r="L235" i="20"/>
  <c r="K235" i="20"/>
  <c r="I235" i="20" s="1"/>
  <c r="J235" i="20"/>
  <c r="N234" i="20"/>
  <c r="M234" i="20"/>
  <c r="L234" i="20"/>
  <c r="K234" i="20"/>
  <c r="J234" i="20"/>
  <c r="I234" i="20"/>
  <c r="N233" i="20"/>
  <c r="M233" i="20"/>
  <c r="L233" i="20"/>
  <c r="K233" i="20"/>
  <c r="I233" i="20" s="1"/>
  <c r="J233" i="20"/>
  <c r="N232" i="20"/>
  <c r="M232" i="20"/>
  <c r="L232" i="20"/>
  <c r="K232" i="20"/>
  <c r="J232" i="20"/>
  <c r="I232" i="20"/>
  <c r="N231" i="20"/>
  <c r="M231" i="20"/>
  <c r="L231" i="20"/>
  <c r="K231" i="20"/>
  <c r="I231" i="20" s="1"/>
  <c r="J231" i="20"/>
  <c r="N230" i="20"/>
  <c r="M230" i="20"/>
  <c r="L230" i="20"/>
  <c r="K230" i="20"/>
  <c r="J230" i="20"/>
  <c r="I230" i="20"/>
  <c r="N229" i="20"/>
  <c r="M229" i="20"/>
  <c r="L229" i="20"/>
  <c r="K229" i="20"/>
  <c r="I229" i="20" s="1"/>
  <c r="J229" i="20"/>
  <c r="N228" i="20"/>
  <c r="M228" i="20"/>
  <c r="L228" i="20"/>
  <c r="K228" i="20"/>
  <c r="J228" i="20"/>
  <c r="I228" i="20"/>
  <c r="N227" i="20"/>
  <c r="M227" i="20"/>
  <c r="L227" i="20"/>
  <c r="K227" i="20"/>
  <c r="I227" i="20" s="1"/>
  <c r="J227" i="20"/>
  <c r="N226" i="20"/>
  <c r="M226" i="20"/>
  <c r="L226" i="20"/>
  <c r="K226" i="20"/>
  <c r="J226" i="20"/>
  <c r="I226" i="20"/>
  <c r="N225" i="20"/>
  <c r="M225" i="20"/>
  <c r="L225" i="20"/>
  <c r="K225" i="20"/>
  <c r="I225" i="20" s="1"/>
  <c r="J225" i="20"/>
  <c r="N224" i="20"/>
  <c r="M224" i="20"/>
  <c r="L224" i="20"/>
  <c r="K224" i="20"/>
  <c r="J224" i="20"/>
  <c r="I224" i="20"/>
  <c r="N223" i="20"/>
  <c r="M223" i="20"/>
  <c r="L223" i="20"/>
  <c r="K223" i="20"/>
  <c r="I223" i="20" s="1"/>
  <c r="J223" i="20"/>
  <c r="N222" i="20"/>
  <c r="M222" i="20"/>
  <c r="L222" i="20"/>
  <c r="K222" i="20"/>
  <c r="J222" i="20"/>
  <c r="I222" i="20"/>
  <c r="N221" i="20"/>
  <c r="M221" i="20"/>
  <c r="L221" i="20"/>
  <c r="K221" i="20"/>
  <c r="I221" i="20" s="1"/>
  <c r="J221" i="20"/>
  <c r="N220" i="20"/>
  <c r="M220" i="20"/>
  <c r="L220" i="20"/>
  <c r="K220" i="20"/>
  <c r="J220" i="20"/>
  <c r="I220" i="20"/>
  <c r="N219" i="20"/>
  <c r="M219" i="20"/>
  <c r="L219" i="20"/>
  <c r="K219" i="20"/>
  <c r="I219" i="20" s="1"/>
  <c r="J219" i="20"/>
  <c r="N218" i="20"/>
  <c r="M218" i="20"/>
  <c r="L218" i="20"/>
  <c r="K218" i="20"/>
  <c r="J218" i="20"/>
  <c r="I218" i="20"/>
  <c r="N217" i="20"/>
  <c r="M217" i="20"/>
  <c r="L217" i="20"/>
  <c r="K217" i="20"/>
  <c r="I217" i="20" s="1"/>
  <c r="J217" i="20"/>
  <c r="N216" i="20"/>
  <c r="M216" i="20"/>
  <c r="L216" i="20"/>
  <c r="K216" i="20"/>
  <c r="J216" i="20"/>
  <c r="I216" i="20"/>
  <c r="N215" i="20"/>
  <c r="M215" i="20"/>
  <c r="L215" i="20"/>
  <c r="K215" i="20"/>
  <c r="I215" i="20" s="1"/>
  <c r="J215" i="20"/>
  <c r="N214" i="20"/>
  <c r="M214" i="20"/>
  <c r="L214" i="20"/>
  <c r="K214" i="20"/>
  <c r="J214" i="20"/>
  <c r="I214" i="20"/>
  <c r="N213" i="20"/>
  <c r="M213" i="20"/>
  <c r="L213" i="20"/>
  <c r="K213" i="20"/>
  <c r="I213" i="20" s="1"/>
  <c r="J213" i="20"/>
  <c r="N212" i="20"/>
  <c r="M212" i="20"/>
  <c r="L212" i="20"/>
  <c r="K212" i="20"/>
  <c r="J212" i="20"/>
  <c r="I212" i="20"/>
  <c r="N211" i="20"/>
  <c r="M211" i="20"/>
  <c r="L211" i="20"/>
  <c r="K211" i="20"/>
  <c r="I211" i="20" s="1"/>
  <c r="J211" i="20"/>
  <c r="N210" i="20"/>
  <c r="M210" i="20"/>
  <c r="L210" i="20"/>
  <c r="K210" i="20"/>
  <c r="J210" i="20"/>
  <c r="I210" i="20"/>
  <c r="N209" i="20"/>
  <c r="M209" i="20"/>
  <c r="L209" i="20"/>
  <c r="K209" i="20"/>
  <c r="I209" i="20" s="1"/>
  <c r="J209" i="20"/>
  <c r="N208" i="20"/>
  <c r="M208" i="20"/>
  <c r="L208" i="20"/>
  <c r="K208" i="20"/>
  <c r="J208" i="20"/>
  <c r="I208" i="20"/>
  <c r="N207" i="20"/>
  <c r="M207" i="20"/>
  <c r="L207" i="20"/>
  <c r="K207" i="20"/>
  <c r="I207" i="20" s="1"/>
  <c r="J207" i="20"/>
  <c r="N206" i="20"/>
  <c r="M206" i="20"/>
  <c r="L206" i="20"/>
  <c r="K206" i="20"/>
  <c r="J206" i="20"/>
  <c r="I206" i="20"/>
  <c r="N205" i="20"/>
  <c r="M205" i="20"/>
  <c r="L205" i="20"/>
  <c r="K205" i="20"/>
  <c r="I205" i="20" s="1"/>
  <c r="J205" i="20"/>
  <c r="N204" i="20"/>
  <c r="M204" i="20"/>
  <c r="L204" i="20"/>
  <c r="K204" i="20"/>
  <c r="J204" i="20"/>
  <c r="I204" i="20"/>
  <c r="N203" i="20"/>
  <c r="M203" i="20"/>
  <c r="L203" i="20"/>
  <c r="K203" i="20"/>
  <c r="I203" i="20" s="1"/>
  <c r="K37" i="20" s="1"/>
  <c r="J203" i="20"/>
  <c r="N202" i="20"/>
  <c r="M202" i="20"/>
  <c r="L202" i="20"/>
  <c r="K202" i="20"/>
  <c r="J202" i="20"/>
  <c r="I202" i="20"/>
  <c r="K36" i="20" s="1"/>
  <c r="N201" i="20"/>
  <c r="M201" i="20"/>
  <c r="L201" i="20"/>
  <c r="K201" i="20"/>
  <c r="I201" i="20" s="1"/>
  <c r="K35" i="20" s="1"/>
  <c r="J201" i="20"/>
  <c r="N200" i="20"/>
  <c r="M200" i="20"/>
  <c r="L200" i="20"/>
  <c r="K200" i="20"/>
  <c r="J200" i="20"/>
  <c r="I200" i="20"/>
  <c r="N199" i="20"/>
  <c r="M199" i="20"/>
  <c r="L199" i="20"/>
  <c r="K199" i="20"/>
  <c r="I199" i="20" s="1"/>
  <c r="J199" i="20"/>
  <c r="N198" i="20"/>
  <c r="M198" i="20"/>
  <c r="L198" i="20"/>
  <c r="K198" i="20"/>
  <c r="J198" i="20"/>
  <c r="I198" i="20"/>
  <c r="N197" i="20"/>
  <c r="M197" i="20"/>
  <c r="L197" i="20"/>
  <c r="K197" i="20"/>
  <c r="I197" i="20" s="1"/>
  <c r="J197" i="20"/>
  <c r="N196" i="20"/>
  <c r="M196" i="20"/>
  <c r="L196" i="20"/>
  <c r="K196" i="20"/>
  <c r="J196" i="20"/>
  <c r="I196" i="20"/>
  <c r="K34" i="20" s="1"/>
  <c r="N195" i="20"/>
  <c r="M195" i="20"/>
  <c r="L195" i="20"/>
  <c r="K195" i="20"/>
  <c r="I195" i="20" s="1"/>
  <c r="K33" i="20" s="1"/>
  <c r="J195" i="20"/>
  <c r="N194" i="20"/>
  <c r="M194" i="20"/>
  <c r="L194" i="20"/>
  <c r="K194" i="20"/>
  <c r="J194" i="20"/>
  <c r="I194" i="20"/>
  <c r="N193" i="20"/>
  <c r="M193" i="20"/>
  <c r="L193" i="20"/>
  <c r="K193" i="20"/>
  <c r="I193" i="20" s="1"/>
  <c r="J193" i="20"/>
  <c r="N192" i="20"/>
  <c r="M192" i="20"/>
  <c r="L192" i="20"/>
  <c r="K192" i="20"/>
  <c r="J192" i="20"/>
  <c r="I192" i="20"/>
  <c r="N191" i="20"/>
  <c r="M191" i="20"/>
  <c r="L191" i="20"/>
  <c r="K191" i="20"/>
  <c r="I191" i="20" s="1"/>
  <c r="J191" i="20"/>
  <c r="N190" i="20"/>
  <c r="M190" i="20"/>
  <c r="L190" i="20"/>
  <c r="K190" i="20"/>
  <c r="J190" i="20"/>
  <c r="I190" i="20"/>
  <c r="N189" i="20"/>
  <c r="M189" i="20"/>
  <c r="L189" i="20"/>
  <c r="K189" i="20"/>
  <c r="I189" i="20" s="1"/>
  <c r="J189" i="20"/>
  <c r="N188" i="20"/>
  <c r="M188" i="20"/>
  <c r="L188" i="20"/>
  <c r="K188" i="20"/>
  <c r="J188" i="20"/>
  <c r="I188" i="20"/>
  <c r="N187" i="20"/>
  <c r="M187" i="20"/>
  <c r="L187" i="20"/>
  <c r="K187" i="20"/>
  <c r="I187" i="20" s="1"/>
  <c r="K32" i="20" s="1"/>
  <c r="J187" i="20"/>
  <c r="N186" i="20"/>
  <c r="M186" i="20"/>
  <c r="L186" i="20"/>
  <c r="K186" i="20"/>
  <c r="J186" i="20"/>
  <c r="I186" i="20"/>
  <c r="K31" i="20" s="1"/>
  <c r="N185" i="20"/>
  <c r="M185" i="20"/>
  <c r="L185" i="20"/>
  <c r="K185" i="20"/>
  <c r="I185" i="20" s="1"/>
  <c r="K30" i="20" s="1"/>
  <c r="J185" i="20"/>
  <c r="N184" i="20"/>
  <c r="M184" i="20"/>
  <c r="L184" i="20"/>
  <c r="K184" i="20"/>
  <c r="J184" i="20"/>
  <c r="I184" i="20"/>
  <c r="N183" i="20"/>
  <c r="M183" i="20"/>
  <c r="L183" i="20"/>
  <c r="K183" i="20"/>
  <c r="I183" i="20" s="1"/>
  <c r="J183" i="20"/>
  <c r="N182" i="20"/>
  <c r="M182" i="20"/>
  <c r="L182" i="20"/>
  <c r="K182" i="20"/>
  <c r="J182" i="20"/>
  <c r="I182" i="20"/>
  <c r="N181" i="20"/>
  <c r="M181" i="20"/>
  <c r="L181" i="20"/>
  <c r="K181" i="20"/>
  <c r="I181" i="20" s="1"/>
  <c r="J181" i="20"/>
  <c r="N180" i="20"/>
  <c r="M180" i="20"/>
  <c r="L180" i="20"/>
  <c r="K180" i="20"/>
  <c r="J180" i="20"/>
  <c r="I180" i="20"/>
  <c r="N179" i="20"/>
  <c r="M179" i="20"/>
  <c r="L179" i="20"/>
  <c r="K179" i="20"/>
  <c r="I179" i="20" s="1"/>
  <c r="J179" i="20"/>
  <c r="N178" i="20"/>
  <c r="M178" i="20"/>
  <c r="L178" i="20"/>
  <c r="K178" i="20"/>
  <c r="J178" i="20"/>
  <c r="I178" i="20"/>
  <c r="N177" i="20"/>
  <c r="M177" i="20"/>
  <c r="L177" i="20"/>
  <c r="K177" i="20"/>
  <c r="I177" i="20" s="1"/>
  <c r="J177" i="20"/>
  <c r="N176" i="20"/>
  <c r="M176" i="20"/>
  <c r="L176" i="20"/>
  <c r="K176" i="20"/>
  <c r="J176" i="20"/>
  <c r="I176" i="20"/>
  <c r="N175" i="20"/>
  <c r="M175" i="20"/>
  <c r="L175" i="20"/>
  <c r="K175" i="20"/>
  <c r="I175" i="20" s="1"/>
  <c r="J175" i="20"/>
  <c r="N174" i="20"/>
  <c r="M174" i="20"/>
  <c r="L174" i="20"/>
  <c r="K174" i="20"/>
  <c r="J174" i="20"/>
  <c r="I174" i="20"/>
  <c r="K29" i="20" s="1"/>
  <c r="N173" i="20"/>
  <c r="M173" i="20"/>
  <c r="L173" i="20"/>
  <c r="K173" i="20"/>
  <c r="I173" i="20" s="1"/>
  <c r="K28" i="20" s="1"/>
  <c r="J173" i="20"/>
  <c r="N172" i="20"/>
  <c r="M172" i="20"/>
  <c r="L172" i="20"/>
  <c r="K172" i="20"/>
  <c r="J172" i="20"/>
  <c r="I172" i="20"/>
  <c r="K27" i="20" s="1"/>
  <c r="N171" i="20"/>
  <c r="M171" i="20"/>
  <c r="L171" i="20"/>
  <c r="K171" i="20"/>
  <c r="I171" i="20" s="1"/>
  <c r="J171" i="20"/>
  <c r="N170" i="20"/>
  <c r="M170" i="20"/>
  <c r="L170" i="20"/>
  <c r="K170" i="20"/>
  <c r="J170" i="20"/>
  <c r="I170" i="20"/>
  <c r="N169" i="20"/>
  <c r="M169" i="20"/>
  <c r="L169" i="20"/>
  <c r="K169" i="20"/>
  <c r="I169" i="20" s="1"/>
  <c r="J169" i="20"/>
  <c r="N168" i="20"/>
  <c r="M168" i="20"/>
  <c r="L168" i="20"/>
  <c r="K168" i="20"/>
  <c r="J168" i="20"/>
  <c r="I168" i="20"/>
  <c r="N167" i="20"/>
  <c r="M167" i="20"/>
  <c r="L167" i="20"/>
  <c r="K167" i="20"/>
  <c r="I167" i="20" s="1"/>
  <c r="J167" i="20"/>
  <c r="N166" i="20"/>
  <c r="M166" i="20"/>
  <c r="L166" i="20"/>
  <c r="K166" i="20"/>
  <c r="J166" i="20"/>
  <c r="I166" i="20"/>
  <c r="N165" i="20"/>
  <c r="M165" i="20"/>
  <c r="L165" i="20"/>
  <c r="K165" i="20"/>
  <c r="I165" i="20" s="1"/>
  <c r="J165" i="20"/>
  <c r="N164" i="20"/>
  <c r="M164" i="20"/>
  <c r="L164" i="20"/>
  <c r="K164" i="20"/>
  <c r="J164" i="20"/>
  <c r="I164" i="20"/>
  <c r="N163" i="20"/>
  <c r="M163" i="20"/>
  <c r="L163" i="20"/>
  <c r="K163" i="20"/>
  <c r="I163" i="20" s="1"/>
  <c r="J163" i="20"/>
  <c r="N162" i="20"/>
  <c r="M162" i="20"/>
  <c r="L162" i="20"/>
  <c r="K162" i="20"/>
  <c r="J162" i="20"/>
  <c r="I162" i="20"/>
  <c r="N161" i="20"/>
  <c r="M161" i="20"/>
  <c r="L161" i="20"/>
  <c r="K161" i="20"/>
  <c r="I161" i="20" s="1"/>
  <c r="J161" i="20"/>
  <c r="N160" i="20"/>
  <c r="M160" i="20"/>
  <c r="L160" i="20"/>
  <c r="K160" i="20"/>
  <c r="J160" i="20"/>
  <c r="I160" i="20"/>
  <c r="N159" i="20"/>
  <c r="M159" i="20"/>
  <c r="L159" i="20"/>
  <c r="K159" i="20"/>
  <c r="I159" i="20" s="1"/>
  <c r="J159" i="20"/>
  <c r="N158" i="20"/>
  <c r="M158" i="20"/>
  <c r="L158" i="20"/>
  <c r="K158" i="20"/>
  <c r="J158" i="20"/>
  <c r="I158" i="20"/>
  <c r="N157" i="20"/>
  <c r="M157" i="20"/>
  <c r="L157" i="20"/>
  <c r="K157" i="20"/>
  <c r="I157" i="20" s="1"/>
  <c r="J157" i="20"/>
  <c r="N156" i="20"/>
  <c r="M156" i="20"/>
  <c r="L156" i="20"/>
  <c r="K156" i="20"/>
  <c r="J156" i="20"/>
  <c r="I156" i="20"/>
  <c r="N155" i="20"/>
  <c r="M155" i="20"/>
  <c r="L155" i="20"/>
  <c r="K155" i="20"/>
  <c r="I155" i="20" s="1"/>
  <c r="K26" i="20" s="1"/>
  <c r="J155" i="20"/>
  <c r="N154" i="20"/>
  <c r="M154" i="20"/>
  <c r="L154" i="20"/>
  <c r="K154" i="20"/>
  <c r="J154" i="20"/>
  <c r="I154" i="20"/>
  <c r="K25" i="20" s="1"/>
  <c r="N153" i="20"/>
  <c r="M153" i="20"/>
  <c r="L153" i="20"/>
  <c r="K153" i="20"/>
  <c r="I153" i="20" s="1"/>
  <c r="K24" i="20" s="1"/>
  <c r="J153" i="20"/>
  <c r="N152" i="20"/>
  <c r="M152" i="20"/>
  <c r="L152" i="20"/>
  <c r="K152" i="20"/>
  <c r="J152" i="20"/>
  <c r="I152" i="20"/>
  <c r="N151" i="20"/>
  <c r="M151" i="20"/>
  <c r="L151" i="20"/>
  <c r="K151" i="20"/>
  <c r="I151" i="20" s="1"/>
  <c r="J151" i="20"/>
  <c r="N150" i="20"/>
  <c r="M150" i="20"/>
  <c r="L150" i="20"/>
  <c r="K150" i="20"/>
  <c r="J150" i="20"/>
  <c r="I150" i="20"/>
  <c r="N149" i="20"/>
  <c r="M149" i="20"/>
  <c r="L149" i="20"/>
  <c r="K149" i="20"/>
  <c r="I149" i="20" s="1"/>
  <c r="J149" i="20"/>
  <c r="N148" i="20"/>
  <c r="M148" i="20"/>
  <c r="L148" i="20"/>
  <c r="K148" i="20"/>
  <c r="J148" i="20"/>
  <c r="I148" i="20"/>
  <c r="N147" i="20"/>
  <c r="M147" i="20"/>
  <c r="L147" i="20"/>
  <c r="K147" i="20"/>
  <c r="I147" i="20" s="1"/>
  <c r="J147" i="20"/>
  <c r="N146" i="20"/>
  <c r="M146" i="20"/>
  <c r="L146" i="20"/>
  <c r="K146" i="20"/>
  <c r="J146" i="20"/>
  <c r="I146" i="20"/>
  <c r="K23" i="20" s="1"/>
  <c r="N145" i="20"/>
  <c r="M145" i="20"/>
  <c r="L145" i="20"/>
  <c r="K145" i="20"/>
  <c r="I145" i="20" s="1"/>
  <c r="K22" i="20" s="1"/>
  <c r="J145" i="20"/>
  <c r="N144" i="20"/>
  <c r="M144" i="20"/>
  <c r="L144" i="20"/>
  <c r="K144" i="20"/>
  <c r="J144" i="20"/>
  <c r="I144" i="20"/>
  <c r="N143" i="20"/>
  <c r="M143" i="20"/>
  <c r="L143" i="20"/>
  <c r="K143" i="20"/>
  <c r="I143" i="20" s="1"/>
  <c r="J143" i="20"/>
  <c r="N142" i="20"/>
  <c r="M142" i="20"/>
  <c r="L142" i="20"/>
  <c r="K142" i="20"/>
  <c r="J142" i="20"/>
  <c r="I142" i="20"/>
  <c r="N141" i="20"/>
  <c r="M141" i="20"/>
  <c r="L141" i="20"/>
  <c r="K141" i="20"/>
  <c r="I141" i="20" s="1"/>
  <c r="J141" i="20"/>
  <c r="N140" i="20"/>
  <c r="M140" i="20"/>
  <c r="L140" i="20"/>
  <c r="K140" i="20"/>
  <c r="J140" i="20"/>
  <c r="I140" i="20"/>
  <c r="N139" i="20"/>
  <c r="M139" i="20"/>
  <c r="L139" i="20"/>
  <c r="K139" i="20"/>
  <c r="I139" i="20" s="1"/>
  <c r="J139" i="20"/>
  <c r="N138" i="20"/>
  <c r="M138" i="20"/>
  <c r="L138" i="20"/>
  <c r="K138" i="20"/>
  <c r="J138" i="20"/>
  <c r="I138" i="20"/>
  <c r="N137" i="20"/>
  <c r="M137" i="20"/>
  <c r="L137" i="20"/>
  <c r="K137" i="20"/>
  <c r="I137" i="20" s="1"/>
  <c r="J137" i="20"/>
  <c r="N136" i="20"/>
  <c r="M136" i="20"/>
  <c r="L136" i="20"/>
  <c r="K136" i="20"/>
  <c r="J136" i="20"/>
  <c r="I136" i="20"/>
  <c r="N135" i="20"/>
  <c r="M135" i="20"/>
  <c r="L135" i="20"/>
  <c r="K135" i="20"/>
  <c r="I135" i="20" s="1"/>
  <c r="J135" i="20"/>
  <c r="N134" i="20"/>
  <c r="M134" i="20"/>
  <c r="L134" i="20"/>
  <c r="K134" i="20"/>
  <c r="J134" i="20"/>
  <c r="I134" i="20"/>
  <c r="N133" i="20"/>
  <c r="M133" i="20"/>
  <c r="L133" i="20"/>
  <c r="K133" i="20"/>
  <c r="I133" i="20" s="1"/>
  <c r="J133" i="20"/>
  <c r="N132" i="20"/>
  <c r="M132" i="20"/>
  <c r="L132" i="20"/>
  <c r="K132" i="20"/>
  <c r="J132" i="20"/>
  <c r="I132" i="20"/>
  <c r="N131" i="20"/>
  <c r="M131" i="20"/>
  <c r="L131" i="20"/>
  <c r="K131" i="20"/>
  <c r="I131" i="20" s="1"/>
  <c r="J131" i="20"/>
  <c r="N130" i="20"/>
  <c r="M130" i="20"/>
  <c r="L130" i="20"/>
  <c r="K130" i="20"/>
  <c r="J130" i="20"/>
  <c r="I130" i="20"/>
  <c r="N129" i="20"/>
  <c r="M129" i="20"/>
  <c r="L129" i="20"/>
  <c r="K129" i="20"/>
  <c r="I129" i="20" s="1"/>
  <c r="J129" i="20"/>
  <c r="N128" i="20"/>
  <c r="M128" i="20"/>
  <c r="L128" i="20"/>
  <c r="K128" i="20"/>
  <c r="J128" i="20"/>
  <c r="I128" i="20"/>
  <c r="N127" i="20"/>
  <c r="M127" i="20"/>
  <c r="L127" i="20"/>
  <c r="K127" i="20"/>
  <c r="I127" i="20" s="1"/>
  <c r="J127" i="20"/>
  <c r="N126" i="20"/>
  <c r="M126" i="20"/>
  <c r="L126" i="20"/>
  <c r="K126" i="20"/>
  <c r="J126" i="20"/>
  <c r="I126" i="20"/>
  <c r="N125" i="20"/>
  <c r="M125" i="20"/>
  <c r="L125" i="20"/>
  <c r="K125" i="20"/>
  <c r="I125" i="20" s="1"/>
  <c r="J125" i="20"/>
  <c r="N124" i="20"/>
  <c r="M124" i="20"/>
  <c r="L124" i="20"/>
  <c r="K124" i="20"/>
  <c r="J124" i="20"/>
  <c r="I124" i="20"/>
  <c r="N123" i="20"/>
  <c r="M123" i="20"/>
  <c r="L123" i="20"/>
  <c r="K123" i="20"/>
  <c r="I123" i="20" s="1"/>
  <c r="J123" i="20"/>
  <c r="N122" i="20"/>
  <c r="M122" i="20"/>
  <c r="L122" i="20"/>
  <c r="K122" i="20"/>
  <c r="J122" i="20"/>
  <c r="I122" i="20"/>
  <c r="N121" i="20"/>
  <c r="M121" i="20"/>
  <c r="L121" i="20"/>
  <c r="K121" i="20"/>
  <c r="I121" i="20" s="1"/>
  <c r="J121" i="20"/>
  <c r="N120" i="20"/>
  <c r="M120" i="20"/>
  <c r="L120" i="20"/>
  <c r="K120" i="20"/>
  <c r="J120" i="20"/>
  <c r="I120" i="20"/>
  <c r="N119" i="20"/>
  <c r="M119" i="20"/>
  <c r="L119" i="20"/>
  <c r="K119" i="20"/>
  <c r="I119" i="20" s="1"/>
  <c r="J119" i="20"/>
  <c r="N118" i="20"/>
  <c r="M118" i="20"/>
  <c r="L118" i="20"/>
  <c r="K118" i="20"/>
  <c r="J118" i="20"/>
  <c r="I118" i="20"/>
  <c r="N117" i="20"/>
  <c r="M117" i="20"/>
  <c r="L117" i="20"/>
  <c r="K117" i="20"/>
  <c r="I117" i="20" s="1"/>
  <c r="J117" i="20"/>
  <c r="N116" i="20"/>
  <c r="M116" i="20"/>
  <c r="L116" i="20"/>
  <c r="K116" i="20"/>
  <c r="J116" i="20"/>
  <c r="I116" i="20"/>
  <c r="N115" i="20"/>
  <c r="M115" i="20"/>
  <c r="L115" i="20"/>
  <c r="K115" i="20"/>
  <c r="I115" i="20" s="1"/>
  <c r="J115" i="20"/>
  <c r="N114" i="20"/>
  <c r="M114" i="20"/>
  <c r="L114" i="20"/>
  <c r="K114" i="20"/>
  <c r="J114" i="20"/>
  <c r="I114" i="20"/>
  <c r="N113" i="20"/>
  <c r="M113" i="20"/>
  <c r="L113" i="20"/>
  <c r="K113" i="20"/>
  <c r="I113" i="20" s="1"/>
  <c r="J113" i="20"/>
  <c r="N112" i="20"/>
  <c r="M112" i="20"/>
  <c r="L112" i="20"/>
  <c r="K112" i="20"/>
  <c r="J112" i="20"/>
  <c r="I112" i="20"/>
  <c r="N111" i="20"/>
  <c r="M111" i="20"/>
  <c r="L111" i="20"/>
  <c r="K111" i="20"/>
  <c r="I111" i="20" s="1"/>
  <c r="J111" i="20"/>
  <c r="N110" i="20"/>
  <c r="M110" i="20"/>
  <c r="L110" i="20"/>
  <c r="K110" i="20"/>
  <c r="J110" i="20"/>
  <c r="I110" i="20"/>
  <c r="N109" i="20"/>
  <c r="M109" i="20"/>
  <c r="L109" i="20"/>
  <c r="K109" i="20"/>
  <c r="I109" i="20" s="1"/>
  <c r="J109" i="20"/>
  <c r="N108" i="20"/>
  <c r="M108" i="20"/>
  <c r="L108" i="20"/>
  <c r="K108" i="20"/>
  <c r="J108" i="20"/>
  <c r="I108" i="20"/>
  <c r="N107" i="20"/>
  <c r="M107" i="20"/>
  <c r="L107" i="20"/>
  <c r="K107" i="20"/>
  <c r="I107" i="20" s="1"/>
  <c r="J107" i="20"/>
  <c r="N106" i="20"/>
  <c r="M106" i="20"/>
  <c r="L106" i="20"/>
  <c r="K106" i="20"/>
  <c r="J106" i="20"/>
  <c r="I106" i="20"/>
  <c r="N105" i="20"/>
  <c r="M105" i="20"/>
  <c r="L105" i="20"/>
  <c r="K105" i="20"/>
  <c r="I105" i="20" s="1"/>
  <c r="J105" i="20"/>
  <c r="N104" i="20"/>
  <c r="M104" i="20"/>
  <c r="L104" i="20"/>
  <c r="K104" i="20"/>
  <c r="J104" i="20"/>
  <c r="I104" i="20"/>
  <c r="N103" i="20"/>
  <c r="M103" i="20"/>
  <c r="L103" i="20"/>
  <c r="K103" i="20"/>
  <c r="I103" i="20" s="1"/>
  <c r="J103" i="20"/>
  <c r="N102" i="20"/>
  <c r="M102" i="20"/>
  <c r="L102" i="20"/>
  <c r="K102" i="20"/>
  <c r="J102" i="20"/>
  <c r="I102" i="20"/>
  <c r="N101" i="20"/>
  <c r="M101" i="20"/>
  <c r="L101" i="20"/>
  <c r="K101" i="20"/>
  <c r="I101" i="20" s="1"/>
  <c r="J101" i="20"/>
  <c r="N100" i="20"/>
  <c r="M100" i="20"/>
  <c r="L100" i="20"/>
  <c r="K100" i="20"/>
  <c r="J100" i="20"/>
  <c r="I100" i="20"/>
  <c r="N99" i="20"/>
  <c r="M99" i="20"/>
  <c r="L99" i="20"/>
  <c r="K99" i="20"/>
  <c r="I99" i="20" s="1"/>
  <c r="J99" i="20"/>
  <c r="N98" i="20"/>
  <c r="M98" i="20"/>
  <c r="L98" i="20"/>
  <c r="K98" i="20"/>
  <c r="J98" i="20"/>
  <c r="I98" i="20"/>
  <c r="N97" i="20"/>
  <c r="M97" i="20"/>
  <c r="L97" i="20"/>
  <c r="K97" i="20"/>
  <c r="I97" i="20" s="1"/>
  <c r="J97" i="20"/>
  <c r="N96" i="20"/>
  <c r="M96" i="20"/>
  <c r="L96" i="20"/>
  <c r="K96" i="20"/>
  <c r="J96" i="20"/>
  <c r="I96" i="20"/>
  <c r="N95" i="20"/>
  <c r="M95" i="20"/>
  <c r="L95" i="20"/>
  <c r="K95" i="20"/>
  <c r="I95" i="20" s="1"/>
  <c r="J95" i="20"/>
  <c r="N94" i="20"/>
  <c r="M94" i="20"/>
  <c r="L94" i="20"/>
  <c r="K94" i="20"/>
  <c r="J94" i="20"/>
  <c r="I94" i="20"/>
  <c r="N93" i="20"/>
  <c r="M93" i="20"/>
  <c r="L93" i="20"/>
  <c r="K93" i="20"/>
  <c r="I93" i="20" s="1"/>
  <c r="J93" i="20"/>
  <c r="N92" i="20"/>
  <c r="M92" i="20"/>
  <c r="L92" i="20"/>
  <c r="K92" i="20"/>
  <c r="J92" i="20"/>
  <c r="I92" i="20"/>
  <c r="N91" i="20"/>
  <c r="M91" i="20"/>
  <c r="L91" i="20"/>
  <c r="K91" i="20"/>
  <c r="I91" i="20" s="1"/>
  <c r="J91" i="20"/>
  <c r="N90" i="20"/>
  <c r="M90" i="20"/>
  <c r="L90" i="20"/>
  <c r="K90" i="20"/>
  <c r="J90" i="20"/>
  <c r="I90" i="20"/>
  <c r="N89" i="20"/>
  <c r="M89" i="20"/>
  <c r="L89" i="20"/>
  <c r="K89" i="20"/>
  <c r="I89" i="20" s="1"/>
  <c r="J89" i="20"/>
  <c r="N88" i="20"/>
  <c r="M88" i="20"/>
  <c r="L88" i="20"/>
  <c r="K88" i="20"/>
  <c r="J88" i="20"/>
  <c r="I88" i="20"/>
  <c r="N87" i="20"/>
  <c r="M87" i="20"/>
  <c r="L87" i="20"/>
  <c r="K87" i="20"/>
  <c r="I87" i="20" s="1"/>
  <c r="J87" i="20"/>
  <c r="N86" i="20"/>
  <c r="M86" i="20"/>
  <c r="L86" i="20"/>
  <c r="K86" i="20"/>
  <c r="J86" i="20"/>
  <c r="I86" i="20"/>
  <c r="N85" i="20"/>
  <c r="M85" i="20"/>
  <c r="L85" i="20"/>
  <c r="K85" i="20"/>
  <c r="I85" i="20" s="1"/>
  <c r="J85" i="20"/>
  <c r="N84" i="20"/>
  <c r="M84" i="20"/>
  <c r="L84" i="20"/>
  <c r="K84" i="20"/>
  <c r="J84" i="20"/>
  <c r="I84" i="20"/>
  <c r="N83" i="20"/>
  <c r="M83" i="20"/>
  <c r="L83" i="20"/>
  <c r="K83" i="20"/>
  <c r="I83" i="20" s="1"/>
  <c r="J83" i="20"/>
  <c r="N82" i="20"/>
  <c r="M82" i="20"/>
  <c r="L82" i="20"/>
  <c r="K82" i="20"/>
  <c r="J82" i="20"/>
  <c r="I82" i="20"/>
  <c r="N81" i="20"/>
  <c r="M81" i="20"/>
  <c r="L81" i="20"/>
  <c r="K81" i="20"/>
  <c r="I81" i="20" s="1"/>
  <c r="J81" i="20"/>
  <c r="N80" i="20"/>
  <c r="M80" i="20"/>
  <c r="L80" i="20"/>
  <c r="K80" i="20"/>
  <c r="J80" i="20"/>
  <c r="I80" i="20"/>
  <c r="N79" i="20"/>
  <c r="M79" i="20"/>
  <c r="L79" i="20"/>
  <c r="K79" i="20"/>
  <c r="I79" i="20" s="1"/>
  <c r="J79" i="20"/>
  <c r="N78" i="20"/>
  <c r="M78" i="20"/>
  <c r="L78" i="20"/>
  <c r="K78" i="20"/>
  <c r="J78" i="20"/>
  <c r="I78" i="20"/>
  <c r="N77" i="20"/>
  <c r="M77" i="20"/>
  <c r="L77" i="20"/>
  <c r="K77" i="20"/>
  <c r="I77" i="20" s="1"/>
  <c r="J77" i="20"/>
  <c r="N76" i="20"/>
  <c r="M76" i="20"/>
  <c r="L76" i="20"/>
  <c r="K76" i="20"/>
  <c r="J76" i="20"/>
  <c r="I76" i="20"/>
  <c r="N75" i="20"/>
  <c r="M75" i="20"/>
  <c r="L75" i="20"/>
  <c r="K75" i="20"/>
  <c r="I75" i="20" s="1"/>
  <c r="J75" i="20"/>
  <c r="N74" i="20"/>
  <c r="M74" i="20"/>
  <c r="L74" i="20"/>
  <c r="K74" i="20"/>
  <c r="J74" i="20"/>
  <c r="I74" i="20"/>
  <c r="N73" i="20"/>
  <c r="M73" i="20"/>
  <c r="L73" i="20"/>
  <c r="K73" i="20"/>
  <c r="I73" i="20" s="1"/>
  <c r="J73" i="20"/>
  <c r="N72" i="20"/>
  <c r="M72" i="20"/>
  <c r="L72" i="20"/>
  <c r="K72" i="20"/>
  <c r="J72" i="20"/>
  <c r="I72" i="20"/>
  <c r="N71" i="20"/>
  <c r="M71" i="20"/>
  <c r="L71" i="20"/>
  <c r="K71" i="20"/>
  <c r="I71" i="20" s="1"/>
  <c r="J71" i="20"/>
  <c r="N70" i="20"/>
  <c r="M70" i="20"/>
  <c r="L70" i="20"/>
  <c r="K70" i="20"/>
  <c r="J70" i="20"/>
  <c r="I70" i="20"/>
  <c r="N69" i="20"/>
  <c r="M69" i="20"/>
  <c r="L69" i="20"/>
  <c r="K69" i="20"/>
  <c r="I69" i="20" s="1"/>
  <c r="J69" i="20"/>
  <c r="N68" i="20"/>
  <c r="M68" i="20"/>
  <c r="L68" i="20"/>
  <c r="K68" i="20"/>
  <c r="J68" i="20"/>
  <c r="I68" i="20"/>
  <c r="N67" i="20"/>
  <c r="M67" i="20"/>
  <c r="L67" i="20"/>
  <c r="K67" i="20"/>
  <c r="I67" i="20" s="1"/>
  <c r="J67" i="20"/>
  <c r="N66" i="20"/>
  <c r="M66" i="20"/>
  <c r="L66" i="20"/>
  <c r="K66" i="20"/>
  <c r="J66" i="20"/>
  <c r="I66" i="20"/>
  <c r="N65" i="20"/>
  <c r="M65" i="20"/>
  <c r="L65" i="20"/>
  <c r="K65" i="20"/>
  <c r="I65" i="20" s="1"/>
  <c r="J65" i="20"/>
  <c r="N64" i="20"/>
  <c r="M64" i="20"/>
  <c r="L64" i="20"/>
  <c r="K64" i="20"/>
  <c r="J64" i="20"/>
  <c r="I64" i="20"/>
  <c r="N63" i="20"/>
  <c r="M63" i="20"/>
  <c r="L63" i="20"/>
  <c r="K63" i="20"/>
  <c r="I63" i="20" s="1"/>
  <c r="J63" i="20"/>
  <c r="N62" i="20"/>
  <c r="M62" i="20"/>
  <c r="L62" i="20"/>
  <c r="K62" i="20"/>
  <c r="J62" i="20"/>
  <c r="I62" i="20"/>
  <c r="N61" i="20"/>
  <c r="M61" i="20"/>
  <c r="L61" i="20"/>
  <c r="K61" i="20"/>
  <c r="I61" i="20" s="1"/>
  <c r="J61" i="20"/>
  <c r="N60" i="20"/>
  <c r="M60" i="20"/>
  <c r="L60" i="20"/>
  <c r="K60" i="20"/>
  <c r="J60" i="20"/>
  <c r="I60" i="20"/>
  <c r="E12" i="20"/>
  <c r="K8" i="20" s="1"/>
  <c r="D12" i="20"/>
  <c r="K10" i="20"/>
  <c r="K9" i="20"/>
  <c r="K7" i="20"/>
  <c r="K6" i="20"/>
  <c r="K4" i="20"/>
  <c r="K3" i="20"/>
  <c r="K2" i="20"/>
  <c r="K17" i="20" s="1"/>
  <c r="D1" i="20"/>
  <c r="K5" i="20" s="1"/>
  <c r="N399" i="19"/>
  <c r="M399" i="19"/>
  <c r="L399" i="19"/>
  <c r="K399" i="19"/>
  <c r="I399" i="19" s="1"/>
  <c r="J399" i="19"/>
  <c r="N398" i="19"/>
  <c r="M398" i="19"/>
  <c r="L398" i="19"/>
  <c r="K398" i="19"/>
  <c r="J398" i="19"/>
  <c r="I398" i="19"/>
  <c r="N397" i="19"/>
  <c r="M397" i="19"/>
  <c r="L397" i="19"/>
  <c r="K397" i="19"/>
  <c r="I397" i="19" s="1"/>
  <c r="J397" i="19"/>
  <c r="N396" i="19"/>
  <c r="M396" i="19"/>
  <c r="L396" i="19"/>
  <c r="K396" i="19"/>
  <c r="J396" i="19"/>
  <c r="I396" i="19"/>
  <c r="N395" i="19"/>
  <c r="M395" i="19"/>
  <c r="L395" i="19"/>
  <c r="K395" i="19"/>
  <c r="I395" i="19" s="1"/>
  <c r="J395" i="19"/>
  <c r="N394" i="19"/>
  <c r="M394" i="19"/>
  <c r="L394" i="19"/>
  <c r="K394" i="19"/>
  <c r="J394" i="19"/>
  <c r="I394" i="19"/>
  <c r="N393" i="19"/>
  <c r="M393" i="19"/>
  <c r="L393" i="19"/>
  <c r="K393" i="19"/>
  <c r="I393" i="19" s="1"/>
  <c r="J393" i="19"/>
  <c r="N392" i="19"/>
  <c r="M392" i="19"/>
  <c r="L392" i="19"/>
  <c r="K392" i="19"/>
  <c r="J392" i="19"/>
  <c r="I392" i="19"/>
  <c r="N391" i="19"/>
  <c r="M391" i="19"/>
  <c r="L391" i="19"/>
  <c r="K391" i="19"/>
  <c r="I391" i="19" s="1"/>
  <c r="J391" i="19"/>
  <c r="N390" i="19"/>
  <c r="M390" i="19"/>
  <c r="L390" i="19"/>
  <c r="K390" i="19"/>
  <c r="J390" i="19"/>
  <c r="I390" i="19"/>
  <c r="N389" i="19"/>
  <c r="M389" i="19"/>
  <c r="L389" i="19"/>
  <c r="K389" i="19"/>
  <c r="I389" i="19" s="1"/>
  <c r="J389" i="19"/>
  <c r="N388" i="19"/>
  <c r="M388" i="19"/>
  <c r="L388" i="19"/>
  <c r="K388" i="19"/>
  <c r="J388" i="19"/>
  <c r="I388" i="19"/>
  <c r="N387" i="19"/>
  <c r="M387" i="19"/>
  <c r="L387" i="19"/>
  <c r="K387" i="19"/>
  <c r="I387" i="19" s="1"/>
  <c r="J387" i="19"/>
  <c r="N386" i="19"/>
  <c r="M386" i="19"/>
  <c r="L386" i="19"/>
  <c r="K386" i="19"/>
  <c r="J386" i="19"/>
  <c r="I386" i="19"/>
  <c r="N385" i="19"/>
  <c r="M385" i="19"/>
  <c r="L385" i="19"/>
  <c r="K385" i="19"/>
  <c r="I385" i="19" s="1"/>
  <c r="J385" i="19"/>
  <c r="N384" i="19"/>
  <c r="M384" i="19"/>
  <c r="L384" i="19"/>
  <c r="K384" i="19"/>
  <c r="J384" i="19"/>
  <c r="I384" i="19"/>
  <c r="N383" i="19"/>
  <c r="M383" i="19"/>
  <c r="L383" i="19"/>
  <c r="K383" i="19"/>
  <c r="I383" i="19" s="1"/>
  <c r="J383" i="19"/>
  <c r="N382" i="19"/>
  <c r="M382" i="19"/>
  <c r="L382" i="19"/>
  <c r="K382" i="19"/>
  <c r="J382" i="19"/>
  <c r="I382" i="19"/>
  <c r="N381" i="19"/>
  <c r="M381" i="19"/>
  <c r="L381" i="19"/>
  <c r="K381" i="19"/>
  <c r="I381" i="19" s="1"/>
  <c r="J381" i="19"/>
  <c r="N380" i="19"/>
  <c r="M380" i="19"/>
  <c r="L380" i="19"/>
  <c r="K380" i="19"/>
  <c r="J380" i="19"/>
  <c r="I380" i="19"/>
  <c r="N379" i="19"/>
  <c r="M379" i="19"/>
  <c r="L379" i="19"/>
  <c r="K379" i="19"/>
  <c r="I379" i="19" s="1"/>
  <c r="J379" i="19"/>
  <c r="N378" i="19"/>
  <c r="M378" i="19"/>
  <c r="L378" i="19"/>
  <c r="K378" i="19"/>
  <c r="J378" i="19"/>
  <c r="I378" i="19"/>
  <c r="N377" i="19"/>
  <c r="M377" i="19"/>
  <c r="L377" i="19"/>
  <c r="K377" i="19"/>
  <c r="I377" i="19" s="1"/>
  <c r="J377" i="19"/>
  <c r="N376" i="19"/>
  <c r="M376" i="19"/>
  <c r="L376" i="19"/>
  <c r="K376" i="19"/>
  <c r="J376" i="19"/>
  <c r="I376" i="19"/>
  <c r="N375" i="19"/>
  <c r="M375" i="19"/>
  <c r="L375" i="19"/>
  <c r="K375" i="19"/>
  <c r="I375" i="19" s="1"/>
  <c r="J375" i="19"/>
  <c r="N374" i="19"/>
  <c r="M374" i="19"/>
  <c r="L374" i="19"/>
  <c r="K374" i="19"/>
  <c r="J374" i="19"/>
  <c r="I374" i="19"/>
  <c r="N373" i="19"/>
  <c r="M373" i="19"/>
  <c r="L373" i="19"/>
  <c r="K373" i="19"/>
  <c r="I373" i="19" s="1"/>
  <c r="J373" i="19"/>
  <c r="N372" i="19"/>
  <c r="M372" i="19"/>
  <c r="L372" i="19"/>
  <c r="K372" i="19"/>
  <c r="J372" i="19"/>
  <c r="I372" i="19"/>
  <c r="N371" i="19"/>
  <c r="M371" i="19"/>
  <c r="L371" i="19"/>
  <c r="K371" i="19"/>
  <c r="I371" i="19" s="1"/>
  <c r="J371" i="19"/>
  <c r="N370" i="19"/>
  <c r="M370" i="19"/>
  <c r="L370" i="19"/>
  <c r="K370" i="19"/>
  <c r="J370" i="19"/>
  <c r="I370" i="19"/>
  <c r="N369" i="19"/>
  <c r="M369" i="19"/>
  <c r="L369" i="19"/>
  <c r="K369" i="19"/>
  <c r="I369" i="19" s="1"/>
  <c r="J369" i="19"/>
  <c r="N368" i="19"/>
  <c r="M368" i="19"/>
  <c r="L368" i="19"/>
  <c r="K368" i="19"/>
  <c r="J368" i="19"/>
  <c r="I368" i="19"/>
  <c r="N367" i="19"/>
  <c r="M367" i="19"/>
  <c r="L367" i="19"/>
  <c r="K367" i="19"/>
  <c r="I367" i="19" s="1"/>
  <c r="J367" i="19"/>
  <c r="N366" i="19"/>
  <c r="M366" i="19"/>
  <c r="L366" i="19"/>
  <c r="K366" i="19"/>
  <c r="J366" i="19"/>
  <c r="I366" i="19"/>
  <c r="N365" i="19"/>
  <c r="M365" i="19"/>
  <c r="L365" i="19"/>
  <c r="K365" i="19"/>
  <c r="I365" i="19" s="1"/>
  <c r="J365" i="19"/>
  <c r="N364" i="19"/>
  <c r="M364" i="19"/>
  <c r="L364" i="19"/>
  <c r="K364" i="19"/>
  <c r="J364" i="19"/>
  <c r="I364" i="19"/>
  <c r="N363" i="19"/>
  <c r="M363" i="19"/>
  <c r="L363" i="19"/>
  <c r="K363" i="19"/>
  <c r="I363" i="19" s="1"/>
  <c r="J363" i="19"/>
  <c r="N362" i="19"/>
  <c r="M362" i="19"/>
  <c r="L362" i="19"/>
  <c r="K362" i="19"/>
  <c r="J362" i="19"/>
  <c r="I362" i="19"/>
  <c r="N361" i="19"/>
  <c r="M361" i="19"/>
  <c r="L361" i="19"/>
  <c r="K361" i="19"/>
  <c r="I361" i="19" s="1"/>
  <c r="J361" i="19"/>
  <c r="N360" i="19"/>
  <c r="M360" i="19"/>
  <c r="L360" i="19"/>
  <c r="K360" i="19"/>
  <c r="J360" i="19"/>
  <c r="I360" i="19"/>
  <c r="N359" i="19"/>
  <c r="M359" i="19"/>
  <c r="L359" i="19"/>
  <c r="K359" i="19"/>
  <c r="I359" i="19" s="1"/>
  <c r="J359" i="19"/>
  <c r="N358" i="19"/>
  <c r="M358" i="19"/>
  <c r="L358" i="19"/>
  <c r="K358" i="19"/>
  <c r="J358" i="19"/>
  <c r="I358" i="19"/>
  <c r="N357" i="19"/>
  <c r="M357" i="19"/>
  <c r="L357" i="19"/>
  <c r="K357" i="19"/>
  <c r="I357" i="19" s="1"/>
  <c r="J357" i="19"/>
  <c r="N356" i="19"/>
  <c r="M356" i="19"/>
  <c r="L356" i="19"/>
  <c r="K356" i="19"/>
  <c r="J356" i="19"/>
  <c r="I356" i="19"/>
  <c r="N355" i="19"/>
  <c r="M355" i="19"/>
  <c r="L355" i="19"/>
  <c r="K355" i="19"/>
  <c r="I355" i="19" s="1"/>
  <c r="J355" i="19"/>
  <c r="N354" i="19"/>
  <c r="M354" i="19"/>
  <c r="L354" i="19"/>
  <c r="K354" i="19"/>
  <c r="J354" i="19"/>
  <c r="I354" i="19"/>
  <c r="N353" i="19"/>
  <c r="M353" i="19"/>
  <c r="L353" i="19"/>
  <c r="K353" i="19"/>
  <c r="I353" i="19" s="1"/>
  <c r="J353" i="19"/>
  <c r="N352" i="19"/>
  <c r="M352" i="19"/>
  <c r="L352" i="19"/>
  <c r="K352" i="19"/>
  <c r="J352" i="19"/>
  <c r="I352" i="19"/>
  <c r="K39" i="19" s="1"/>
  <c r="N351" i="19"/>
  <c r="M351" i="19"/>
  <c r="L351" i="19"/>
  <c r="K351" i="19"/>
  <c r="I351" i="19" s="1"/>
  <c r="K38" i="19" s="1"/>
  <c r="J351" i="19"/>
  <c r="N350" i="19"/>
  <c r="M350" i="19"/>
  <c r="L350" i="19"/>
  <c r="K350" i="19"/>
  <c r="J350" i="19"/>
  <c r="I350" i="19"/>
  <c r="N349" i="19"/>
  <c r="M349" i="19"/>
  <c r="L349" i="19"/>
  <c r="K349" i="19"/>
  <c r="I349" i="19" s="1"/>
  <c r="J349" i="19"/>
  <c r="N348" i="19"/>
  <c r="M348" i="19"/>
  <c r="L348" i="19"/>
  <c r="K348" i="19"/>
  <c r="J348" i="19"/>
  <c r="I348" i="19"/>
  <c r="N347" i="19"/>
  <c r="M347" i="19"/>
  <c r="L347" i="19"/>
  <c r="K347" i="19"/>
  <c r="I347" i="19" s="1"/>
  <c r="J347" i="19"/>
  <c r="N346" i="19"/>
  <c r="M346" i="19"/>
  <c r="L346" i="19"/>
  <c r="K346" i="19"/>
  <c r="J346" i="19"/>
  <c r="I346" i="19"/>
  <c r="N345" i="19"/>
  <c r="M345" i="19"/>
  <c r="L345" i="19"/>
  <c r="K345" i="19"/>
  <c r="I345" i="19" s="1"/>
  <c r="J345" i="19"/>
  <c r="N344" i="19"/>
  <c r="M344" i="19"/>
  <c r="L344" i="19"/>
  <c r="K344" i="19"/>
  <c r="J344" i="19"/>
  <c r="I344" i="19"/>
  <c r="N343" i="19"/>
  <c r="M343" i="19"/>
  <c r="L343" i="19"/>
  <c r="K343" i="19"/>
  <c r="I343" i="19" s="1"/>
  <c r="J343" i="19"/>
  <c r="N342" i="19"/>
  <c r="M342" i="19"/>
  <c r="L342" i="19"/>
  <c r="K342" i="19"/>
  <c r="J342" i="19"/>
  <c r="I342" i="19"/>
  <c r="N341" i="19"/>
  <c r="M341" i="19"/>
  <c r="L341" i="19"/>
  <c r="K341" i="19"/>
  <c r="I341" i="19" s="1"/>
  <c r="J341" i="19"/>
  <c r="N340" i="19"/>
  <c r="M340" i="19"/>
  <c r="L340" i="19"/>
  <c r="K340" i="19"/>
  <c r="J340" i="19"/>
  <c r="I340" i="19"/>
  <c r="N339" i="19"/>
  <c r="M339" i="19"/>
  <c r="L339" i="19"/>
  <c r="K339" i="19"/>
  <c r="I339" i="19" s="1"/>
  <c r="J339" i="19"/>
  <c r="N338" i="19"/>
  <c r="M338" i="19"/>
  <c r="L338" i="19"/>
  <c r="K338" i="19"/>
  <c r="J338" i="19"/>
  <c r="I338" i="19"/>
  <c r="N337" i="19"/>
  <c r="M337" i="19"/>
  <c r="L337" i="19"/>
  <c r="K337" i="19"/>
  <c r="I337" i="19" s="1"/>
  <c r="J337" i="19"/>
  <c r="N336" i="19"/>
  <c r="M336" i="19"/>
  <c r="L336" i="19"/>
  <c r="K336" i="19"/>
  <c r="J336" i="19"/>
  <c r="I336" i="19"/>
  <c r="N335" i="19"/>
  <c r="M335" i="19"/>
  <c r="L335" i="19"/>
  <c r="K335" i="19"/>
  <c r="I335" i="19" s="1"/>
  <c r="J335" i="19"/>
  <c r="N334" i="19"/>
  <c r="M334" i="19"/>
  <c r="L334" i="19"/>
  <c r="K334" i="19"/>
  <c r="J334" i="19"/>
  <c r="I334" i="19"/>
  <c r="N333" i="19"/>
  <c r="M333" i="19"/>
  <c r="L333" i="19"/>
  <c r="K333" i="19"/>
  <c r="I333" i="19" s="1"/>
  <c r="J333" i="19"/>
  <c r="N332" i="19"/>
  <c r="M332" i="19"/>
  <c r="L332" i="19"/>
  <c r="K332" i="19"/>
  <c r="J332" i="19"/>
  <c r="I332" i="19"/>
  <c r="N331" i="19"/>
  <c r="M331" i="19"/>
  <c r="L331" i="19"/>
  <c r="K331" i="19"/>
  <c r="I331" i="19" s="1"/>
  <c r="J331" i="19"/>
  <c r="N330" i="19"/>
  <c r="M330" i="19"/>
  <c r="L330" i="19"/>
  <c r="K330" i="19"/>
  <c r="J330" i="19"/>
  <c r="I330" i="19"/>
  <c r="N329" i="19"/>
  <c r="M329" i="19"/>
  <c r="L329" i="19"/>
  <c r="K329" i="19"/>
  <c r="I329" i="19" s="1"/>
  <c r="J329" i="19"/>
  <c r="N328" i="19"/>
  <c r="M328" i="19"/>
  <c r="L328" i="19"/>
  <c r="K328" i="19"/>
  <c r="J328" i="19"/>
  <c r="I328" i="19"/>
  <c r="N327" i="19"/>
  <c r="M327" i="19"/>
  <c r="L327" i="19"/>
  <c r="K327" i="19"/>
  <c r="I327" i="19" s="1"/>
  <c r="J327" i="19"/>
  <c r="N326" i="19"/>
  <c r="M326" i="19"/>
  <c r="L326" i="19"/>
  <c r="K326" i="19"/>
  <c r="J326" i="19"/>
  <c r="I326" i="19"/>
  <c r="N325" i="19"/>
  <c r="M325" i="19"/>
  <c r="L325" i="19"/>
  <c r="K325" i="19"/>
  <c r="I325" i="19" s="1"/>
  <c r="J325" i="19"/>
  <c r="N324" i="19"/>
  <c r="M324" i="19"/>
  <c r="L324" i="19"/>
  <c r="K324" i="19"/>
  <c r="J324" i="19"/>
  <c r="I324" i="19"/>
  <c r="N323" i="19"/>
  <c r="M323" i="19"/>
  <c r="L323" i="19"/>
  <c r="K323" i="19"/>
  <c r="I323" i="19" s="1"/>
  <c r="J323" i="19"/>
  <c r="N322" i="19"/>
  <c r="M322" i="19"/>
  <c r="L322" i="19"/>
  <c r="K322" i="19"/>
  <c r="J322" i="19"/>
  <c r="I322" i="19"/>
  <c r="N321" i="19"/>
  <c r="M321" i="19"/>
  <c r="L321" i="19"/>
  <c r="K321" i="19"/>
  <c r="I321" i="19" s="1"/>
  <c r="J321" i="19"/>
  <c r="N320" i="19"/>
  <c r="M320" i="19"/>
  <c r="L320" i="19"/>
  <c r="K320" i="19"/>
  <c r="J320" i="19"/>
  <c r="I320" i="19"/>
  <c r="N319" i="19"/>
  <c r="M319" i="19"/>
  <c r="L319" i="19"/>
  <c r="K319" i="19"/>
  <c r="I319" i="19" s="1"/>
  <c r="J319" i="19"/>
  <c r="N318" i="19"/>
  <c r="M318" i="19"/>
  <c r="L318" i="19"/>
  <c r="K318" i="19"/>
  <c r="J318" i="19"/>
  <c r="I318" i="19"/>
  <c r="N317" i="19"/>
  <c r="M317" i="19"/>
  <c r="L317" i="19"/>
  <c r="K317" i="19"/>
  <c r="I317" i="19" s="1"/>
  <c r="J317" i="19"/>
  <c r="N316" i="19"/>
  <c r="M316" i="19"/>
  <c r="L316" i="19"/>
  <c r="K316" i="19"/>
  <c r="J316" i="19"/>
  <c r="I316" i="19"/>
  <c r="N315" i="19"/>
  <c r="M315" i="19"/>
  <c r="L315" i="19"/>
  <c r="K315" i="19"/>
  <c r="I315" i="19" s="1"/>
  <c r="J315" i="19"/>
  <c r="N314" i="19"/>
  <c r="M314" i="19"/>
  <c r="L314" i="19"/>
  <c r="K314" i="19"/>
  <c r="J314" i="19"/>
  <c r="I314" i="19"/>
  <c r="N313" i="19"/>
  <c r="M313" i="19"/>
  <c r="L313" i="19"/>
  <c r="K313" i="19"/>
  <c r="I313" i="19" s="1"/>
  <c r="J313" i="19"/>
  <c r="N312" i="19"/>
  <c r="M312" i="19"/>
  <c r="L312" i="19"/>
  <c r="K312" i="19"/>
  <c r="J312" i="19"/>
  <c r="I312" i="19"/>
  <c r="N311" i="19"/>
  <c r="M311" i="19"/>
  <c r="L311" i="19"/>
  <c r="K311" i="19"/>
  <c r="I311" i="19" s="1"/>
  <c r="J311" i="19"/>
  <c r="N310" i="19"/>
  <c r="M310" i="19"/>
  <c r="L310" i="19"/>
  <c r="K310" i="19"/>
  <c r="J310" i="19"/>
  <c r="I310" i="19"/>
  <c r="N309" i="19"/>
  <c r="M309" i="19"/>
  <c r="L309" i="19"/>
  <c r="K309" i="19"/>
  <c r="I309" i="19" s="1"/>
  <c r="J309" i="19"/>
  <c r="N308" i="19"/>
  <c r="M308" i="19"/>
  <c r="L308" i="19"/>
  <c r="K308" i="19"/>
  <c r="J308" i="19"/>
  <c r="I308" i="19"/>
  <c r="N307" i="19"/>
  <c r="M307" i="19"/>
  <c r="L307" i="19"/>
  <c r="K307" i="19"/>
  <c r="I307" i="19" s="1"/>
  <c r="J307" i="19"/>
  <c r="N306" i="19"/>
  <c r="M306" i="19"/>
  <c r="L306" i="19"/>
  <c r="K306" i="19"/>
  <c r="J306" i="19"/>
  <c r="I306" i="19"/>
  <c r="N305" i="19"/>
  <c r="M305" i="19"/>
  <c r="L305" i="19"/>
  <c r="K305" i="19"/>
  <c r="I305" i="19" s="1"/>
  <c r="J305" i="19"/>
  <c r="N304" i="19"/>
  <c r="M304" i="19"/>
  <c r="L304" i="19"/>
  <c r="K304" i="19"/>
  <c r="J304" i="19"/>
  <c r="I304" i="19"/>
  <c r="N303" i="19"/>
  <c r="M303" i="19"/>
  <c r="L303" i="19"/>
  <c r="K303" i="19"/>
  <c r="I303" i="19" s="1"/>
  <c r="J303" i="19"/>
  <c r="N302" i="19"/>
  <c r="M302" i="19"/>
  <c r="L302" i="19"/>
  <c r="K302" i="19"/>
  <c r="J302" i="19"/>
  <c r="I302" i="19"/>
  <c r="N301" i="19"/>
  <c r="M301" i="19"/>
  <c r="L301" i="19"/>
  <c r="K301" i="19"/>
  <c r="I301" i="19" s="1"/>
  <c r="J301" i="19"/>
  <c r="N300" i="19"/>
  <c r="M300" i="19"/>
  <c r="L300" i="19"/>
  <c r="K300" i="19"/>
  <c r="J300" i="19"/>
  <c r="I300" i="19"/>
  <c r="N299" i="19"/>
  <c r="M299" i="19"/>
  <c r="L299" i="19"/>
  <c r="K299" i="19"/>
  <c r="I299" i="19" s="1"/>
  <c r="J299" i="19"/>
  <c r="N298" i="19"/>
  <c r="M298" i="19"/>
  <c r="L298" i="19"/>
  <c r="K298" i="19"/>
  <c r="J298" i="19"/>
  <c r="I298" i="19"/>
  <c r="N297" i="19"/>
  <c r="M297" i="19"/>
  <c r="L297" i="19"/>
  <c r="K297" i="19"/>
  <c r="I297" i="19" s="1"/>
  <c r="J297" i="19"/>
  <c r="N296" i="19"/>
  <c r="M296" i="19"/>
  <c r="L296" i="19"/>
  <c r="K296" i="19"/>
  <c r="J296" i="19"/>
  <c r="I296" i="19"/>
  <c r="N295" i="19"/>
  <c r="M295" i="19"/>
  <c r="L295" i="19"/>
  <c r="K295" i="19"/>
  <c r="I295" i="19" s="1"/>
  <c r="J295" i="19"/>
  <c r="N294" i="19"/>
  <c r="M294" i="19"/>
  <c r="L294" i="19"/>
  <c r="K294" i="19"/>
  <c r="J294" i="19"/>
  <c r="I294" i="19"/>
  <c r="N293" i="19"/>
  <c r="M293" i="19"/>
  <c r="L293" i="19"/>
  <c r="K293" i="19"/>
  <c r="I293" i="19" s="1"/>
  <c r="J293" i="19"/>
  <c r="N292" i="19"/>
  <c r="M292" i="19"/>
  <c r="L292" i="19"/>
  <c r="K292" i="19"/>
  <c r="J292" i="19"/>
  <c r="I292" i="19"/>
  <c r="N291" i="19"/>
  <c r="M291" i="19"/>
  <c r="L291" i="19"/>
  <c r="K291" i="19"/>
  <c r="I291" i="19" s="1"/>
  <c r="J291" i="19"/>
  <c r="N290" i="19"/>
  <c r="M290" i="19"/>
  <c r="L290" i="19"/>
  <c r="K290" i="19"/>
  <c r="J290" i="19"/>
  <c r="I290" i="19"/>
  <c r="N289" i="19"/>
  <c r="M289" i="19"/>
  <c r="L289" i="19"/>
  <c r="K289" i="19"/>
  <c r="I289" i="19" s="1"/>
  <c r="J289" i="19"/>
  <c r="N288" i="19"/>
  <c r="M288" i="19"/>
  <c r="L288" i="19"/>
  <c r="K288" i="19"/>
  <c r="J288" i="19"/>
  <c r="I288" i="19"/>
  <c r="N287" i="19"/>
  <c r="M287" i="19"/>
  <c r="L287" i="19"/>
  <c r="K287" i="19"/>
  <c r="I287" i="19" s="1"/>
  <c r="J287" i="19"/>
  <c r="N286" i="19"/>
  <c r="M286" i="19"/>
  <c r="L286" i="19"/>
  <c r="K286" i="19"/>
  <c r="J286" i="19"/>
  <c r="I286" i="19"/>
  <c r="N285" i="19"/>
  <c r="M285" i="19"/>
  <c r="L285" i="19"/>
  <c r="K285" i="19"/>
  <c r="I285" i="19" s="1"/>
  <c r="J285" i="19"/>
  <c r="N284" i="19"/>
  <c r="M284" i="19"/>
  <c r="L284" i="19"/>
  <c r="K284" i="19"/>
  <c r="J284" i="19"/>
  <c r="I284" i="19"/>
  <c r="N283" i="19"/>
  <c r="M283" i="19"/>
  <c r="L283" i="19"/>
  <c r="K283" i="19"/>
  <c r="I283" i="19" s="1"/>
  <c r="J283" i="19"/>
  <c r="N282" i="19"/>
  <c r="M282" i="19"/>
  <c r="L282" i="19"/>
  <c r="K282" i="19"/>
  <c r="J282" i="19"/>
  <c r="I282" i="19"/>
  <c r="N281" i="19"/>
  <c r="M281" i="19"/>
  <c r="L281" i="19"/>
  <c r="K281" i="19"/>
  <c r="I281" i="19" s="1"/>
  <c r="J281" i="19"/>
  <c r="N280" i="19"/>
  <c r="M280" i="19"/>
  <c r="L280" i="19"/>
  <c r="K280" i="19"/>
  <c r="J280" i="19"/>
  <c r="I280" i="19"/>
  <c r="N279" i="19"/>
  <c r="M279" i="19"/>
  <c r="L279" i="19"/>
  <c r="K279" i="19"/>
  <c r="I279" i="19" s="1"/>
  <c r="J279" i="19"/>
  <c r="N278" i="19"/>
  <c r="M278" i="19"/>
  <c r="L278" i="19"/>
  <c r="K278" i="19"/>
  <c r="J278" i="19"/>
  <c r="I278" i="19"/>
  <c r="N277" i="19"/>
  <c r="M277" i="19"/>
  <c r="L277" i="19"/>
  <c r="K277" i="19"/>
  <c r="I277" i="19" s="1"/>
  <c r="J277" i="19"/>
  <c r="N276" i="19"/>
  <c r="M276" i="19"/>
  <c r="L276" i="19"/>
  <c r="K276" i="19"/>
  <c r="J276" i="19"/>
  <c r="I276" i="19"/>
  <c r="N275" i="19"/>
  <c r="M275" i="19"/>
  <c r="L275" i="19"/>
  <c r="K275" i="19"/>
  <c r="I275" i="19" s="1"/>
  <c r="J275" i="19"/>
  <c r="N274" i="19"/>
  <c r="M274" i="19"/>
  <c r="L274" i="19"/>
  <c r="K274" i="19"/>
  <c r="J274" i="19"/>
  <c r="I274" i="19"/>
  <c r="N273" i="19"/>
  <c r="M273" i="19"/>
  <c r="L273" i="19"/>
  <c r="K273" i="19"/>
  <c r="I273" i="19" s="1"/>
  <c r="J273" i="19"/>
  <c r="N272" i="19"/>
  <c r="M272" i="19"/>
  <c r="L272" i="19"/>
  <c r="K272" i="19"/>
  <c r="J272" i="19"/>
  <c r="I272" i="19"/>
  <c r="N271" i="19"/>
  <c r="M271" i="19"/>
  <c r="L271" i="19"/>
  <c r="K271" i="19"/>
  <c r="I271" i="19" s="1"/>
  <c r="J271" i="19"/>
  <c r="N270" i="19"/>
  <c r="M270" i="19"/>
  <c r="L270" i="19"/>
  <c r="K270" i="19"/>
  <c r="J270" i="19"/>
  <c r="I270" i="19"/>
  <c r="N269" i="19"/>
  <c r="M269" i="19"/>
  <c r="L269" i="19"/>
  <c r="K269" i="19"/>
  <c r="I269" i="19" s="1"/>
  <c r="J269" i="19"/>
  <c r="N268" i="19"/>
  <c r="M268" i="19"/>
  <c r="L268" i="19"/>
  <c r="K268" i="19"/>
  <c r="J268" i="19"/>
  <c r="I268" i="19"/>
  <c r="N267" i="19"/>
  <c r="M267" i="19"/>
  <c r="L267" i="19"/>
  <c r="K267" i="19"/>
  <c r="I267" i="19" s="1"/>
  <c r="J267" i="19"/>
  <c r="N266" i="19"/>
  <c r="M266" i="19"/>
  <c r="L266" i="19"/>
  <c r="K266" i="19"/>
  <c r="J266" i="19"/>
  <c r="I266" i="19"/>
  <c r="N265" i="19"/>
  <c r="M265" i="19"/>
  <c r="L265" i="19"/>
  <c r="K265" i="19"/>
  <c r="I265" i="19" s="1"/>
  <c r="J265" i="19"/>
  <c r="N264" i="19"/>
  <c r="M264" i="19"/>
  <c r="L264" i="19"/>
  <c r="K264" i="19"/>
  <c r="J264" i="19"/>
  <c r="I264" i="19"/>
  <c r="N263" i="19"/>
  <c r="M263" i="19"/>
  <c r="L263" i="19"/>
  <c r="K263" i="19"/>
  <c r="I263" i="19" s="1"/>
  <c r="J263" i="19"/>
  <c r="N262" i="19"/>
  <c r="M262" i="19"/>
  <c r="L262" i="19"/>
  <c r="K262" i="19"/>
  <c r="J262" i="19"/>
  <c r="I262" i="19"/>
  <c r="N261" i="19"/>
  <c r="M261" i="19"/>
  <c r="L261" i="19"/>
  <c r="K261" i="19"/>
  <c r="I261" i="19" s="1"/>
  <c r="J261" i="19"/>
  <c r="N260" i="19"/>
  <c r="M260" i="19"/>
  <c r="L260" i="19"/>
  <c r="K260" i="19"/>
  <c r="J260" i="19"/>
  <c r="I260" i="19"/>
  <c r="N259" i="19"/>
  <c r="M259" i="19"/>
  <c r="L259" i="19"/>
  <c r="K259" i="19"/>
  <c r="I259" i="19" s="1"/>
  <c r="J259" i="19"/>
  <c r="N258" i="19"/>
  <c r="M258" i="19"/>
  <c r="L258" i="19"/>
  <c r="K258" i="19"/>
  <c r="J258" i="19"/>
  <c r="I258" i="19"/>
  <c r="N257" i="19"/>
  <c r="M257" i="19"/>
  <c r="L257" i="19"/>
  <c r="K257" i="19"/>
  <c r="I257" i="19" s="1"/>
  <c r="J257" i="19"/>
  <c r="N256" i="19"/>
  <c r="M256" i="19"/>
  <c r="L256" i="19"/>
  <c r="K256" i="19"/>
  <c r="J256" i="19"/>
  <c r="I256" i="19"/>
  <c r="N255" i="19"/>
  <c r="M255" i="19"/>
  <c r="L255" i="19"/>
  <c r="K255" i="19"/>
  <c r="I255" i="19" s="1"/>
  <c r="J255" i="19"/>
  <c r="N254" i="19"/>
  <c r="M254" i="19"/>
  <c r="L254" i="19"/>
  <c r="K254" i="19"/>
  <c r="J254" i="19"/>
  <c r="I254" i="19"/>
  <c r="N253" i="19"/>
  <c r="M253" i="19"/>
  <c r="L253" i="19"/>
  <c r="K253" i="19"/>
  <c r="I253" i="19" s="1"/>
  <c r="J253" i="19"/>
  <c r="N252" i="19"/>
  <c r="M252" i="19"/>
  <c r="L252" i="19"/>
  <c r="K252" i="19"/>
  <c r="J252" i="19"/>
  <c r="I252" i="19"/>
  <c r="N251" i="19"/>
  <c r="M251" i="19"/>
  <c r="L251" i="19"/>
  <c r="K251" i="19"/>
  <c r="I251" i="19" s="1"/>
  <c r="J251" i="19"/>
  <c r="N250" i="19"/>
  <c r="M250" i="19"/>
  <c r="L250" i="19"/>
  <c r="K250" i="19"/>
  <c r="J250" i="19"/>
  <c r="I250" i="19"/>
  <c r="N249" i="19"/>
  <c r="M249" i="19"/>
  <c r="L249" i="19"/>
  <c r="K249" i="19"/>
  <c r="I249" i="19" s="1"/>
  <c r="J249" i="19"/>
  <c r="N248" i="19"/>
  <c r="M248" i="19"/>
  <c r="L248" i="19"/>
  <c r="K248" i="19"/>
  <c r="J248" i="19"/>
  <c r="I248" i="19"/>
  <c r="N247" i="19"/>
  <c r="M247" i="19"/>
  <c r="L247" i="19"/>
  <c r="K247" i="19"/>
  <c r="I247" i="19" s="1"/>
  <c r="J247" i="19"/>
  <c r="N246" i="19"/>
  <c r="M246" i="19"/>
  <c r="L246" i="19"/>
  <c r="K246" i="19"/>
  <c r="J246" i="19"/>
  <c r="I246" i="19"/>
  <c r="N245" i="19"/>
  <c r="M245" i="19"/>
  <c r="L245" i="19"/>
  <c r="K245" i="19"/>
  <c r="I245" i="19" s="1"/>
  <c r="J245" i="19"/>
  <c r="N244" i="19"/>
  <c r="M244" i="19"/>
  <c r="L244" i="19"/>
  <c r="K244" i="19"/>
  <c r="J244" i="19"/>
  <c r="I244" i="19"/>
  <c r="N243" i="19"/>
  <c r="M243" i="19"/>
  <c r="L243" i="19"/>
  <c r="K243" i="19"/>
  <c r="I243" i="19" s="1"/>
  <c r="J243" i="19"/>
  <c r="N242" i="19"/>
  <c r="M242" i="19"/>
  <c r="L242" i="19"/>
  <c r="K242" i="19"/>
  <c r="J242" i="19"/>
  <c r="I242" i="19"/>
  <c r="N241" i="19"/>
  <c r="M241" i="19"/>
  <c r="L241" i="19"/>
  <c r="K241" i="19"/>
  <c r="I241" i="19" s="1"/>
  <c r="J241" i="19"/>
  <c r="N240" i="19"/>
  <c r="M240" i="19"/>
  <c r="L240" i="19"/>
  <c r="K240" i="19"/>
  <c r="J240" i="19"/>
  <c r="I240" i="19"/>
  <c r="N239" i="19"/>
  <c r="M239" i="19"/>
  <c r="L239" i="19"/>
  <c r="K239" i="19"/>
  <c r="I239" i="19" s="1"/>
  <c r="J239" i="19"/>
  <c r="N238" i="19"/>
  <c r="M238" i="19"/>
  <c r="L238" i="19"/>
  <c r="K238" i="19"/>
  <c r="J238" i="19"/>
  <c r="I238" i="19"/>
  <c r="N237" i="19"/>
  <c r="M237" i="19"/>
  <c r="L237" i="19"/>
  <c r="K237" i="19"/>
  <c r="I237" i="19" s="1"/>
  <c r="J237" i="19"/>
  <c r="N236" i="19"/>
  <c r="M236" i="19"/>
  <c r="L236" i="19"/>
  <c r="K236" i="19"/>
  <c r="J236" i="19"/>
  <c r="I236" i="19"/>
  <c r="N235" i="19"/>
  <c r="M235" i="19"/>
  <c r="L235" i="19"/>
  <c r="K235" i="19"/>
  <c r="I235" i="19" s="1"/>
  <c r="J235" i="19"/>
  <c r="N234" i="19"/>
  <c r="M234" i="19"/>
  <c r="L234" i="19"/>
  <c r="K234" i="19"/>
  <c r="J234" i="19"/>
  <c r="I234" i="19"/>
  <c r="N233" i="19"/>
  <c r="M233" i="19"/>
  <c r="L233" i="19"/>
  <c r="K233" i="19"/>
  <c r="I233" i="19" s="1"/>
  <c r="J233" i="19"/>
  <c r="N232" i="19"/>
  <c r="M232" i="19"/>
  <c r="L232" i="19"/>
  <c r="K232" i="19"/>
  <c r="J232" i="19"/>
  <c r="I232" i="19"/>
  <c r="N231" i="19"/>
  <c r="M231" i="19"/>
  <c r="L231" i="19"/>
  <c r="K231" i="19"/>
  <c r="I231" i="19" s="1"/>
  <c r="J231" i="19"/>
  <c r="N230" i="19"/>
  <c r="M230" i="19"/>
  <c r="L230" i="19"/>
  <c r="K230" i="19"/>
  <c r="J230" i="19"/>
  <c r="I230" i="19"/>
  <c r="N229" i="19"/>
  <c r="M229" i="19"/>
  <c r="L229" i="19"/>
  <c r="K229" i="19"/>
  <c r="I229" i="19" s="1"/>
  <c r="J229" i="19"/>
  <c r="N228" i="19"/>
  <c r="M228" i="19"/>
  <c r="L228" i="19"/>
  <c r="K228" i="19"/>
  <c r="J228" i="19"/>
  <c r="I228" i="19"/>
  <c r="N227" i="19"/>
  <c r="M227" i="19"/>
  <c r="L227" i="19"/>
  <c r="K227" i="19"/>
  <c r="I227" i="19" s="1"/>
  <c r="J227" i="19"/>
  <c r="N226" i="19"/>
  <c r="M226" i="19"/>
  <c r="L226" i="19"/>
  <c r="K226" i="19"/>
  <c r="J226" i="19"/>
  <c r="I226" i="19"/>
  <c r="N225" i="19"/>
  <c r="M225" i="19"/>
  <c r="L225" i="19"/>
  <c r="K225" i="19"/>
  <c r="I225" i="19" s="1"/>
  <c r="J225" i="19"/>
  <c r="N224" i="19"/>
  <c r="M224" i="19"/>
  <c r="L224" i="19"/>
  <c r="K224" i="19"/>
  <c r="J224" i="19"/>
  <c r="I224" i="19"/>
  <c r="N223" i="19"/>
  <c r="M223" i="19"/>
  <c r="L223" i="19"/>
  <c r="K223" i="19"/>
  <c r="I223" i="19" s="1"/>
  <c r="J223" i="19"/>
  <c r="N222" i="19"/>
  <c r="M222" i="19"/>
  <c r="L222" i="19"/>
  <c r="K222" i="19"/>
  <c r="J222" i="19"/>
  <c r="I222" i="19"/>
  <c r="N221" i="19"/>
  <c r="M221" i="19"/>
  <c r="L221" i="19"/>
  <c r="K221" i="19"/>
  <c r="I221" i="19" s="1"/>
  <c r="J221" i="19"/>
  <c r="N220" i="19"/>
  <c r="M220" i="19"/>
  <c r="L220" i="19"/>
  <c r="K220" i="19"/>
  <c r="J220" i="19"/>
  <c r="I220" i="19"/>
  <c r="N219" i="19"/>
  <c r="M219" i="19"/>
  <c r="L219" i="19"/>
  <c r="K219" i="19"/>
  <c r="I219" i="19" s="1"/>
  <c r="J219" i="19"/>
  <c r="N218" i="19"/>
  <c r="M218" i="19"/>
  <c r="L218" i="19"/>
  <c r="K218" i="19"/>
  <c r="J218" i="19"/>
  <c r="I218" i="19"/>
  <c r="N217" i="19"/>
  <c r="M217" i="19"/>
  <c r="L217" i="19"/>
  <c r="K217" i="19"/>
  <c r="I217" i="19" s="1"/>
  <c r="J217" i="19"/>
  <c r="N216" i="19"/>
  <c r="M216" i="19"/>
  <c r="L216" i="19"/>
  <c r="K216" i="19"/>
  <c r="J216" i="19"/>
  <c r="I216" i="19"/>
  <c r="N215" i="19"/>
  <c r="M215" i="19"/>
  <c r="L215" i="19"/>
  <c r="K215" i="19"/>
  <c r="I215" i="19" s="1"/>
  <c r="J215" i="19"/>
  <c r="N214" i="19"/>
  <c r="M214" i="19"/>
  <c r="L214" i="19"/>
  <c r="K214" i="19"/>
  <c r="J214" i="19"/>
  <c r="I214" i="19"/>
  <c r="N213" i="19"/>
  <c r="M213" i="19"/>
  <c r="L213" i="19"/>
  <c r="K213" i="19"/>
  <c r="I213" i="19" s="1"/>
  <c r="J213" i="19"/>
  <c r="N212" i="19"/>
  <c r="M212" i="19"/>
  <c r="L212" i="19"/>
  <c r="K212" i="19"/>
  <c r="J212" i="19"/>
  <c r="I212" i="19"/>
  <c r="N211" i="19"/>
  <c r="M211" i="19"/>
  <c r="L211" i="19"/>
  <c r="K211" i="19"/>
  <c r="I211" i="19" s="1"/>
  <c r="J211" i="19"/>
  <c r="N210" i="19"/>
  <c r="M210" i="19"/>
  <c r="L210" i="19"/>
  <c r="K210" i="19"/>
  <c r="J210" i="19"/>
  <c r="I210" i="19"/>
  <c r="N209" i="19"/>
  <c r="M209" i="19"/>
  <c r="L209" i="19"/>
  <c r="K209" i="19"/>
  <c r="I209" i="19" s="1"/>
  <c r="J209" i="19"/>
  <c r="N208" i="19"/>
  <c r="M208" i="19"/>
  <c r="L208" i="19"/>
  <c r="K208" i="19"/>
  <c r="J208" i="19"/>
  <c r="I208" i="19"/>
  <c r="N207" i="19"/>
  <c r="M207" i="19"/>
  <c r="L207" i="19"/>
  <c r="K207" i="19"/>
  <c r="I207" i="19" s="1"/>
  <c r="J207" i="19"/>
  <c r="N206" i="19"/>
  <c r="M206" i="19"/>
  <c r="L206" i="19"/>
  <c r="K206" i="19"/>
  <c r="J206" i="19"/>
  <c r="I206" i="19"/>
  <c r="N205" i="19"/>
  <c r="M205" i="19"/>
  <c r="L205" i="19"/>
  <c r="K205" i="19"/>
  <c r="I205" i="19" s="1"/>
  <c r="J205" i="19"/>
  <c r="N204" i="19"/>
  <c r="M204" i="19"/>
  <c r="L204" i="19"/>
  <c r="K204" i="19"/>
  <c r="J204" i="19"/>
  <c r="I204" i="19"/>
  <c r="N203" i="19"/>
  <c r="M203" i="19"/>
  <c r="L203" i="19"/>
  <c r="K203" i="19"/>
  <c r="I203" i="19" s="1"/>
  <c r="K37" i="19" s="1"/>
  <c r="J203" i="19"/>
  <c r="N202" i="19"/>
  <c r="M202" i="19"/>
  <c r="L202" i="19"/>
  <c r="K202" i="19"/>
  <c r="J202" i="19"/>
  <c r="I202" i="19"/>
  <c r="K36" i="19" s="1"/>
  <c r="N201" i="19"/>
  <c r="M201" i="19"/>
  <c r="L201" i="19"/>
  <c r="K201" i="19"/>
  <c r="I201" i="19" s="1"/>
  <c r="K35" i="19" s="1"/>
  <c r="J201" i="19"/>
  <c r="N200" i="19"/>
  <c r="M200" i="19"/>
  <c r="L200" i="19"/>
  <c r="K200" i="19"/>
  <c r="J200" i="19"/>
  <c r="I200" i="19"/>
  <c r="N199" i="19"/>
  <c r="M199" i="19"/>
  <c r="L199" i="19"/>
  <c r="K199" i="19"/>
  <c r="I199" i="19" s="1"/>
  <c r="J199" i="19"/>
  <c r="N198" i="19"/>
  <c r="M198" i="19"/>
  <c r="L198" i="19"/>
  <c r="K198" i="19"/>
  <c r="J198" i="19"/>
  <c r="I198" i="19"/>
  <c r="N197" i="19"/>
  <c r="M197" i="19"/>
  <c r="L197" i="19"/>
  <c r="K197" i="19"/>
  <c r="I197" i="19" s="1"/>
  <c r="J197" i="19"/>
  <c r="N196" i="19"/>
  <c r="M196" i="19"/>
  <c r="L196" i="19"/>
  <c r="K196" i="19"/>
  <c r="J196" i="19"/>
  <c r="I196" i="19"/>
  <c r="K34" i="19" s="1"/>
  <c r="N195" i="19"/>
  <c r="M195" i="19"/>
  <c r="L195" i="19"/>
  <c r="K195" i="19"/>
  <c r="I195" i="19" s="1"/>
  <c r="K33" i="19" s="1"/>
  <c r="J195" i="19"/>
  <c r="N194" i="19"/>
  <c r="M194" i="19"/>
  <c r="L194" i="19"/>
  <c r="K194" i="19"/>
  <c r="J194" i="19"/>
  <c r="I194" i="19"/>
  <c r="N193" i="19"/>
  <c r="M193" i="19"/>
  <c r="L193" i="19"/>
  <c r="K193" i="19"/>
  <c r="I193" i="19" s="1"/>
  <c r="J193" i="19"/>
  <c r="N192" i="19"/>
  <c r="M192" i="19"/>
  <c r="L192" i="19"/>
  <c r="K192" i="19"/>
  <c r="J192" i="19"/>
  <c r="I192" i="19"/>
  <c r="N191" i="19"/>
  <c r="M191" i="19"/>
  <c r="L191" i="19"/>
  <c r="K191" i="19"/>
  <c r="I191" i="19" s="1"/>
  <c r="J191" i="19"/>
  <c r="N190" i="19"/>
  <c r="M190" i="19"/>
  <c r="L190" i="19"/>
  <c r="K190" i="19"/>
  <c r="J190" i="19"/>
  <c r="I190" i="19"/>
  <c r="N189" i="19"/>
  <c r="M189" i="19"/>
  <c r="L189" i="19"/>
  <c r="K189" i="19"/>
  <c r="I189" i="19" s="1"/>
  <c r="J189" i="19"/>
  <c r="N188" i="19"/>
  <c r="M188" i="19"/>
  <c r="L188" i="19"/>
  <c r="K188" i="19"/>
  <c r="J188" i="19"/>
  <c r="I188" i="19"/>
  <c r="N187" i="19"/>
  <c r="M187" i="19"/>
  <c r="L187" i="19"/>
  <c r="K187" i="19"/>
  <c r="I187" i="19" s="1"/>
  <c r="K32" i="19" s="1"/>
  <c r="J187" i="19"/>
  <c r="N186" i="19"/>
  <c r="M186" i="19"/>
  <c r="L186" i="19"/>
  <c r="K186" i="19"/>
  <c r="J186" i="19"/>
  <c r="I186" i="19"/>
  <c r="K31" i="19" s="1"/>
  <c r="N185" i="19"/>
  <c r="M185" i="19"/>
  <c r="L185" i="19"/>
  <c r="K185" i="19"/>
  <c r="I185" i="19" s="1"/>
  <c r="K30" i="19" s="1"/>
  <c r="J185" i="19"/>
  <c r="N184" i="19"/>
  <c r="M184" i="19"/>
  <c r="L184" i="19"/>
  <c r="K184" i="19"/>
  <c r="J184" i="19"/>
  <c r="I184" i="19"/>
  <c r="N183" i="19"/>
  <c r="M183" i="19"/>
  <c r="L183" i="19"/>
  <c r="K183" i="19"/>
  <c r="I183" i="19" s="1"/>
  <c r="J183" i="19"/>
  <c r="N182" i="19"/>
  <c r="M182" i="19"/>
  <c r="L182" i="19"/>
  <c r="K182" i="19"/>
  <c r="J182" i="19"/>
  <c r="I182" i="19"/>
  <c r="N181" i="19"/>
  <c r="M181" i="19"/>
  <c r="L181" i="19"/>
  <c r="K181" i="19"/>
  <c r="I181" i="19" s="1"/>
  <c r="J181" i="19"/>
  <c r="N180" i="19"/>
  <c r="M180" i="19"/>
  <c r="L180" i="19"/>
  <c r="K180" i="19"/>
  <c r="J180" i="19"/>
  <c r="I180" i="19"/>
  <c r="N179" i="19"/>
  <c r="M179" i="19"/>
  <c r="L179" i="19"/>
  <c r="K179" i="19"/>
  <c r="I179" i="19" s="1"/>
  <c r="J179" i="19"/>
  <c r="N178" i="19"/>
  <c r="M178" i="19"/>
  <c r="L178" i="19"/>
  <c r="K178" i="19"/>
  <c r="J178" i="19"/>
  <c r="I178" i="19"/>
  <c r="N177" i="19"/>
  <c r="M177" i="19"/>
  <c r="L177" i="19"/>
  <c r="K177" i="19"/>
  <c r="I177" i="19" s="1"/>
  <c r="J177" i="19"/>
  <c r="N176" i="19"/>
  <c r="M176" i="19"/>
  <c r="L176" i="19"/>
  <c r="K176" i="19"/>
  <c r="J176" i="19"/>
  <c r="I176" i="19"/>
  <c r="N175" i="19"/>
  <c r="M175" i="19"/>
  <c r="L175" i="19"/>
  <c r="K175" i="19"/>
  <c r="I175" i="19" s="1"/>
  <c r="J175" i="19"/>
  <c r="N174" i="19"/>
  <c r="M174" i="19"/>
  <c r="L174" i="19"/>
  <c r="K174" i="19"/>
  <c r="J174" i="19"/>
  <c r="I174" i="19"/>
  <c r="K29" i="19" s="1"/>
  <c r="N173" i="19"/>
  <c r="M173" i="19"/>
  <c r="L173" i="19"/>
  <c r="K173" i="19"/>
  <c r="I173" i="19" s="1"/>
  <c r="K28" i="19" s="1"/>
  <c r="J173" i="19"/>
  <c r="N172" i="19"/>
  <c r="M172" i="19"/>
  <c r="L172" i="19"/>
  <c r="K172" i="19"/>
  <c r="J172" i="19"/>
  <c r="I172" i="19"/>
  <c r="K27" i="19" s="1"/>
  <c r="N171" i="19"/>
  <c r="M171" i="19"/>
  <c r="L171" i="19"/>
  <c r="K171" i="19"/>
  <c r="I171" i="19" s="1"/>
  <c r="J171" i="19"/>
  <c r="N170" i="19"/>
  <c r="M170" i="19"/>
  <c r="L170" i="19"/>
  <c r="K170" i="19"/>
  <c r="J170" i="19"/>
  <c r="I170" i="19"/>
  <c r="N169" i="19"/>
  <c r="M169" i="19"/>
  <c r="L169" i="19"/>
  <c r="K169" i="19"/>
  <c r="I169" i="19" s="1"/>
  <c r="J169" i="19"/>
  <c r="N168" i="19"/>
  <c r="M168" i="19"/>
  <c r="L168" i="19"/>
  <c r="K168" i="19"/>
  <c r="J168" i="19"/>
  <c r="I168" i="19"/>
  <c r="N167" i="19"/>
  <c r="M167" i="19"/>
  <c r="L167" i="19"/>
  <c r="K167" i="19"/>
  <c r="I167" i="19" s="1"/>
  <c r="J167" i="19"/>
  <c r="N166" i="19"/>
  <c r="M166" i="19"/>
  <c r="L166" i="19"/>
  <c r="K166" i="19"/>
  <c r="J166" i="19"/>
  <c r="I166" i="19"/>
  <c r="N165" i="19"/>
  <c r="M165" i="19"/>
  <c r="L165" i="19"/>
  <c r="K165" i="19"/>
  <c r="I165" i="19" s="1"/>
  <c r="J165" i="19"/>
  <c r="N164" i="19"/>
  <c r="M164" i="19"/>
  <c r="L164" i="19"/>
  <c r="K164" i="19"/>
  <c r="J164" i="19"/>
  <c r="I164" i="19"/>
  <c r="N163" i="19"/>
  <c r="M163" i="19"/>
  <c r="L163" i="19"/>
  <c r="K163" i="19"/>
  <c r="I163" i="19" s="1"/>
  <c r="J163" i="19"/>
  <c r="N162" i="19"/>
  <c r="M162" i="19"/>
  <c r="L162" i="19"/>
  <c r="K162" i="19"/>
  <c r="J162" i="19"/>
  <c r="I162" i="19"/>
  <c r="N161" i="19"/>
  <c r="M161" i="19"/>
  <c r="L161" i="19"/>
  <c r="K161" i="19"/>
  <c r="I161" i="19" s="1"/>
  <c r="J161" i="19"/>
  <c r="N160" i="19"/>
  <c r="M160" i="19"/>
  <c r="L160" i="19"/>
  <c r="K160" i="19"/>
  <c r="J160" i="19"/>
  <c r="I160" i="19"/>
  <c r="N159" i="19"/>
  <c r="M159" i="19"/>
  <c r="L159" i="19"/>
  <c r="K159" i="19"/>
  <c r="I159" i="19" s="1"/>
  <c r="J159" i="19"/>
  <c r="N158" i="19"/>
  <c r="M158" i="19"/>
  <c r="L158" i="19"/>
  <c r="K158" i="19"/>
  <c r="J158" i="19"/>
  <c r="I158" i="19"/>
  <c r="N157" i="19"/>
  <c r="M157" i="19"/>
  <c r="L157" i="19"/>
  <c r="K157" i="19"/>
  <c r="I157" i="19" s="1"/>
  <c r="J157" i="19"/>
  <c r="N156" i="19"/>
  <c r="M156" i="19"/>
  <c r="L156" i="19"/>
  <c r="K156" i="19"/>
  <c r="J156" i="19"/>
  <c r="I156" i="19"/>
  <c r="N155" i="19"/>
  <c r="M155" i="19"/>
  <c r="L155" i="19"/>
  <c r="K155" i="19"/>
  <c r="I155" i="19" s="1"/>
  <c r="K26" i="19" s="1"/>
  <c r="J155" i="19"/>
  <c r="N154" i="19"/>
  <c r="M154" i="19"/>
  <c r="L154" i="19"/>
  <c r="K154" i="19"/>
  <c r="J154" i="19"/>
  <c r="I154" i="19"/>
  <c r="K25" i="19" s="1"/>
  <c r="N153" i="19"/>
  <c r="M153" i="19"/>
  <c r="L153" i="19"/>
  <c r="K153" i="19"/>
  <c r="I153" i="19" s="1"/>
  <c r="K24" i="19" s="1"/>
  <c r="J153" i="19"/>
  <c r="N152" i="19"/>
  <c r="M152" i="19"/>
  <c r="L152" i="19"/>
  <c r="K152" i="19"/>
  <c r="J152" i="19"/>
  <c r="I152" i="19"/>
  <c r="N151" i="19"/>
  <c r="M151" i="19"/>
  <c r="L151" i="19"/>
  <c r="K151" i="19"/>
  <c r="I151" i="19" s="1"/>
  <c r="J151" i="19"/>
  <c r="N150" i="19"/>
  <c r="M150" i="19"/>
  <c r="L150" i="19"/>
  <c r="K150" i="19"/>
  <c r="J150" i="19"/>
  <c r="I150" i="19"/>
  <c r="N149" i="19"/>
  <c r="M149" i="19"/>
  <c r="L149" i="19"/>
  <c r="K149" i="19"/>
  <c r="I149" i="19" s="1"/>
  <c r="J149" i="19"/>
  <c r="N148" i="19"/>
  <c r="M148" i="19"/>
  <c r="L148" i="19"/>
  <c r="K148" i="19"/>
  <c r="J148" i="19"/>
  <c r="I148" i="19"/>
  <c r="N147" i="19"/>
  <c r="M147" i="19"/>
  <c r="L147" i="19"/>
  <c r="K147" i="19"/>
  <c r="I147" i="19" s="1"/>
  <c r="J147" i="19"/>
  <c r="N146" i="19"/>
  <c r="M146" i="19"/>
  <c r="L146" i="19"/>
  <c r="K146" i="19"/>
  <c r="J146" i="19"/>
  <c r="I146" i="19"/>
  <c r="K23" i="19" s="1"/>
  <c r="N145" i="19"/>
  <c r="M145" i="19"/>
  <c r="L145" i="19"/>
  <c r="K145" i="19"/>
  <c r="I145" i="19" s="1"/>
  <c r="K22" i="19" s="1"/>
  <c r="J145" i="19"/>
  <c r="N144" i="19"/>
  <c r="M144" i="19"/>
  <c r="L144" i="19"/>
  <c r="K144" i="19"/>
  <c r="J144" i="19"/>
  <c r="I144" i="19"/>
  <c r="N143" i="19"/>
  <c r="M143" i="19"/>
  <c r="L143" i="19"/>
  <c r="K143" i="19"/>
  <c r="I143" i="19" s="1"/>
  <c r="J143" i="19"/>
  <c r="N142" i="19"/>
  <c r="M142" i="19"/>
  <c r="L142" i="19"/>
  <c r="K142" i="19"/>
  <c r="J142" i="19"/>
  <c r="I142" i="19"/>
  <c r="N141" i="19"/>
  <c r="M141" i="19"/>
  <c r="L141" i="19"/>
  <c r="K141" i="19"/>
  <c r="I141" i="19" s="1"/>
  <c r="J141" i="19"/>
  <c r="N140" i="19"/>
  <c r="M140" i="19"/>
  <c r="L140" i="19"/>
  <c r="K140" i="19"/>
  <c r="J140" i="19"/>
  <c r="I140" i="19"/>
  <c r="N139" i="19"/>
  <c r="M139" i="19"/>
  <c r="L139" i="19"/>
  <c r="K139" i="19"/>
  <c r="I139" i="19" s="1"/>
  <c r="J139" i="19"/>
  <c r="N138" i="19"/>
  <c r="M138" i="19"/>
  <c r="L138" i="19"/>
  <c r="K138" i="19"/>
  <c r="J138" i="19"/>
  <c r="I138" i="19"/>
  <c r="N137" i="19"/>
  <c r="M137" i="19"/>
  <c r="L137" i="19"/>
  <c r="K137" i="19"/>
  <c r="I137" i="19" s="1"/>
  <c r="J137" i="19"/>
  <c r="N136" i="19"/>
  <c r="M136" i="19"/>
  <c r="L136" i="19"/>
  <c r="K136" i="19"/>
  <c r="J136" i="19"/>
  <c r="I136" i="19"/>
  <c r="N135" i="19"/>
  <c r="M135" i="19"/>
  <c r="L135" i="19"/>
  <c r="K135" i="19"/>
  <c r="I135" i="19" s="1"/>
  <c r="J135" i="19"/>
  <c r="N134" i="19"/>
  <c r="M134" i="19"/>
  <c r="L134" i="19"/>
  <c r="K134" i="19"/>
  <c r="J134" i="19"/>
  <c r="I134" i="19"/>
  <c r="N133" i="19"/>
  <c r="M133" i="19"/>
  <c r="L133" i="19"/>
  <c r="K133" i="19"/>
  <c r="I133" i="19" s="1"/>
  <c r="J133" i="19"/>
  <c r="N132" i="19"/>
  <c r="M132" i="19"/>
  <c r="L132" i="19"/>
  <c r="K132" i="19"/>
  <c r="J132" i="19"/>
  <c r="I132" i="19"/>
  <c r="N131" i="19"/>
  <c r="M131" i="19"/>
  <c r="L131" i="19"/>
  <c r="K131" i="19"/>
  <c r="I131" i="19" s="1"/>
  <c r="J131" i="19"/>
  <c r="N130" i="19"/>
  <c r="M130" i="19"/>
  <c r="L130" i="19"/>
  <c r="K130" i="19"/>
  <c r="J130" i="19"/>
  <c r="I130" i="19"/>
  <c r="N129" i="19"/>
  <c r="M129" i="19"/>
  <c r="L129" i="19"/>
  <c r="K129" i="19"/>
  <c r="I129" i="19" s="1"/>
  <c r="J129" i="19"/>
  <c r="N128" i="19"/>
  <c r="M128" i="19"/>
  <c r="L128" i="19"/>
  <c r="K128" i="19"/>
  <c r="J128" i="19"/>
  <c r="I128" i="19"/>
  <c r="N127" i="19"/>
  <c r="M127" i="19"/>
  <c r="L127" i="19"/>
  <c r="K127" i="19"/>
  <c r="I127" i="19" s="1"/>
  <c r="J127" i="19"/>
  <c r="N126" i="19"/>
  <c r="M126" i="19"/>
  <c r="L126" i="19"/>
  <c r="K126" i="19"/>
  <c r="J126" i="19"/>
  <c r="I126" i="19"/>
  <c r="N125" i="19"/>
  <c r="M125" i="19"/>
  <c r="L125" i="19"/>
  <c r="K125" i="19"/>
  <c r="I125" i="19" s="1"/>
  <c r="J125" i="19"/>
  <c r="N124" i="19"/>
  <c r="M124" i="19"/>
  <c r="L124" i="19"/>
  <c r="K124" i="19"/>
  <c r="J124" i="19"/>
  <c r="I124" i="19"/>
  <c r="N123" i="19"/>
  <c r="M123" i="19"/>
  <c r="L123" i="19"/>
  <c r="K123" i="19"/>
  <c r="I123" i="19" s="1"/>
  <c r="J123" i="19"/>
  <c r="N122" i="19"/>
  <c r="M122" i="19"/>
  <c r="L122" i="19"/>
  <c r="K122" i="19"/>
  <c r="J122" i="19"/>
  <c r="I122" i="19"/>
  <c r="N121" i="19"/>
  <c r="M121" i="19"/>
  <c r="L121" i="19"/>
  <c r="K121" i="19"/>
  <c r="I121" i="19" s="1"/>
  <c r="J121" i="19"/>
  <c r="N120" i="19"/>
  <c r="M120" i="19"/>
  <c r="L120" i="19"/>
  <c r="K120" i="19"/>
  <c r="J120" i="19"/>
  <c r="I120" i="19"/>
  <c r="N119" i="19"/>
  <c r="M119" i="19"/>
  <c r="L119" i="19"/>
  <c r="K119" i="19"/>
  <c r="I119" i="19" s="1"/>
  <c r="J119" i="19"/>
  <c r="N118" i="19"/>
  <c r="M118" i="19"/>
  <c r="L118" i="19"/>
  <c r="K118" i="19"/>
  <c r="J118" i="19"/>
  <c r="I118" i="19"/>
  <c r="N117" i="19"/>
  <c r="M117" i="19"/>
  <c r="L117" i="19"/>
  <c r="K117" i="19"/>
  <c r="I117" i="19" s="1"/>
  <c r="J117" i="19"/>
  <c r="N116" i="19"/>
  <c r="M116" i="19"/>
  <c r="L116" i="19"/>
  <c r="K116" i="19"/>
  <c r="J116" i="19"/>
  <c r="I116" i="19"/>
  <c r="N115" i="19"/>
  <c r="M115" i="19"/>
  <c r="L115" i="19"/>
  <c r="K115" i="19"/>
  <c r="I115" i="19" s="1"/>
  <c r="J115" i="19"/>
  <c r="N114" i="19"/>
  <c r="M114" i="19"/>
  <c r="L114" i="19"/>
  <c r="K114" i="19"/>
  <c r="J114" i="19"/>
  <c r="I114" i="19"/>
  <c r="N113" i="19"/>
  <c r="M113" i="19"/>
  <c r="L113" i="19"/>
  <c r="K113" i="19"/>
  <c r="I113" i="19" s="1"/>
  <c r="J113" i="19"/>
  <c r="N112" i="19"/>
  <c r="M112" i="19"/>
  <c r="L112" i="19"/>
  <c r="K112" i="19"/>
  <c r="J112" i="19"/>
  <c r="I112" i="19"/>
  <c r="N111" i="19"/>
  <c r="M111" i="19"/>
  <c r="L111" i="19"/>
  <c r="K111" i="19"/>
  <c r="I111" i="19" s="1"/>
  <c r="J111" i="19"/>
  <c r="N110" i="19"/>
  <c r="M110" i="19"/>
  <c r="L110" i="19"/>
  <c r="K110" i="19"/>
  <c r="J110" i="19"/>
  <c r="I110" i="19"/>
  <c r="N109" i="19"/>
  <c r="M109" i="19"/>
  <c r="L109" i="19"/>
  <c r="K109" i="19"/>
  <c r="I109" i="19" s="1"/>
  <c r="J109" i="19"/>
  <c r="N108" i="19"/>
  <c r="M108" i="19"/>
  <c r="L108" i="19"/>
  <c r="K108" i="19"/>
  <c r="J108" i="19"/>
  <c r="I108" i="19"/>
  <c r="N107" i="19"/>
  <c r="M107" i="19"/>
  <c r="L107" i="19"/>
  <c r="K107" i="19"/>
  <c r="I107" i="19" s="1"/>
  <c r="J107" i="19"/>
  <c r="N106" i="19"/>
  <c r="M106" i="19"/>
  <c r="L106" i="19"/>
  <c r="K106" i="19"/>
  <c r="J106" i="19"/>
  <c r="I106" i="19"/>
  <c r="N105" i="19"/>
  <c r="M105" i="19"/>
  <c r="L105" i="19"/>
  <c r="K105" i="19"/>
  <c r="I105" i="19" s="1"/>
  <c r="J105" i="19"/>
  <c r="N104" i="19"/>
  <c r="M104" i="19"/>
  <c r="L104" i="19"/>
  <c r="K104" i="19"/>
  <c r="J104" i="19"/>
  <c r="I104" i="19"/>
  <c r="N103" i="19"/>
  <c r="M103" i="19"/>
  <c r="L103" i="19"/>
  <c r="K103" i="19"/>
  <c r="I103" i="19" s="1"/>
  <c r="J103" i="19"/>
  <c r="N102" i="19"/>
  <c r="M102" i="19"/>
  <c r="L102" i="19"/>
  <c r="K102" i="19"/>
  <c r="J102" i="19"/>
  <c r="I102" i="19"/>
  <c r="N101" i="19"/>
  <c r="M101" i="19"/>
  <c r="L101" i="19"/>
  <c r="K101" i="19"/>
  <c r="I101" i="19" s="1"/>
  <c r="J101" i="19"/>
  <c r="N100" i="19"/>
  <c r="M100" i="19"/>
  <c r="L100" i="19"/>
  <c r="K100" i="19"/>
  <c r="J100" i="19"/>
  <c r="I100" i="19"/>
  <c r="N99" i="19"/>
  <c r="M99" i="19"/>
  <c r="L99" i="19"/>
  <c r="K99" i="19"/>
  <c r="I99" i="19" s="1"/>
  <c r="J99" i="19"/>
  <c r="N98" i="19"/>
  <c r="M98" i="19"/>
  <c r="L98" i="19"/>
  <c r="K98" i="19"/>
  <c r="J98" i="19"/>
  <c r="I98" i="19"/>
  <c r="N97" i="19"/>
  <c r="M97" i="19"/>
  <c r="L97" i="19"/>
  <c r="K97" i="19"/>
  <c r="I97" i="19" s="1"/>
  <c r="J97" i="19"/>
  <c r="N96" i="19"/>
  <c r="M96" i="19"/>
  <c r="L96" i="19"/>
  <c r="K96" i="19"/>
  <c r="J96" i="19"/>
  <c r="I96" i="19"/>
  <c r="N95" i="19"/>
  <c r="M95" i="19"/>
  <c r="L95" i="19"/>
  <c r="K95" i="19"/>
  <c r="I95" i="19" s="1"/>
  <c r="J95" i="19"/>
  <c r="N94" i="19"/>
  <c r="M94" i="19"/>
  <c r="L94" i="19"/>
  <c r="K94" i="19"/>
  <c r="J94" i="19"/>
  <c r="I94" i="19"/>
  <c r="N93" i="19"/>
  <c r="M93" i="19"/>
  <c r="L93" i="19"/>
  <c r="K93" i="19"/>
  <c r="I93" i="19" s="1"/>
  <c r="J93" i="19"/>
  <c r="N92" i="19"/>
  <c r="M92" i="19"/>
  <c r="L92" i="19"/>
  <c r="K92" i="19"/>
  <c r="J92" i="19"/>
  <c r="I92" i="19"/>
  <c r="N91" i="19"/>
  <c r="M91" i="19"/>
  <c r="L91" i="19"/>
  <c r="K91" i="19"/>
  <c r="I91" i="19" s="1"/>
  <c r="J91" i="19"/>
  <c r="N90" i="19"/>
  <c r="M90" i="19"/>
  <c r="L90" i="19"/>
  <c r="K90" i="19"/>
  <c r="J90" i="19"/>
  <c r="I90" i="19"/>
  <c r="N89" i="19"/>
  <c r="M89" i="19"/>
  <c r="L89" i="19"/>
  <c r="K89" i="19"/>
  <c r="I89" i="19" s="1"/>
  <c r="J89" i="19"/>
  <c r="N88" i="19"/>
  <c r="M88" i="19"/>
  <c r="L88" i="19"/>
  <c r="K88" i="19"/>
  <c r="J88" i="19"/>
  <c r="I88" i="19"/>
  <c r="N87" i="19"/>
  <c r="M87" i="19"/>
  <c r="L87" i="19"/>
  <c r="K87" i="19"/>
  <c r="I87" i="19" s="1"/>
  <c r="J87" i="19"/>
  <c r="N86" i="19"/>
  <c r="M86" i="19"/>
  <c r="L86" i="19"/>
  <c r="K86" i="19"/>
  <c r="J86" i="19"/>
  <c r="I86" i="19"/>
  <c r="N85" i="19"/>
  <c r="M85" i="19"/>
  <c r="L85" i="19"/>
  <c r="K85" i="19"/>
  <c r="I85" i="19" s="1"/>
  <c r="J85" i="19"/>
  <c r="N84" i="19"/>
  <c r="M84" i="19"/>
  <c r="L84" i="19"/>
  <c r="K84" i="19"/>
  <c r="J84" i="19"/>
  <c r="I84" i="19"/>
  <c r="N83" i="19"/>
  <c r="M83" i="19"/>
  <c r="L83" i="19"/>
  <c r="K83" i="19"/>
  <c r="I83" i="19" s="1"/>
  <c r="J83" i="19"/>
  <c r="N82" i="19"/>
  <c r="M82" i="19"/>
  <c r="L82" i="19"/>
  <c r="K82" i="19"/>
  <c r="J82" i="19"/>
  <c r="I82" i="19"/>
  <c r="N81" i="19"/>
  <c r="M81" i="19"/>
  <c r="L81" i="19"/>
  <c r="K81" i="19"/>
  <c r="I81" i="19" s="1"/>
  <c r="J81" i="19"/>
  <c r="N80" i="19"/>
  <c r="M80" i="19"/>
  <c r="L80" i="19"/>
  <c r="K80" i="19"/>
  <c r="J80" i="19"/>
  <c r="I80" i="19"/>
  <c r="N79" i="19"/>
  <c r="M79" i="19"/>
  <c r="L79" i="19"/>
  <c r="K79" i="19"/>
  <c r="I79" i="19" s="1"/>
  <c r="J79" i="19"/>
  <c r="N78" i="19"/>
  <c r="M78" i="19"/>
  <c r="L78" i="19"/>
  <c r="K78" i="19"/>
  <c r="J78" i="19"/>
  <c r="I78" i="19"/>
  <c r="N77" i="19"/>
  <c r="M77" i="19"/>
  <c r="L77" i="19"/>
  <c r="K77" i="19"/>
  <c r="I77" i="19" s="1"/>
  <c r="J77" i="19"/>
  <c r="N76" i="19"/>
  <c r="M76" i="19"/>
  <c r="L76" i="19"/>
  <c r="K76" i="19"/>
  <c r="J76" i="19"/>
  <c r="I76" i="19"/>
  <c r="N75" i="19"/>
  <c r="M75" i="19"/>
  <c r="L75" i="19"/>
  <c r="K75" i="19"/>
  <c r="I75" i="19" s="1"/>
  <c r="J75" i="19"/>
  <c r="N74" i="19"/>
  <c r="M74" i="19"/>
  <c r="L74" i="19"/>
  <c r="K74" i="19"/>
  <c r="J74" i="19"/>
  <c r="I74" i="19"/>
  <c r="N73" i="19"/>
  <c r="M73" i="19"/>
  <c r="L73" i="19"/>
  <c r="K73" i="19"/>
  <c r="I73" i="19" s="1"/>
  <c r="J73" i="19"/>
  <c r="N72" i="19"/>
  <c r="M72" i="19"/>
  <c r="L72" i="19"/>
  <c r="K72" i="19"/>
  <c r="J72" i="19"/>
  <c r="I72" i="19"/>
  <c r="N71" i="19"/>
  <c r="M71" i="19"/>
  <c r="L71" i="19"/>
  <c r="K71" i="19"/>
  <c r="I71" i="19" s="1"/>
  <c r="J71" i="19"/>
  <c r="N70" i="19"/>
  <c r="M70" i="19"/>
  <c r="L70" i="19"/>
  <c r="K70" i="19"/>
  <c r="J70" i="19"/>
  <c r="I70" i="19"/>
  <c r="N69" i="19"/>
  <c r="M69" i="19"/>
  <c r="L69" i="19"/>
  <c r="K69" i="19"/>
  <c r="I69" i="19" s="1"/>
  <c r="J69" i="19"/>
  <c r="N68" i="19"/>
  <c r="M68" i="19"/>
  <c r="L68" i="19"/>
  <c r="K68" i="19"/>
  <c r="J68" i="19"/>
  <c r="I68" i="19"/>
  <c r="N67" i="19"/>
  <c r="M67" i="19"/>
  <c r="L67" i="19"/>
  <c r="K67" i="19"/>
  <c r="I67" i="19" s="1"/>
  <c r="J67" i="19"/>
  <c r="N66" i="19"/>
  <c r="M66" i="19"/>
  <c r="L66" i="19"/>
  <c r="K66" i="19"/>
  <c r="J66" i="19"/>
  <c r="I66" i="19"/>
  <c r="N65" i="19"/>
  <c r="M65" i="19"/>
  <c r="L65" i="19"/>
  <c r="K65" i="19"/>
  <c r="I65" i="19" s="1"/>
  <c r="J65" i="19"/>
  <c r="N64" i="19"/>
  <c r="M64" i="19"/>
  <c r="L64" i="19"/>
  <c r="K64" i="19"/>
  <c r="J64" i="19"/>
  <c r="I64" i="19"/>
  <c r="N63" i="19"/>
  <c r="M63" i="19"/>
  <c r="L63" i="19"/>
  <c r="K63" i="19"/>
  <c r="I63" i="19" s="1"/>
  <c r="J63" i="19"/>
  <c r="N62" i="19"/>
  <c r="M62" i="19"/>
  <c r="L62" i="19"/>
  <c r="K62" i="19"/>
  <c r="J62" i="19"/>
  <c r="I62" i="19"/>
  <c r="N61" i="19"/>
  <c r="M61" i="19"/>
  <c r="L61" i="19"/>
  <c r="K61" i="19"/>
  <c r="I61" i="19" s="1"/>
  <c r="J61" i="19"/>
  <c r="N60" i="19"/>
  <c r="M60" i="19"/>
  <c r="L60" i="19"/>
  <c r="K60" i="19"/>
  <c r="J60" i="19"/>
  <c r="I60" i="19"/>
  <c r="E12" i="19"/>
  <c r="K8" i="19" s="1"/>
  <c r="D12" i="19"/>
  <c r="K10" i="19"/>
  <c r="K9" i="19"/>
  <c r="K7" i="19"/>
  <c r="K6" i="19"/>
  <c r="K4" i="19"/>
  <c r="K3" i="19"/>
  <c r="K2" i="19"/>
  <c r="K17" i="19" s="1"/>
  <c r="D1" i="19"/>
  <c r="K5" i="19" s="1"/>
  <c r="N399" i="18"/>
  <c r="M399" i="18"/>
  <c r="L399" i="18"/>
  <c r="K399" i="18"/>
  <c r="I399" i="18" s="1"/>
  <c r="J399" i="18"/>
  <c r="N398" i="18"/>
  <c r="M398" i="18"/>
  <c r="L398" i="18"/>
  <c r="K398" i="18"/>
  <c r="J398" i="18"/>
  <c r="I398" i="18"/>
  <c r="N397" i="18"/>
  <c r="M397" i="18"/>
  <c r="L397" i="18"/>
  <c r="K397" i="18"/>
  <c r="I397" i="18" s="1"/>
  <c r="J397" i="18"/>
  <c r="N396" i="18"/>
  <c r="M396" i="18"/>
  <c r="L396" i="18"/>
  <c r="K396" i="18"/>
  <c r="J396" i="18"/>
  <c r="I396" i="18"/>
  <c r="N395" i="18"/>
  <c r="M395" i="18"/>
  <c r="L395" i="18"/>
  <c r="K395" i="18"/>
  <c r="I395" i="18" s="1"/>
  <c r="J395" i="18"/>
  <c r="N394" i="18"/>
  <c r="M394" i="18"/>
  <c r="L394" i="18"/>
  <c r="K394" i="18"/>
  <c r="J394" i="18"/>
  <c r="I394" i="18"/>
  <c r="N393" i="18"/>
  <c r="M393" i="18"/>
  <c r="L393" i="18"/>
  <c r="K393" i="18"/>
  <c r="I393" i="18" s="1"/>
  <c r="J393" i="18"/>
  <c r="N392" i="18"/>
  <c r="M392" i="18"/>
  <c r="L392" i="18"/>
  <c r="K392" i="18"/>
  <c r="J392" i="18"/>
  <c r="I392" i="18"/>
  <c r="N391" i="18"/>
  <c r="M391" i="18"/>
  <c r="L391" i="18"/>
  <c r="K391" i="18"/>
  <c r="I391" i="18" s="1"/>
  <c r="J391" i="18"/>
  <c r="N390" i="18"/>
  <c r="M390" i="18"/>
  <c r="L390" i="18"/>
  <c r="K390" i="18"/>
  <c r="J390" i="18"/>
  <c r="I390" i="18"/>
  <c r="N389" i="18"/>
  <c r="M389" i="18"/>
  <c r="L389" i="18"/>
  <c r="K389" i="18"/>
  <c r="I389" i="18" s="1"/>
  <c r="J389" i="18"/>
  <c r="N388" i="18"/>
  <c r="M388" i="18"/>
  <c r="L388" i="18"/>
  <c r="K388" i="18"/>
  <c r="J388" i="18"/>
  <c r="I388" i="18"/>
  <c r="N387" i="18"/>
  <c r="M387" i="18"/>
  <c r="L387" i="18"/>
  <c r="K387" i="18"/>
  <c r="I387" i="18" s="1"/>
  <c r="J387" i="18"/>
  <c r="N386" i="18"/>
  <c r="M386" i="18"/>
  <c r="L386" i="18"/>
  <c r="K386" i="18"/>
  <c r="J386" i="18"/>
  <c r="I386" i="18"/>
  <c r="N385" i="18"/>
  <c r="M385" i="18"/>
  <c r="L385" i="18"/>
  <c r="K385" i="18"/>
  <c r="I385" i="18" s="1"/>
  <c r="J385" i="18"/>
  <c r="N384" i="18"/>
  <c r="M384" i="18"/>
  <c r="L384" i="18"/>
  <c r="K384" i="18"/>
  <c r="J384" i="18"/>
  <c r="I384" i="18"/>
  <c r="N383" i="18"/>
  <c r="M383" i="18"/>
  <c r="L383" i="18"/>
  <c r="K383" i="18"/>
  <c r="I383" i="18" s="1"/>
  <c r="J383" i="18"/>
  <c r="N382" i="18"/>
  <c r="M382" i="18"/>
  <c r="L382" i="18"/>
  <c r="K382" i="18"/>
  <c r="J382" i="18"/>
  <c r="I382" i="18"/>
  <c r="N381" i="18"/>
  <c r="M381" i="18"/>
  <c r="L381" i="18"/>
  <c r="K381" i="18"/>
  <c r="I381" i="18" s="1"/>
  <c r="J381" i="18"/>
  <c r="N380" i="18"/>
  <c r="M380" i="18"/>
  <c r="L380" i="18"/>
  <c r="K380" i="18"/>
  <c r="J380" i="18"/>
  <c r="I380" i="18"/>
  <c r="N379" i="18"/>
  <c r="M379" i="18"/>
  <c r="L379" i="18"/>
  <c r="K379" i="18"/>
  <c r="I379" i="18" s="1"/>
  <c r="J379" i="18"/>
  <c r="N378" i="18"/>
  <c r="M378" i="18"/>
  <c r="L378" i="18"/>
  <c r="K378" i="18"/>
  <c r="J378" i="18"/>
  <c r="I378" i="18"/>
  <c r="N377" i="18"/>
  <c r="M377" i="18"/>
  <c r="L377" i="18"/>
  <c r="K377" i="18"/>
  <c r="I377" i="18" s="1"/>
  <c r="J377" i="18"/>
  <c r="N376" i="18"/>
  <c r="M376" i="18"/>
  <c r="L376" i="18"/>
  <c r="K376" i="18"/>
  <c r="J376" i="18"/>
  <c r="I376" i="18"/>
  <c r="N375" i="18"/>
  <c r="M375" i="18"/>
  <c r="L375" i="18"/>
  <c r="K375" i="18"/>
  <c r="I375" i="18" s="1"/>
  <c r="J375" i="18"/>
  <c r="N374" i="18"/>
  <c r="M374" i="18"/>
  <c r="L374" i="18"/>
  <c r="K374" i="18"/>
  <c r="J374" i="18"/>
  <c r="I374" i="18"/>
  <c r="N373" i="18"/>
  <c r="M373" i="18"/>
  <c r="L373" i="18"/>
  <c r="K373" i="18"/>
  <c r="I373" i="18" s="1"/>
  <c r="J373" i="18"/>
  <c r="N372" i="18"/>
  <c r="M372" i="18"/>
  <c r="L372" i="18"/>
  <c r="K372" i="18"/>
  <c r="J372" i="18"/>
  <c r="I372" i="18"/>
  <c r="N371" i="18"/>
  <c r="M371" i="18"/>
  <c r="L371" i="18"/>
  <c r="K371" i="18"/>
  <c r="I371" i="18" s="1"/>
  <c r="J371" i="18"/>
  <c r="N370" i="18"/>
  <c r="M370" i="18"/>
  <c r="L370" i="18"/>
  <c r="K370" i="18"/>
  <c r="J370" i="18"/>
  <c r="I370" i="18"/>
  <c r="N369" i="18"/>
  <c r="M369" i="18"/>
  <c r="L369" i="18"/>
  <c r="K369" i="18"/>
  <c r="I369" i="18" s="1"/>
  <c r="J369" i="18"/>
  <c r="N368" i="18"/>
  <c r="M368" i="18"/>
  <c r="L368" i="18"/>
  <c r="K368" i="18"/>
  <c r="J368" i="18"/>
  <c r="I368" i="18"/>
  <c r="N367" i="18"/>
  <c r="M367" i="18"/>
  <c r="L367" i="18"/>
  <c r="K367" i="18"/>
  <c r="I367" i="18" s="1"/>
  <c r="J367" i="18"/>
  <c r="N366" i="18"/>
  <c r="M366" i="18"/>
  <c r="L366" i="18"/>
  <c r="K366" i="18"/>
  <c r="J366" i="18"/>
  <c r="I366" i="18"/>
  <c r="N365" i="18"/>
  <c r="M365" i="18"/>
  <c r="L365" i="18"/>
  <c r="K365" i="18"/>
  <c r="I365" i="18" s="1"/>
  <c r="J365" i="18"/>
  <c r="N364" i="18"/>
  <c r="M364" i="18"/>
  <c r="L364" i="18"/>
  <c r="K364" i="18"/>
  <c r="J364" i="18"/>
  <c r="I364" i="18"/>
  <c r="N363" i="18"/>
  <c r="M363" i="18"/>
  <c r="L363" i="18"/>
  <c r="K363" i="18"/>
  <c r="I363" i="18" s="1"/>
  <c r="J363" i="18"/>
  <c r="N362" i="18"/>
  <c r="M362" i="18"/>
  <c r="L362" i="18"/>
  <c r="K362" i="18"/>
  <c r="J362" i="18"/>
  <c r="I362" i="18"/>
  <c r="N361" i="18"/>
  <c r="M361" i="18"/>
  <c r="L361" i="18"/>
  <c r="K361" i="18"/>
  <c r="I361" i="18" s="1"/>
  <c r="J361" i="18"/>
  <c r="N360" i="18"/>
  <c r="M360" i="18"/>
  <c r="L360" i="18"/>
  <c r="K360" i="18"/>
  <c r="J360" i="18"/>
  <c r="I360" i="18"/>
  <c r="N359" i="18"/>
  <c r="M359" i="18"/>
  <c r="L359" i="18"/>
  <c r="K359" i="18"/>
  <c r="I359" i="18" s="1"/>
  <c r="J359" i="18"/>
  <c r="N358" i="18"/>
  <c r="M358" i="18"/>
  <c r="L358" i="18"/>
  <c r="K358" i="18"/>
  <c r="J358" i="18"/>
  <c r="I358" i="18"/>
  <c r="N357" i="18"/>
  <c r="M357" i="18"/>
  <c r="L357" i="18"/>
  <c r="K357" i="18"/>
  <c r="I357" i="18" s="1"/>
  <c r="J357" i="18"/>
  <c r="N356" i="18"/>
  <c r="M356" i="18"/>
  <c r="L356" i="18"/>
  <c r="K356" i="18"/>
  <c r="J356" i="18"/>
  <c r="I356" i="18"/>
  <c r="N355" i="18"/>
  <c r="M355" i="18"/>
  <c r="L355" i="18"/>
  <c r="K355" i="18"/>
  <c r="I355" i="18" s="1"/>
  <c r="J355" i="18"/>
  <c r="N354" i="18"/>
  <c r="M354" i="18"/>
  <c r="L354" i="18"/>
  <c r="K354" i="18"/>
  <c r="J354" i="18"/>
  <c r="I354" i="18"/>
  <c r="N353" i="18"/>
  <c r="M353" i="18"/>
  <c r="L353" i="18"/>
  <c r="K353" i="18"/>
  <c r="I353" i="18" s="1"/>
  <c r="J353" i="18"/>
  <c r="N352" i="18"/>
  <c r="M352" i="18"/>
  <c r="L352" i="18"/>
  <c r="K352" i="18"/>
  <c r="J352" i="18"/>
  <c r="I352" i="18"/>
  <c r="K39" i="18" s="1"/>
  <c r="N351" i="18"/>
  <c r="M351" i="18"/>
  <c r="L351" i="18"/>
  <c r="K351" i="18"/>
  <c r="I351" i="18" s="1"/>
  <c r="K38" i="18" s="1"/>
  <c r="J351" i="18"/>
  <c r="N350" i="18"/>
  <c r="M350" i="18"/>
  <c r="L350" i="18"/>
  <c r="K350" i="18"/>
  <c r="J350" i="18"/>
  <c r="I350" i="18"/>
  <c r="N349" i="18"/>
  <c r="M349" i="18"/>
  <c r="L349" i="18"/>
  <c r="K349" i="18"/>
  <c r="I349" i="18" s="1"/>
  <c r="J349" i="18"/>
  <c r="N348" i="18"/>
  <c r="M348" i="18"/>
  <c r="L348" i="18"/>
  <c r="K348" i="18"/>
  <c r="J348" i="18"/>
  <c r="I348" i="18"/>
  <c r="N347" i="18"/>
  <c r="M347" i="18"/>
  <c r="L347" i="18"/>
  <c r="K347" i="18"/>
  <c r="I347" i="18" s="1"/>
  <c r="J347" i="18"/>
  <c r="N346" i="18"/>
  <c r="M346" i="18"/>
  <c r="L346" i="18"/>
  <c r="K346" i="18"/>
  <c r="J346" i="18"/>
  <c r="I346" i="18"/>
  <c r="N345" i="18"/>
  <c r="M345" i="18"/>
  <c r="L345" i="18"/>
  <c r="K345" i="18"/>
  <c r="I345" i="18" s="1"/>
  <c r="J345" i="18"/>
  <c r="N344" i="18"/>
  <c r="M344" i="18"/>
  <c r="L344" i="18"/>
  <c r="K344" i="18"/>
  <c r="J344" i="18"/>
  <c r="I344" i="18"/>
  <c r="N343" i="18"/>
  <c r="M343" i="18"/>
  <c r="L343" i="18"/>
  <c r="K343" i="18"/>
  <c r="I343" i="18" s="1"/>
  <c r="J343" i="18"/>
  <c r="N342" i="18"/>
  <c r="M342" i="18"/>
  <c r="L342" i="18"/>
  <c r="K342" i="18"/>
  <c r="J342" i="18"/>
  <c r="I342" i="18"/>
  <c r="N341" i="18"/>
  <c r="M341" i="18"/>
  <c r="L341" i="18"/>
  <c r="K341" i="18"/>
  <c r="I341" i="18" s="1"/>
  <c r="J341" i="18"/>
  <c r="N340" i="18"/>
  <c r="M340" i="18"/>
  <c r="L340" i="18"/>
  <c r="K340" i="18"/>
  <c r="J340" i="18"/>
  <c r="I340" i="18"/>
  <c r="N339" i="18"/>
  <c r="M339" i="18"/>
  <c r="L339" i="18"/>
  <c r="K339" i="18"/>
  <c r="I339" i="18" s="1"/>
  <c r="J339" i="18"/>
  <c r="N338" i="18"/>
  <c r="M338" i="18"/>
  <c r="L338" i="18"/>
  <c r="K338" i="18"/>
  <c r="J338" i="18"/>
  <c r="I338" i="18"/>
  <c r="N337" i="18"/>
  <c r="M337" i="18"/>
  <c r="L337" i="18"/>
  <c r="K337" i="18"/>
  <c r="I337" i="18" s="1"/>
  <c r="J337" i="18"/>
  <c r="N336" i="18"/>
  <c r="M336" i="18"/>
  <c r="L336" i="18"/>
  <c r="K336" i="18"/>
  <c r="J336" i="18"/>
  <c r="I336" i="18"/>
  <c r="N335" i="18"/>
  <c r="M335" i="18"/>
  <c r="L335" i="18"/>
  <c r="K335" i="18"/>
  <c r="I335" i="18" s="1"/>
  <c r="J335" i="18"/>
  <c r="N334" i="18"/>
  <c r="M334" i="18"/>
  <c r="L334" i="18"/>
  <c r="K334" i="18"/>
  <c r="J334" i="18"/>
  <c r="I334" i="18"/>
  <c r="N333" i="18"/>
  <c r="M333" i="18"/>
  <c r="L333" i="18"/>
  <c r="K333" i="18"/>
  <c r="I333" i="18" s="1"/>
  <c r="J333" i="18"/>
  <c r="N332" i="18"/>
  <c r="M332" i="18"/>
  <c r="L332" i="18"/>
  <c r="K332" i="18"/>
  <c r="J332" i="18"/>
  <c r="I332" i="18"/>
  <c r="N331" i="18"/>
  <c r="M331" i="18"/>
  <c r="L331" i="18"/>
  <c r="K331" i="18"/>
  <c r="I331" i="18" s="1"/>
  <c r="J331" i="18"/>
  <c r="N330" i="18"/>
  <c r="M330" i="18"/>
  <c r="L330" i="18"/>
  <c r="K330" i="18"/>
  <c r="J330" i="18"/>
  <c r="I330" i="18"/>
  <c r="N329" i="18"/>
  <c r="M329" i="18"/>
  <c r="L329" i="18"/>
  <c r="K329" i="18"/>
  <c r="I329" i="18" s="1"/>
  <c r="J329" i="18"/>
  <c r="N328" i="18"/>
  <c r="M328" i="18"/>
  <c r="L328" i="18"/>
  <c r="K328" i="18"/>
  <c r="J328" i="18"/>
  <c r="I328" i="18"/>
  <c r="N327" i="18"/>
  <c r="M327" i="18"/>
  <c r="L327" i="18"/>
  <c r="K327" i="18"/>
  <c r="I327" i="18" s="1"/>
  <c r="J327" i="18"/>
  <c r="N326" i="18"/>
  <c r="M326" i="18"/>
  <c r="L326" i="18"/>
  <c r="K326" i="18"/>
  <c r="J326" i="18"/>
  <c r="I326" i="18"/>
  <c r="N325" i="18"/>
  <c r="M325" i="18"/>
  <c r="L325" i="18"/>
  <c r="K325" i="18"/>
  <c r="I325" i="18" s="1"/>
  <c r="J325" i="18"/>
  <c r="N324" i="18"/>
  <c r="M324" i="18"/>
  <c r="L324" i="18"/>
  <c r="K324" i="18"/>
  <c r="J324" i="18"/>
  <c r="I324" i="18"/>
  <c r="N323" i="18"/>
  <c r="M323" i="18"/>
  <c r="L323" i="18"/>
  <c r="K323" i="18"/>
  <c r="I323" i="18" s="1"/>
  <c r="J323" i="18"/>
  <c r="N322" i="18"/>
  <c r="M322" i="18"/>
  <c r="L322" i="18"/>
  <c r="K322" i="18"/>
  <c r="J322" i="18"/>
  <c r="I322" i="18"/>
  <c r="N321" i="18"/>
  <c r="M321" i="18"/>
  <c r="L321" i="18"/>
  <c r="K321" i="18"/>
  <c r="I321" i="18" s="1"/>
  <c r="J321" i="18"/>
  <c r="N320" i="18"/>
  <c r="M320" i="18"/>
  <c r="L320" i="18"/>
  <c r="K320" i="18"/>
  <c r="J320" i="18"/>
  <c r="I320" i="18"/>
  <c r="N319" i="18"/>
  <c r="M319" i="18"/>
  <c r="L319" i="18"/>
  <c r="K319" i="18"/>
  <c r="I319" i="18" s="1"/>
  <c r="J319" i="18"/>
  <c r="N318" i="18"/>
  <c r="M318" i="18"/>
  <c r="L318" i="18"/>
  <c r="K318" i="18"/>
  <c r="J318" i="18"/>
  <c r="I318" i="18"/>
  <c r="N317" i="18"/>
  <c r="M317" i="18"/>
  <c r="L317" i="18"/>
  <c r="K317" i="18"/>
  <c r="I317" i="18" s="1"/>
  <c r="J317" i="18"/>
  <c r="N316" i="18"/>
  <c r="M316" i="18"/>
  <c r="L316" i="18"/>
  <c r="K316" i="18"/>
  <c r="J316" i="18"/>
  <c r="I316" i="18"/>
  <c r="N315" i="18"/>
  <c r="M315" i="18"/>
  <c r="L315" i="18"/>
  <c r="K315" i="18"/>
  <c r="I315" i="18" s="1"/>
  <c r="J315" i="18"/>
  <c r="N314" i="18"/>
  <c r="M314" i="18"/>
  <c r="L314" i="18"/>
  <c r="K314" i="18"/>
  <c r="J314" i="18"/>
  <c r="I314" i="18"/>
  <c r="N313" i="18"/>
  <c r="M313" i="18"/>
  <c r="L313" i="18"/>
  <c r="K313" i="18"/>
  <c r="I313" i="18" s="1"/>
  <c r="J313" i="18"/>
  <c r="N312" i="18"/>
  <c r="M312" i="18"/>
  <c r="L312" i="18"/>
  <c r="K312" i="18"/>
  <c r="J312" i="18"/>
  <c r="I312" i="18"/>
  <c r="N311" i="18"/>
  <c r="M311" i="18"/>
  <c r="L311" i="18"/>
  <c r="K311" i="18"/>
  <c r="I311" i="18" s="1"/>
  <c r="J311" i="18"/>
  <c r="N310" i="18"/>
  <c r="M310" i="18"/>
  <c r="L310" i="18"/>
  <c r="K310" i="18"/>
  <c r="J310" i="18"/>
  <c r="I310" i="18"/>
  <c r="N309" i="18"/>
  <c r="M309" i="18"/>
  <c r="L309" i="18"/>
  <c r="K309" i="18"/>
  <c r="I309" i="18" s="1"/>
  <c r="J309" i="18"/>
  <c r="N308" i="18"/>
  <c r="M308" i="18"/>
  <c r="L308" i="18"/>
  <c r="K308" i="18"/>
  <c r="J308" i="18"/>
  <c r="I308" i="18"/>
  <c r="N307" i="18"/>
  <c r="M307" i="18"/>
  <c r="L307" i="18"/>
  <c r="K307" i="18"/>
  <c r="I307" i="18" s="1"/>
  <c r="J307" i="18"/>
  <c r="N306" i="18"/>
  <c r="M306" i="18"/>
  <c r="L306" i="18"/>
  <c r="K306" i="18"/>
  <c r="J306" i="18"/>
  <c r="I306" i="18"/>
  <c r="N305" i="18"/>
  <c r="M305" i="18"/>
  <c r="L305" i="18"/>
  <c r="K305" i="18"/>
  <c r="I305" i="18" s="1"/>
  <c r="J305" i="18"/>
  <c r="N304" i="18"/>
  <c r="M304" i="18"/>
  <c r="L304" i="18"/>
  <c r="K304" i="18"/>
  <c r="J304" i="18"/>
  <c r="I304" i="18"/>
  <c r="N303" i="18"/>
  <c r="M303" i="18"/>
  <c r="L303" i="18"/>
  <c r="K303" i="18"/>
  <c r="I303" i="18" s="1"/>
  <c r="J303" i="18"/>
  <c r="N302" i="18"/>
  <c r="M302" i="18"/>
  <c r="L302" i="18"/>
  <c r="K302" i="18"/>
  <c r="J302" i="18"/>
  <c r="I302" i="18"/>
  <c r="N301" i="18"/>
  <c r="M301" i="18"/>
  <c r="L301" i="18"/>
  <c r="K301" i="18"/>
  <c r="I301" i="18" s="1"/>
  <c r="J301" i="18"/>
  <c r="N300" i="18"/>
  <c r="M300" i="18"/>
  <c r="L300" i="18"/>
  <c r="K300" i="18"/>
  <c r="J300" i="18"/>
  <c r="I300" i="18"/>
  <c r="N299" i="18"/>
  <c r="M299" i="18"/>
  <c r="L299" i="18"/>
  <c r="K299" i="18"/>
  <c r="I299" i="18" s="1"/>
  <c r="J299" i="18"/>
  <c r="N298" i="18"/>
  <c r="M298" i="18"/>
  <c r="L298" i="18"/>
  <c r="K298" i="18"/>
  <c r="J298" i="18"/>
  <c r="I298" i="18"/>
  <c r="N297" i="18"/>
  <c r="M297" i="18"/>
  <c r="L297" i="18"/>
  <c r="K297" i="18"/>
  <c r="I297" i="18" s="1"/>
  <c r="J297" i="18"/>
  <c r="N296" i="18"/>
  <c r="M296" i="18"/>
  <c r="L296" i="18"/>
  <c r="K296" i="18"/>
  <c r="J296" i="18"/>
  <c r="I296" i="18"/>
  <c r="N295" i="18"/>
  <c r="M295" i="18"/>
  <c r="L295" i="18"/>
  <c r="K295" i="18"/>
  <c r="I295" i="18" s="1"/>
  <c r="J295" i="18"/>
  <c r="N294" i="18"/>
  <c r="M294" i="18"/>
  <c r="L294" i="18"/>
  <c r="K294" i="18"/>
  <c r="J294" i="18"/>
  <c r="I294" i="18"/>
  <c r="N293" i="18"/>
  <c r="M293" i="18"/>
  <c r="L293" i="18"/>
  <c r="K293" i="18"/>
  <c r="I293" i="18" s="1"/>
  <c r="J293" i="18"/>
  <c r="N292" i="18"/>
  <c r="M292" i="18"/>
  <c r="L292" i="18"/>
  <c r="K292" i="18"/>
  <c r="J292" i="18"/>
  <c r="I292" i="18"/>
  <c r="N291" i="18"/>
  <c r="M291" i="18"/>
  <c r="L291" i="18"/>
  <c r="K291" i="18"/>
  <c r="I291" i="18" s="1"/>
  <c r="J291" i="18"/>
  <c r="N290" i="18"/>
  <c r="M290" i="18"/>
  <c r="L290" i="18"/>
  <c r="K290" i="18"/>
  <c r="J290" i="18"/>
  <c r="I290" i="18"/>
  <c r="N289" i="18"/>
  <c r="M289" i="18"/>
  <c r="L289" i="18"/>
  <c r="K289" i="18"/>
  <c r="I289" i="18" s="1"/>
  <c r="J289" i="18"/>
  <c r="N288" i="18"/>
  <c r="M288" i="18"/>
  <c r="L288" i="18"/>
  <c r="K288" i="18"/>
  <c r="J288" i="18"/>
  <c r="I288" i="18"/>
  <c r="N287" i="18"/>
  <c r="M287" i="18"/>
  <c r="L287" i="18"/>
  <c r="K287" i="18"/>
  <c r="I287" i="18" s="1"/>
  <c r="J287" i="18"/>
  <c r="N286" i="18"/>
  <c r="M286" i="18"/>
  <c r="L286" i="18"/>
  <c r="K286" i="18"/>
  <c r="J286" i="18"/>
  <c r="I286" i="18"/>
  <c r="N285" i="18"/>
  <c r="M285" i="18"/>
  <c r="L285" i="18"/>
  <c r="K285" i="18"/>
  <c r="I285" i="18" s="1"/>
  <c r="J285" i="18"/>
  <c r="N284" i="18"/>
  <c r="M284" i="18"/>
  <c r="L284" i="18"/>
  <c r="K284" i="18"/>
  <c r="J284" i="18"/>
  <c r="I284" i="18"/>
  <c r="N283" i="18"/>
  <c r="M283" i="18"/>
  <c r="L283" i="18"/>
  <c r="K283" i="18"/>
  <c r="I283" i="18" s="1"/>
  <c r="J283" i="18"/>
  <c r="N282" i="18"/>
  <c r="M282" i="18"/>
  <c r="L282" i="18"/>
  <c r="K282" i="18"/>
  <c r="J282" i="18"/>
  <c r="I282" i="18"/>
  <c r="N281" i="18"/>
  <c r="M281" i="18"/>
  <c r="L281" i="18"/>
  <c r="K281" i="18"/>
  <c r="I281" i="18" s="1"/>
  <c r="J281" i="18"/>
  <c r="N280" i="18"/>
  <c r="M280" i="18"/>
  <c r="L280" i="18"/>
  <c r="K280" i="18"/>
  <c r="J280" i="18"/>
  <c r="I280" i="18"/>
  <c r="N279" i="18"/>
  <c r="M279" i="18"/>
  <c r="L279" i="18"/>
  <c r="K279" i="18"/>
  <c r="I279" i="18" s="1"/>
  <c r="J279" i="18"/>
  <c r="N278" i="18"/>
  <c r="M278" i="18"/>
  <c r="L278" i="18"/>
  <c r="K278" i="18"/>
  <c r="J278" i="18"/>
  <c r="I278" i="18"/>
  <c r="N277" i="18"/>
  <c r="M277" i="18"/>
  <c r="L277" i="18"/>
  <c r="K277" i="18"/>
  <c r="I277" i="18" s="1"/>
  <c r="J277" i="18"/>
  <c r="N276" i="18"/>
  <c r="M276" i="18"/>
  <c r="L276" i="18"/>
  <c r="K276" i="18"/>
  <c r="J276" i="18"/>
  <c r="I276" i="18"/>
  <c r="N275" i="18"/>
  <c r="M275" i="18"/>
  <c r="L275" i="18"/>
  <c r="K275" i="18"/>
  <c r="I275" i="18" s="1"/>
  <c r="J275" i="18"/>
  <c r="N274" i="18"/>
  <c r="M274" i="18"/>
  <c r="L274" i="18"/>
  <c r="K274" i="18"/>
  <c r="J274" i="18"/>
  <c r="I274" i="18"/>
  <c r="N273" i="18"/>
  <c r="M273" i="18"/>
  <c r="L273" i="18"/>
  <c r="K273" i="18"/>
  <c r="I273" i="18" s="1"/>
  <c r="J273" i="18"/>
  <c r="N272" i="18"/>
  <c r="M272" i="18"/>
  <c r="L272" i="18"/>
  <c r="K272" i="18"/>
  <c r="J272" i="18"/>
  <c r="I272" i="18"/>
  <c r="N271" i="18"/>
  <c r="M271" i="18"/>
  <c r="L271" i="18"/>
  <c r="K271" i="18"/>
  <c r="I271" i="18" s="1"/>
  <c r="J271" i="18"/>
  <c r="N270" i="18"/>
  <c r="M270" i="18"/>
  <c r="L270" i="18"/>
  <c r="K270" i="18"/>
  <c r="J270" i="18"/>
  <c r="I270" i="18"/>
  <c r="N269" i="18"/>
  <c r="M269" i="18"/>
  <c r="L269" i="18"/>
  <c r="K269" i="18"/>
  <c r="I269" i="18" s="1"/>
  <c r="J269" i="18"/>
  <c r="N268" i="18"/>
  <c r="M268" i="18"/>
  <c r="L268" i="18"/>
  <c r="K268" i="18"/>
  <c r="J268" i="18"/>
  <c r="I268" i="18"/>
  <c r="N267" i="18"/>
  <c r="M267" i="18"/>
  <c r="L267" i="18"/>
  <c r="K267" i="18"/>
  <c r="I267" i="18" s="1"/>
  <c r="J267" i="18"/>
  <c r="N266" i="18"/>
  <c r="M266" i="18"/>
  <c r="L266" i="18"/>
  <c r="K266" i="18"/>
  <c r="J266" i="18"/>
  <c r="I266" i="18"/>
  <c r="N265" i="18"/>
  <c r="M265" i="18"/>
  <c r="L265" i="18"/>
  <c r="K265" i="18"/>
  <c r="I265" i="18" s="1"/>
  <c r="J265" i="18"/>
  <c r="N264" i="18"/>
  <c r="M264" i="18"/>
  <c r="L264" i="18"/>
  <c r="K264" i="18"/>
  <c r="J264" i="18"/>
  <c r="I264" i="18"/>
  <c r="N263" i="18"/>
  <c r="M263" i="18"/>
  <c r="L263" i="18"/>
  <c r="K263" i="18"/>
  <c r="I263" i="18" s="1"/>
  <c r="J263" i="18"/>
  <c r="N262" i="18"/>
  <c r="M262" i="18"/>
  <c r="L262" i="18"/>
  <c r="K262" i="18"/>
  <c r="J262" i="18"/>
  <c r="I262" i="18"/>
  <c r="N261" i="18"/>
  <c r="M261" i="18"/>
  <c r="L261" i="18"/>
  <c r="K261" i="18"/>
  <c r="I261" i="18" s="1"/>
  <c r="J261" i="18"/>
  <c r="N260" i="18"/>
  <c r="M260" i="18"/>
  <c r="L260" i="18"/>
  <c r="K260" i="18"/>
  <c r="J260" i="18"/>
  <c r="I260" i="18"/>
  <c r="N259" i="18"/>
  <c r="M259" i="18"/>
  <c r="L259" i="18"/>
  <c r="K259" i="18"/>
  <c r="I259" i="18" s="1"/>
  <c r="J259" i="18"/>
  <c r="N258" i="18"/>
  <c r="M258" i="18"/>
  <c r="L258" i="18"/>
  <c r="K258" i="18"/>
  <c r="J258" i="18"/>
  <c r="I258" i="18"/>
  <c r="N257" i="18"/>
  <c r="M257" i="18"/>
  <c r="L257" i="18"/>
  <c r="K257" i="18"/>
  <c r="I257" i="18" s="1"/>
  <c r="J257" i="18"/>
  <c r="N256" i="18"/>
  <c r="M256" i="18"/>
  <c r="L256" i="18"/>
  <c r="K256" i="18"/>
  <c r="J256" i="18"/>
  <c r="I256" i="18"/>
  <c r="N255" i="18"/>
  <c r="M255" i="18"/>
  <c r="L255" i="18"/>
  <c r="K255" i="18"/>
  <c r="I255" i="18" s="1"/>
  <c r="J255" i="18"/>
  <c r="N254" i="18"/>
  <c r="M254" i="18"/>
  <c r="L254" i="18"/>
  <c r="K254" i="18"/>
  <c r="J254" i="18"/>
  <c r="I254" i="18"/>
  <c r="N253" i="18"/>
  <c r="M253" i="18"/>
  <c r="L253" i="18"/>
  <c r="K253" i="18"/>
  <c r="I253" i="18" s="1"/>
  <c r="J253" i="18"/>
  <c r="N252" i="18"/>
  <c r="M252" i="18"/>
  <c r="L252" i="18"/>
  <c r="K252" i="18"/>
  <c r="J252" i="18"/>
  <c r="I252" i="18"/>
  <c r="N251" i="18"/>
  <c r="M251" i="18"/>
  <c r="L251" i="18"/>
  <c r="K251" i="18"/>
  <c r="I251" i="18" s="1"/>
  <c r="J251" i="18"/>
  <c r="N250" i="18"/>
  <c r="M250" i="18"/>
  <c r="L250" i="18"/>
  <c r="K250" i="18"/>
  <c r="J250" i="18"/>
  <c r="I250" i="18"/>
  <c r="N249" i="18"/>
  <c r="M249" i="18"/>
  <c r="L249" i="18"/>
  <c r="K249" i="18"/>
  <c r="I249" i="18" s="1"/>
  <c r="J249" i="18"/>
  <c r="N248" i="18"/>
  <c r="M248" i="18"/>
  <c r="L248" i="18"/>
  <c r="K248" i="18"/>
  <c r="J248" i="18"/>
  <c r="I248" i="18"/>
  <c r="N247" i="18"/>
  <c r="M247" i="18"/>
  <c r="L247" i="18"/>
  <c r="K247" i="18"/>
  <c r="I247" i="18" s="1"/>
  <c r="J247" i="18"/>
  <c r="N246" i="18"/>
  <c r="M246" i="18"/>
  <c r="L246" i="18"/>
  <c r="K246" i="18"/>
  <c r="J246" i="18"/>
  <c r="I246" i="18"/>
  <c r="N245" i="18"/>
  <c r="M245" i="18"/>
  <c r="L245" i="18"/>
  <c r="K245" i="18"/>
  <c r="I245" i="18" s="1"/>
  <c r="J245" i="18"/>
  <c r="N244" i="18"/>
  <c r="M244" i="18"/>
  <c r="L244" i="18"/>
  <c r="K244" i="18"/>
  <c r="J244" i="18"/>
  <c r="I244" i="18"/>
  <c r="N243" i="18"/>
  <c r="M243" i="18"/>
  <c r="L243" i="18"/>
  <c r="K243" i="18"/>
  <c r="I243" i="18" s="1"/>
  <c r="J243" i="18"/>
  <c r="N242" i="18"/>
  <c r="M242" i="18"/>
  <c r="L242" i="18"/>
  <c r="K242" i="18"/>
  <c r="J242" i="18"/>
  <c r="I242" i="18"/>
  <c r="N241" i="18"/>
  <c r="M241" i="18"/>
  <c r="L241" i="18"/>
  <c r="K241" i="18"/>
  <c r="I241" i="18" s="1"/>
  <c r="J241" i="18"/>
  <c r="N240" i="18"/>
  <c r="M240" i="18"/>
  <c r="L240" i="18"/>
  <c r="K240" i="18"/>
  <c r="J240" i="18"/>
  <c r="I240" i="18"/>
  <c r="N239" i="18"/>
  <c r="M239" i="18"/>
  <c r="L239" i="18"/>
  <c r="K239" i="18"/>
  <c r="I239" i="18" s="1"/>
  <c r="J239" i="18"/>
  <c r="N238" i="18"/>
  <c r="M238" i="18"/>
  <c r="L238" i="18"/>
  <c r="K238" i="18"/>
  <c r="J238" i="18"/>
  <c r="I238" i="18"/>
  <c r="N237" i="18"/>
  <c r="M237" i="18"/>
  <c r="L237" i="18"/>
  <c r="K237" i="18"/>
  <c r="I237" i="18" s="1"/>
  <c r="J237" i="18"/>
  <c r="N236" i="18"/>
  <c r="M236" i="18"/>
  <c r="L236" i="18"/>
  <c r="K236" i="18"/>
  <c r="J236" i="18"/>
  <c r="I236" i="18"/>
  <c r="N235" i="18"/>
  <c r="M235" i="18"/>
  <c r="L235" i="18"/>
  <c r="K235" i="18"/>
  <c r="I235" i="18" s="1"/>
  <c r="J235" i="18"/>
  <c r="N234" i="18"/>
  <c r="M234" i="18"/>
  <c r="L234" i="18"/>
  <c r="K234" i="18"/>
  <c r="J234" i="18"/>
  <c r="I234" i="18"/>
  <c r="N233" i="18"/>
  <c r="M233" i="18"/>
  <c r="L233" i="18"/>
  <c r="K233" i="18"/>
  <c r="I233" i="18" s="1"/>
  <c r="J233" i="18"/>
  <c r="N232" i="18"/>
  <c r="M232" i="18"/>
  <c r="L232" i="18"/>
  <c r="K232" i="18"/>
  <c r="J232" i="18"/>
  <c r="I232" i="18"/>
  <c r="N231" i="18"/>
  <c r="M231" i="18"/>
  <c r="L231" i="18"/>
  <c r="K231" i="18"/>
  <c r="I231" i="18" s="1"/>
  <c r="J231" i="18"/>
  <c r="N230" i="18"/>
  <c r="M230" i="18"/>
  <c r="L230" i="18"/>
  <c r="K230" i="18"/>
  <c r="J230" i="18"/>
  <c r="I230" i="18"/>
  <c r="N229" i="18"/>
  <c r="M229" i="18"/>
  <c r="L229" i="18"/>
  <c r="K229" i="18"/>
  <c r="I229" i="18" s="1"/>
  <c r="J229" i="18"/>
  <c r="N228" i="18"/>
  <c r="M228" i="18"/>
  <c r="L228" i="18"/>
  <c r="K228" i="18"/>
  <c r="J228" i="18"/>
  <c r="I228" i="18"/>
  <c r="N227" i="18"/>
  <c r="M227" i="18"/>
  <c r="L227" i="18"/>
  <c r="K227" i="18"/>
  <c r="I227" i="18" s="1"/>
  <c r="J227" i="18"/>
  <c r="N226" i="18"/>
  <c r="M226" i="18"/>
  <c r="L226" i="18"/>
  <c r="K226" i="18"/>
  <c r="J226" i="18"/>
  <c r="I226" i="18"/>
  <c r="N225" i="18"/>
  <c r="M225" i="18"/>
  <c r="L225" i="18"/>
  <c r="K225" i="18"/>
  <c r="I225" i="18" s="1"/>
  <c r="J225" i="18"/>
  <c r="N224" i="18"/>
  <c r="M224" i="18"/>
  <c r="L224" i="18"/>
  <c r="K224" i="18"/>
  <c r="J224" i="18"/>
  <c r="I224" i="18"/>
  <c r="N223" i="18"/>
  <c r="M223" i="18"/>
  <c r="L223" i="18"/>
  <c r="K223" i="18"/>
  <c r="I223" i="18" s="1"/>
  <c r="J223" i="18"/>
  <c r="N222" i="18"/>
  <c r="M222" i="18"/>
  <c r="L222" i="18"/>
  <c r="K222" i="18"/>
  <c r="J222" i="18"/>
  <c r="I222" i="18"/>
  <c r="N221" i="18"/>
  <c r="M221" i="18"/>
  <c r="L221" i="18"/>
  <c r="K221" i="18"/>
  <c r="I221" i="18" s="1"/>
  <c r="J221" i="18"/>
  <c r="N220" i="18"/>
  <c r="M220" i="18"/>
  <c r="L220" i="18"/>
  <c r="K220" i="18"/>
  <c r="J220" i="18"/>
  <c r="I220" i="18"/>
  <c r="N219" i="18"/>
  <c r="M219" i="18"/>
  <c r="L219" i="18"/>
  <c r="K219" i="18"/>
  <c r="I219" i="18" s="1"/>
  <c r="J219" i="18"/>
  <c r="N218" i="18"/>
  <c r="M218" i="18"/>
  <c r="L218" i="18"/>
  <c r="K218" i="18"/>
  <c r="J218" i="18"/>
  <c r="I218" i="18"/>
  <c r="N217" i="18"/>
  <c r="M217" i="18"/>
  <c r="L217" i="18"/>
  <c r="K217" i="18"/>
  <c r="I217" i="18" s="1"/>
  <c r="J217" i="18"/>
  <c r="N216" i="18"/>
  <c r="M216" i="18"/>
  <c r="L216" i="18"/>
  <c r="K216" i="18"/>
  <c r="J216" i="18"/>
  <c r="I216" i="18"/>
  <c r="N215" i="18"/>
  <c r="M215" i="18"/>
  <c r="L215" i="18"/>
  <c r="K215" i="18"/>
  <c r="I215" i="18" s="1"/>
  <c r="J215" i="18"/>
  <c r="N214" i="18"/>
  <c r="M214" i="18"/>
  <c r="L214" i="18"/>
  <c r="K214" i="18"/>
  <c r="J214" i="18"/>
  <c r="I214" i="18"/>
  <c r="N213" i="18"/>
  <c r="M213" i="18"/>
  <c r="L213" i="18"/>
  <c r="K213" i="18"/>
  <c r="I213" i="18" s="1"/>
  <c r="J213" i="18"/>
  <c r="N212" i="18"/>
  <c r="M212" i="18"/>
  <c r="L212" i="18"/>
  <c r="K212" i="18"/>
  <c r="J212" i="18"/>
  <c r="I212" i="18"/>
  <c r="N211" i="18"/>
  <c r="M211" i="18"/>
  <c r="L211" i="18"/>
  <c r="K211" i="18"/>
  <c r="I211" i="18" s="1"/>
  <c r="J211" i="18"/>
  <c r="N210" i="18"/>
  <c r="M210" i="18"/>
  <c r="L210" i="18"/>
  <c r="K210" i="18"/>
  <c r="J210" i="18"/>
  <c r="I210" i="18"/>
  <c r="N209" i="18"/>
  <c r="M209" i="18"/>
  <c r="L209" i="18"/>
  <c r="K209" i="18"/>
  <c r="I209" i="18" s="1"/>
  <c r="J209" i="18"/>
  <c r="N208" i="18"/>
  <c r="M208" i="18"/>
  <c r="L208" i="18"/>
  <c r="K208" i="18"/>
  <c r="J208" i="18"/>
  <c r="I208" i="18"/>
  <c r="N207" i="18"/>
  <c r="M207" i="18"/>
  <c r="L207" i="18"/>
  <c r="K207" i="18"/>
  <c r="I207" i="18" s="1"/>
  <c r="J207" i="18"/>
  <c r="N206" i="18"/>
  <c r="M206" i="18"/>
  <c r="L206" i="18"/>
  <c r="K206" i="18"/>
  <c r="J206" i="18"/>
  <c r="I206" i="18"/>
  <c r="N205" i="18"/>
  <c r="M205" i="18"/>
  <c r="L205" i="18"/>
  <c r="K205" i="18"/>
  <c r="I205" i="18" s="1"/>
  <c r="J205" i="18"/>
  <c r="N204" i="18"/>
  <c r="M204" i="18"/>
  <c r="L204" i="18"/>
  <c r="K204" i="18"/>
  <c r="J204" i="18"/>
  <c r="I204" i="18"/>
  <c r="N203" i="18"/>
  <c r="M203" i="18"/>
  <c r="L203" i="18"/>
  <c r="K203" i="18"/>
  <c r="I203" i="18" s="1"/>
  <c r="K37" i="18" s="1"/>
  <c r="J203" i="18"/>
  <c r="N202" i="18"/>
  <c r="M202" i="18"/>
  <c r="L202" i="18"/>
  <c r="K202" i="18"/>
  <c r="J202" i="18"/>
  <c r="I202" i="18"/>
  <c r="K36" i="18" s="1"/>
  <c r="N201" i="18"/>
  <c r="M201" i="18"/>
  <c r="L201" i="18"/>
  <c r="K201" i="18"/>
  <c r="I201" i="18" s="1"/>
  <c r="K35" i="18" s="1"/>
  <c r="J201" i="18"/>
  <c r="N200" i="18"/>
  <c r="M200" i="18"/>
  <c r="L200" i="18"/>
  <c r="K200" i="18"/>
  <c r="J200" i="18"/>
  <c r="I200" i="18"/>
  <c r="N199" i="18"/>
  <c r="M199" i="18"/>
  <c r="L199" i="18"/>
  <c r="K199" i="18"/>
  <c r="I199" i="18" s="1"/>
  <c r="J199" i="18"/>
  <c r="N198" i="18"/>
  <c r="M198" i="18"/>
  <c r="L198" i="18"/>
  <c r="K198" i="18"/>
  <c r="J198" i="18"/>
  <c r="I198" i="18"/>
  <c r="N197" i="18"/>
  <c r="M197" i="18"/>
  <c r="L197" i="18"/>
  <c r="K197" i="18"/>
  <c r="I197" i="18" s="1"/>
  <c r="J197" i="18"/>
  <c r="N196" i="18"/>
  <c r="M196" i="18"/>
  <c r="L196" i="18"/>
  <c r="K196" i="18"/>
  <c r="J196" i="18"/>
  <c r="I196" i="18"/>
  <c r="K34" i="18" s="1"/>
  <c r="N195" i="18"/>
  <c r="M195" i="18"/>
  <c r="L195" i="18"/>
  <c r="K195" i="18"/>
  <c r="I195" i="18" s="1"/>
  <c r="K33" i="18" s="1"/>
  <c r="J195" i="18"/>
  <c r="N194" i="18"/>
  <c r="M194" i="18"/>
  <c r="L194" i="18"/>
  <c r="K194" i="18"/>
  <c r="J194" i="18"/>
  <c r="I194" i="18"/>
  <c r="N193" i="18"/>
  <c r="M193" i="18"/>
  <c r="L193" i="18"/>
  <c r="K193" i="18"/>
  <c r="I193" i="18" s="1"/>
  <c r="J193" i="18"/>
  <c r="N192" i="18"/>
  <c r="M192" i="18"/>
  <c r="L192" i="18"/>
  <c r="K192" i="18"/>
  <c r="J192" i="18"/>
  <c r="I192" i="18"/>
  <c r="N191" i="18"/>
  <c r="M191" i="18"/>
  <c r="L191" i="18"/>
  <c r="K191" i="18"/>
  <c r="I191" i="18" s="1"/>
  <c r="J191" i="18"/>
  <c r="N190" i="18"/>
  <c r="M190" i="18"/>
  <c r="L190" i="18"/>
  <c r="K190" i="18"/>
  <c r="J190" i="18"/>
  <c r="I190" i="18"/>
  <c r="N189" i="18"/>
  <c r="M189" i="18"/>
  <c r="L189" i="18"/>
  <c r="K189" i="18"/>
  <c r="I189" i="18" s="1"/>
  <c r="J189" i="18"/>
  <c r="N188" i="18"/>
  <c r="M188" i="18"/>
  <c r="L188" i="18"/>
  <c r="K188" i="18"/>
  <c r="J188" i="18"/>
  <c r="I188" i="18"/>
  <c r="N187" i="18"/>
  <c r="M187" i="18"/>
  <c r="L187" i="18"/>
  <c r="K187" i="18"/>
  <c r="I187" i="18" s="1"/>
  <c r="K32" i="18" s="1"/>
  <c r="J187" i="18"/>
  <c r="N186" i="18"/>
  <c r="M186" i="18"/>
  <c r="L186" i="18"/>
  <c r="K186" i="18"/>
  <c r="J186" i="18"/>
  <c r="I186" i="18"/>
  <c r="K31" i="18" s="1"/>
  <c r="N185" i="18"/>
  <c r="M185" i="18"/>
  <c r="L185" i="18"/>
  <c r="K185" i="18"/>
  <c r="I185" i="18" s="1"/>
  <c r="K30" i="18" s="1"/>
  <c r="J185" i="18"/>
  <c r="N184" i="18"/>
  <c r="M184" i="18"/>
  <c r="L184" i="18"/>
  <c r="K184" i="18"/>
  <c r="J184" i="18"/>
  <c r="I184" i="18"/>
  <c r="N183" i="18"/>
  <c r="M183" i="18"/>
  <c r="L183" i="18"/>
  <c r="K183" i="18"/>
  <c r="I183" i="18" s="1"/>
  <c r="J183" i="18"/>
  <c r="N182" i="18"/>
  <c r="M182" i="18"/>
  <c r="L182" i="18"/>
  <c r="K182" i="18"/>
  <c r="J182" i="18"/>
  <c r="I182" i="18"/>
  <c r="N181" i="18"/>
  <c r="M181" i="18"/>
  <c r="L181" i="18"/>
  <c r="K181" i="18"/>
  <c r="I181" i="18" s="1"/>
  <c r="J181" i="18"/>
  <c r="N180" i="18"/>
  <c r="M180" i="18"/>
  <c r="L180" i="18"/>
  <c r="K180" i="18"/>
  <c r="J180" i="18"/>
  <c r="I180" i="18"/>
  <c r="N179" i="18"/>
  <c r="M179" i="18"/>
  <c r="L179" i="18"/>
  <c r="K179" i="18"/>
  <c r="I179" i="18" s="1"/>
  <c r="J179" i="18"/>
  <c r="N178" i="18"/>
  <c r="M178" i="18"/>
  <c r="L178" i="18"/>
  <c r="K178" i="18"/>
  <c r="J178" i="18"/>
  <c r="I178" i="18"/>
  <c r="N177" i="18"/>
  <c r="M177" i="18"/>
  <c r="L177" i="18"/>
  <c r="K177" i="18"/>
  <c r="I177" i="18" s="1"/>
  <c r="J177" i="18"/>
  <c r="N176" i="18"/>
  <c r="M176" i="18"/>
  <c r="L176" i="18"/>
  <c r="K176" i="18"/>
  <c r="J176" i="18"/>
  <c r="I176" i="18"/>
  <c r="N175" i="18"/>
  <c r="M175" i="18"/>
  <c r="L175" i="18"/>
  <c r="K175" i="18"/>
  <c r="I175" i="18" s="1"/>
  <c r="J175" i="18"/>
  <c r="N174" i="18"/>
  <c r="M174" i="18"/>
  <c r="L174" i="18"/>
  <c r="K174" i="18"/>
  <c r="J174" i="18"/>
  <c r="I174" i="18"/>
  <c r="K29" i="18" s="1"/>
  <c r="N173" i="18"/>
  <c r="M173" i="18"/>
  <c r="L173" i="18"/>
  <c r="K173" i="18"/>
  <c r="I173" i="18" s="1"/>
  <c r="K28" i="18" s="1"/>
  <c r="J173" i="18"/>
  <c r="N172" i="18"/>
  <c r="M172" i="18"/>
  <c r="L172" i="18"/>
  <c r="K172" i="18"/>
  <c r="J172" i="18"/>
  <c r="I172" i="18"/>
  <c r="K27" i="18" s="1"/>
  <c r="N171" i="18"/>
  <c r="M171" i="18"/>
  <c r="L171" i="18"/>
  <c r="K171" i="18"/>
  <c r="I171" i="18" s="1"/>
  <c r="J171" i="18"/>
  <c r="N170" i="18"/>
  <c r="M170" i="18"/>
  <c r="L170" i="18"/>
  <c r="K170" i="18"/>
  <c r="J170" i="18"/>
  <c r="I170" i="18"/>
  <c r="N169" i="18"/>
  <c r="M169" i="18"/>
  <c r="L169" i="18"/>
  <c r="K169" i="18"/>
  <c r="I169" i="18" s="1"/>
  <c r="J169" i="18"/>
  <c r="N168" i="18"/>
  <c r="M168" i="18"/>
  <c r="L168" i="18"/>
  <c r="K168" i="18"/>
  <c r="J168" i="18"/>
  <c r="I168" i="18"/>
  <c r="N167" i="18"/>
  <c r="M167" i="18"/>
  <c r="L167" i="18"/>
  <c r="K167" i="18"/>
  <c r="I167" i="18" s="1"/>
  <c r="J167" i="18"/>
  <c r="N166" i="18"/>
  <c r="M166" i="18"/>
  <c r="L166" i="18"/>
  <c r="K166" i="18"/>
  <c r="J166" i="18"/>
  <c r="I166" i="18"/>
  <c r="N165" i="18"/>
  <c r="M165" i="18"/>
  <c r="L165" i="18"/>
  <c r="K165" i="18"/>
  <c r="I165" i="18" s="1"/>
  <c r="J165" i="18"/>
  <c r="N164" i="18"/>
  <c r="M164" i="18"/>
  <c r="L164" i="18"/>
  <c r="K164" i="18"/>
  <c r="J164" i="18"/>
  <c r="I164" i="18"/>
  <c r="N163" i="18"/>
  <c r="M163" i="18"/>
  <c r="L163" i="18"/>
  <c r="K163" i="18"/>
  <c r="I163" i="18" s="1"/>
  <c r="J163" i="18"/>
  <c r="N162" i="18"/>
  <c r="M162" i="18"/>
  <c r="L162" i="18"/>
  <c r="K162" i="18"/>
  <c r="J162" i="18"/>
  <c r="I162" i="18"/>
  <c r="N161" i="18"/>
  <c r="M161" i="18"/>
  <c r="L161" i="18"/>
  <c r="K161" i="18"/>
  <c r="I161" i="18" s="1"/>
  <c r="J161" i="18"/>
  <c r="N160" i="18"/>
  <c r="M160" i="18"/>
  <c r="L160" i="18"/>
  <c r="K160" i="18"/>
  <c r="J160" i="18"/>
  <c r="I160" i="18"/>
  <c r="N159" i="18"/>
  <c r="M159" i="18"/>
  <c r="L159" i="18"/>
  <c r="K159" i="18"/>
  <c r="I159" i="18" s="1"/>
  <c r="J159" i="18"/>
  <c r="N158" i="18"/>
  <c r="M158" i="18"/>
  <c r="L158" i="18"/>
  <c r="K158" i="18"/>
  <c r="J158" i="18"/>
  <c r="I158" i="18"/>
  <c r="N157" i="18"/>
  <c r="M157" i="18"/>
  <c r="L157" i="18"/>
  <c r="K157" i="18"/>
  <c r="I157" i="18" s="1"/>
  <c r="J157" i="18"/>
  <c r="N156" i="18"/>
  <c r="M156" i="18"/>
  <c r="L156" i="18"/>
  <c r="K156" i="18"/>
  <c r="J156" i="18"/>
  <c r="I156" i="18"/>
  <c r="N155" i="18"/>
  <c r="M155" i="18"/>
  <c r="L155" i="18"/>
  <c r="K155" i="18"/>
  <c r="I155" i="18" s="1"/>
  <c r="K26" i="18" s="1"/>
  <c r="J155" i="18"/>
  <c r="N154" i="18"/>
  <c r="M154" i="18"/>
  <c r="L154" i="18"/>
  <c r="K154" i="18"/>
  <c r="J154" i="18"/>
  <c r="I154" i="18"/>
  <c r="K25" i="18" s="1"/>
  <c r="N153" i="18"/>
  <c r="M153" i="18"/>
  <c r="L153" i="18"/>
  <c r="K153" i="18"/>
  <c r="I153" i="18" s="1"/>
  <c r="K24" i="18" s="1"/>
  <c r="J153" i="18"/>
  <c r="N152" i="18"/>
  <c r="M152" i="18"/>
  <c r="L152" i="18"/>
  <c r="K152" i="18"/>
  <c r="J152" i="18"/>
  <c r="I152" i="18"/>
  <c r="N151" i="18"/>
  <c r="M151" i="18"/>
  <c r="L151" i="18"/>
  <c r="K151" i="18"/>
  <c r="I151" i="18" s="1"/>
  <c r="J151" i="18"/>
  <c r="N150" i="18"/>
  <c r="M150" i="18"/>
  <c r="L150" i="18"/>
  <c r="K150" i="18"/>
  <c r="J150" i="18"/>
  <c r="I150" i="18"/>
  <c r="N149" i="18"/>
  <c r="M149" i="18"/>
  <c r="L149" i="18"/>
  <c r="K149" i="18"/>
  <c r="I149" i="18" s="1"/>
  <c r="J149" i="18"/>
  <c r="N148" i="18"/>
  <c r="M148" i="18"/>
  <c r="L148" i="18"/>
  <c r="K148" i="18"/>
  <c r="J148" i="18"/>
  <c r="I148" i="18"/>
  <c r="N147" i="18"/>
  <c r="M147" i="18"/>
  <c r="L147" i="18"/>
  <c r="K147" i="18"/>
  <c r="I147" i="18" s="1"/>
  <c r="J147" i="18"/>
  <c r="N146" i="18"/>
  <c r="M146" i="18"/>
  <c r="L146" i="18"/>
  <c r="K146" i="18"/>
  <c r="J146" i="18"/>
  <c r="I146" i="18"/>
  <c r="K23" i="18" s="1"/>
  <c r="N145" i="18"/>
  <c r="M145" i="18"/>
  <c r="L145" i="18"/>
  <c r="K145" i="18"/>
  <c r="I145" i="18" s="1"/>
  <c r="K22" i="18" s="1"/>
  <c r="J145" i="18"/>
  <c r="N144" i="18"/>
  <c r="M144" i="18"/>
  <c r="L144" i="18"/>
  <c r="K144" i="18"/>
  <c r="J144" i="18"/>
  <c r="I144" i="18"/>
  <c r="N143" i="18"/>
  <c r="M143" i="18"/>
  <c r="L143" i="18"/>
  <c r="K143" i="18"/>
  <c r="I143" i="18" s="1"/>
  <c r="J143" i="18"/>
  <c r="N142" i="18"/>
  <c r="M142" i="18"/>
  <c r="L142" i="18"/>
  <c r="K142" i="18"/>
  <c r="J142" i="18"/>
  <c r="I142" i="18"/>
  <c r="N141" i="18"/>
  <c r="M141" i="18"/>
  <c r="L141" i="18"/>
  <c r="K141" i="18"/>
  <c r="I141" i="18" s="1"/>
  <c r="J141" i="18"/>
  <c r="N140" i="18"/>
  <c r="M140" i="18"/>
  <c r="L140" i="18"/>
  <c r="K140" i="18"/>
  <c r="J140" i="18"/>
  <c r="I140" i="18"/>
  <c r="N139" i="18"/>
  <c r="M139" i="18"/>
  <c r="L139" i="18"/>
  <c r="K139" i="18"/>
  <c r="I139" i="18" s="1"/>
  <c r="J139" i="18"/>
  <c r="N138" i="18"/>
  <c r="M138" i="18"/>
  <c r="L138" i="18"/>
  <c r="K138" i="18"/>
  <c r="J138" i="18"/>
  <c r="I138" i="18"/>
  <c r="N137" i="18"/>
  <c r="M137" i="18"/>
  <c r="L137" i="18"/>
  <c r="K137" i="18"/>
  <c r="I137" i="18" s="1"/>
  <c r="J137" i="18"/>
  <c r="N136" i="18"/>
  <c r="M136" i="18"/>
  <c r="L136" i="18"/>
  <c r="K136" i="18"/>
  <c r="J136" i="18"/>
  <c r="I136" i="18"/>
  <c r="N135" i="18"/>
  <c r="M135" i="18"/>
  <c r="L135" i="18"/>
  <c r="K135" i="18"/>
  <c r="I135" i="18" s="1"/>
  <c r="J135" i="18"/>
  <c r="N134" i="18"/>
  <c r="M134" i="18"/>
  <c r="L134" i="18"/>
  <c r="K134" i="18"/>
  <c r="J134" i="18"/>
  <c r="I134" i="18"/>
  <c r="N133" i="18"/>
  <c r="M133" i="18"/>
  <c r="L133" i="18"/>
  <c r="K133" i="18"/>
  <c r="I133" i="18" s="1"/>
  <c r="J133" i="18"/>
  <c r="N132" i="18"/>
  <c r="M132" i="18"/>
  <c r="L132" i="18"/>
  <c r="K132" i="18"/>
  <c r="J132" i="18"/>
  <c r="I132" i="18"/>
  <c r="N131" i="18"/>
  <c r="M131" i="18"/>
  <c r="L131" i="18"/>
  <c r="K131" i="18"/>
  <c r="I131" i="18" s="1"/>
  <c r="J131" i="18"/>
  <c r="N130" i="18"/>
  <c r="M130" i="18"/>
  <c r="L130" i="18"/>
  <c r="K130" i="18"/>
  <c r="J130" i="18"/>
  <c r="I130" i="18"/>
  <c r="N129" i="18"/>
  <c r="M129" i="18"/>
  <c r="L129" i="18"/>
  <c r="K129" i="18"/>
  <c r="I129" i="18" s="1"/>
  <c r="J129" i="18"/>
  <c r="N128" i="18"/>
  <c r="M128" i="18"/>
  <c r="L128" i="18"/>
  <c r="K128" i="18"/>
  <c r="J128" i="18"/>
  <c r="I128" i="18"/>
  <c r="N127" i="18"/>
  <c r="M127" i="18"/>
  <c r="L127" i="18"/>
  <c r="K127" i="18"/>
  <c r="I127" i="18" s="1"/>
  <c r="J127" i="18"/>
  <c r="N126" i="18"/>
  <c r="M126" i="18"/>
  <c r="L126" i="18"/>
  <c r="K126" i="18"/>
  <c r="J126" i="18"/>
  <c r="I126" i="18"/>
  <c r="N125" i="18"/>
  <c r="M125" i="18"/>
  <c r="L125" i="18"/>
  <c r="K125" i="18"/>
  <c r="I125" i="18" s="1"/>
  <c r="J125" i="18"/>
  <c r="N124" i="18"/>
  <c r="M124" i="18"/>
  <c r="L124" i="18"/>
  <c r="K124" i="18"/>
  <c r="J124" i="18"/>
  <c r="I124" i="18"/>
  <c r="N123" i="18"/>
  <c r="M123" i="18"/>
  <c r="L123" i="18"/>
  <c r="K123" i="18"/>
  <c r="I123" i="18" s="1"/>
  <c r="J123" i="18"/>
  <c r="N122" i="18"/>
  <c r="M122" i="18"/>
  <c r="L122" i="18"/>
  <c r="K122" i="18"/>
  <c r="J122" i="18"/>
  <c r="I122" i="18"/>
  <c r="N121" i="18"/>
  <c r="M121" i="18"/>
  <c r="L121" i="18"/>
  <c r="K121" i="18"/>
  <c r="I121" i="18" s="1"/>
  <c r="J121" i="18"/>
  <c r="N120" i="18"/>
  <c r="M120" i="18"/>
  <c r="L120" i="18"/>
  <c r="K120" i="18"/>
  <c r="J120" i="18"/>
  <c r="I120" i="18"/>
  <c r="N119" i="18"/>
  <c r="M119" i="18"/>
  <c r="L119" i="18"/>
  <c r="K119" i="18"/>
  <c r="I119" i="18" s="1"/>
  <c r="J119" i="18"/>
  <c r="N118" i="18"/>
  <c r="M118" i="18"/>
  <c r="L118" i="18"/>
  <c r="K118" i="18"/>
  <c r="J118" i="18"/>
  <c r="I118" i="18"/>
  <c r="N117" i="18"/>
  <c r="M117" i="18"/>
  <c r="L117" i="18"/>
  <c r="K117" i="18"/>
  <c r="I117" i="18" s="1"/>
  <c r="J117" i="18"/>
  <c r="N116" i="18"/>
  <c r="M116" i="18"/>
  <c r="L116" i="18"/>
  <c r="K116" i="18"/>
  <c r="J116" i="18"/>
  <c r="I116" i="18"/>
  <c r="N115" i="18"/>
  <c r="M115" i="18"/>
  <c r="L115" i="18"/>
  <c r="K115" i="18"/>
  <c r="I115" i="18" s="1"/>
  <c r="J115" i="18"/>
  <c r="N114" i="18"/>
  <c r="M114" i="18"/>
  <c r="L114" i="18"/>
  <c r="K114" i="18"/>
  <c r="J114" i="18"/>
  <c r="I114" i="18"/>
  <c r="N113" i="18"/>
  <c r="M113" i="18"/>
  <c r="L113" i="18"/>
  <c r="K113" i="18"/>
  <c r="I113" i="18" s="1"/>
  <c r="J113" i="18"/>
  <c r="N112" i="18"/>
  <c r="M112" i="18"/>
  <c r="L112" i="18"/>
  <c r="K112" i="18"/>
  <c r="J112" i="18"/>
  <c r="I112" i="18"/>
  <c r="N111" i="18"/>
  <c r="M111" i="18"/>
  <c r="L111" i="18"/>
  <c r="K111" i="18"/>
  <c r="I111" i="18" s="1"/>
  <c r="J111" i="18"/>
  <c r="N110" i="18"/>
  <c r="M110" i="18"/>
  <c r="L110" i="18"/>
  <c r="K110" i="18"/>
  <c r="J110" i="18"/>
  <c r="I110" i="18"/>
  <c r="N109" i="18"/>
  <c r="M109" i="18"/>
  <c r="L109" i="18"/>
  <c r="K109" i="18"/>
  <c r="I109" i="18" s="1"/>
  <c r="J109" i="18"/>
  <c r="N108" i="18"/>
  <c r="M108" i="18"/>
  <c r="L108" i="18"/>
  <c r="K108" i="18"/>
  <c r="J108" i="18"/>
  <c r="I108" i="18"/>
  <c r="N107" i="18"/>
  <c r="M107" i="18"/>
  <c r="L107" i="18"/>
  <c r="K107" i="18"/>
  <c r="I107" i="18" s="1"/>
  <c r="J107" i="18"/>
  <c r="N106" i="18"/>
  <c r="M106" i="18"/>
  <c r="L106" i="18"/>
  <c r="K106" i="18"/>
  <c r="J106" i="18"/>
  <c r="I106" i="18"/>
  <c r="N105" i="18"/>
  <c r="M105" i="18"/>
  <c r="L105" i="18"/>
  <c r="K105" i="18"/>
  <c r="I105" i="18" s="1"/>
  <c r="J105" i="18"/>
  <c r="N104" i="18"/>
  <c r="M104" i="18"/>
  <c r="L104" i="18"/>
  <c r="K104" i="18"/>
  <c r="J104" i="18"/>
  <c r="I104" i="18"/>
  <c r="N103" i="18"/>
  <c r="M103" i="18"/>
  <c r="L103" i="18"/>
  <c r="K103" i="18"/>
  <c r="I103" i="18" s="1"/>
  <c r="J103" i="18"/>
  <c r="N102" i="18"/>
  <c r="M102" i="18"/>
  <c r="L102" i="18"/>
  <c r="K102" i="18"/>
  <c r="J102" i="18"/>
  <c r="I102" i="18"/>
  <c r="N101" i="18"/>
  <c r="M101" i="18"/>
  <c r="L101" i="18"/>
  <c r="K101" i="18"/>
  <c r="I101" i="18" s="1"/>
  <c r="J101" i="18"/>
  <c r="N100" i="18"/>
  <c r="M100" i="18"/>
  <c r="L100" i="18"/>
  <c r="K100" i="18"/>
  <c r="J100" i="18"/>
  <c r="I100" i="18"/>
  <c r="N99" i="18"/>
  <c r="M99" i="18"/>
  <c r="L99" i="18"/>
  <c r="K99" i="18"/>
  <c r="I99" i="18" s="1"/>
  <c r="J99" i="18"/>
  <c r="N98" i="18"/>
  <c r="M98" i="18"/>
  <c r="L98" i="18"/>
  <c r="K98" i="18"/>
  <c r="J98" i="18"/>
  <c r="I98" i="18"/>
  <c r="N97" i="18"/>
  <c r="M97" i="18"/>
  <c r="L97" i="18"/>
  <c r="K97" i="18"/>
  <c r="I97" i="18" s="1"/>
  <c r="J97" i="18"/>
  <c r="N96" i="18"/>
  <c r="M96" i="18"/>
  <c r="L96" i="18"/>
  <c r="K96" i="18"/>
  <c r="J96" i="18"/>
  <c r="I96" i="18"/>
  <c r="N95" i="18"/>
  <c r="M95" i="18"/>
  <c r="L95" i="18"/>
  <c r="K95" i="18"/>
  <c r="I95" i="18" s="1"/>
  <c r="J95" i="18"/>
  <c r="N94" i="18"/>
  <c r="M94" i="18"/>
  <c r="L94" i="18"/>
  <c r="K94" i="18"/>
  <c r="J94" i="18"/>
  <c r="I94" i="18"/>
  <c r="N93" i="18"/>
  <c r="M93" i="18"/>
  <c r="L93" i="18"/>
  <c r="K93" i="18"/>
  <c r="I93" i="18" s="1"/>
  <c r="J93" i="18"/>
  <c r="N92" i="18"/>
  <c r="M92" i="18"/>
  <c r="L92" i="18"/>
  <c r="K92" i="18"/>
  <c r="J92" i="18"/>
  <c r="I92" i="18"/>
  <c r="N91" i="18"/>
  <c r="M91" i="18"/>
  <c r="L91" i="18"/>
  <c r="K91" i="18"/>
  <c r="I91" i="18" s="1"/>
  <c r="J91" i="18"/>
  <c r="N90" i="18"/>
  <c r="M90" i="18"/>
  <c r="L90" i="18"/>
  <c r="K90" i="18"/>
  <c r="J90" i="18"/>
  <c r="I90" i="18"/>
  <c r="N89" i="18"/>
  <c r="M89" i="18"/>
  <c r="L89" i="18"/>
  <c r="K89" i="18"/>
  <c r="I89" i="18" s="1"/>
  <c r="J89" i="18"/>
  <c r="N88" i="18"/>
  <c r="M88" i="18"/>
  <c r="L88" i="18"/>
  <c r="K88" i="18"/>
  <c r="J88" i="18"/>
  <c r="I88" i="18"/>
  <c r="N87" i="18"/>
  <c r="M87" i="18"/>
  <c r="L87" i="18"/>
  <c r="K87" i="18"/>
  <c r="I87" i="18" s="1"/>
  <c r="J87" i="18"/>
  <c r="N86" i="18"/>
  <c r="M86" i="18"/>
  <c r="L86" i="18"/>
  <c r="K86" i="18"/>
  <c r="J86" i="18"/>
  <c r="I86" i="18"/>
  <c r="N85" i="18"/>
  <c r="M85" i="18"/>
  <c r="L85" i="18"/>
  <c r="K85" i="18"/>
  <c r="I85" i="18" s="1"/>
  <c r="J85" i="18"/>
  <c r="N84" i="18"/>
  <c r="M84" i="18"/>
  <c r="L84" i="18"/>
  <c r="K84" i="18"/>
  <c r="J84" i="18"/>
  <c r="I84" i="18"/>
  <c r="N83" i="18"/>
  <c r="M83" i="18"/>
  <c r="L83" i="18"/>
  <c r="K83" i="18"/>
  <c r="I83" i="18" s="1"/>
  <c r="J83" i="18"/>
  <c r="N82" i="18"/>
  <c r="M82" i="18"/>
  <c r="L82" i="18"/>
  <c r="K82" i="18"/>
  <c r="J82" i="18"/>
  <c r="I82" i="18"/>
  <c r="N81" i="18"/>
  <c r="M81" i="18"/>
  <c r="L81" i="18"/>
  <c r="K81" i="18"/>
  <c r="I81" i="18" s="1"/>
  <c r="J81" i="18"/>
  <c r="N80" i="18"/>
  <c r="M80" i="18"/>
  <c r="L80" i="18"/>
  <c r="K80" i="18"/>
  <c r="J80" i="18"/>
  <c r="I80" i="18"/>
  <c r="N79" i="18"/>
  <c r="M79" i="18"/>
  <c r="L79" i="18"/>
  <c r="K79" i="18"/>
  <c r="I79" i="18" s="1"/>
  <c r="J79" i="18"/>
  <c r="N78" i="18"/>
  <c r="M78" i="18"/>
  <c r="L78" i="18"/>
  <c r="K78" i="18"/>
  <c r="J78" i="18"/>
  <c r="I78" i="18"/>
  <c r="N77" i="18"/>
  <c r="M77" i="18"/>
  <c r="L77" i="18"/>
  <c r="K77" i="18"/>
  <c r="I77" i="18" s="1"/>
  <c r="J77" i="18"/>
  <c r="N76" i="18"/>
  <c r="M76" i="18"/>
  <c r="L76" i="18"/>
  <c r="K76" i="18"/>
  <c r="J76" i="18"/>
  <c r="I76" i="18"/>
  <c r="N75" i="18"/>
  <c r="M75" i="18"/>
  <c r="L75" i="18"/>
  <c r="K75" i="18"/>
  <c r="I75" i="18" s="1"/>
  <c r="J75" i="18"/>
  <c r="N74" i="18"/>
  <c r="M74" i="18"/>
  <c r="L74" i="18"/>
  <c r="K74" i="18"/>
  <c r="J74" i="18"/>
  <c r="I74" i="18"/>
  <c r="N73" i="18"/>
  <c r="M73" i="18"/>
  <c r="L73" i="18"/>
  <c r="K73" i="18"/>
  <c r="I73" i="18" s="1"/>
  <c r="J73" i="18"/>
  <c r="N72" i="18"/>
  <c r="M72" i="18"/>
  <c r="L72" i="18"/>
  <c r="K72" i="18"/>
  <c r="J72" i="18"/>
  <c r="I72" i="18"/>
  <c r="N71" i="18"/>
  <c r="M71" i="18"/>
  <c r="L71" i="18"/>
  <c r="K71" i="18"/>
  <c r="I71" i="18" s="1"/>
  <c r="J71" i="18"/>
  <c r="N70" i="18"/>
  <c r="M70" i="18"/>
  <c r="L70" i="18"/>
  <c r="K70" i="18"/>
  <c r="J70" i="18"/>
  <c r="I70" i="18"/>
  <c r="N69" i="18"/>
  <c r="M69" i="18"/>
  <c r="L69" i="18"/>
  <c r="K69" i="18"/>
  <c r="I69" i="18" s="1"/>
  <c r="J69" i="18"/>
  <c r="N68" i="18"/>
  <c r="M68" i="18"/>
  <c r="L68" i="18"/>
  <c r="K68" i="18"/>
  <c r="J68" i="18"/>
  <c r="I68" i="18"/>
  <c r="N67" i="18"/>
  <c r="M67" i="18"/>
  <c r="L67" i="18"/>
  <c r="K67" i="18"/>
  <c r="I67" i="18" s="1"/>
  <c r="J67" i="18"/>
  <c r="N66" i="18"/>
  <c r="M66" i="18"/>
  <c r="L66" i="18"/>
  <c r="K66" i="18"/>
  <c r="J66" i="18"/>
  <c r="I66" i="18"/>
  <c r="N65" i="18"/>
  <c r="M65" i="18"/>
  <c r="L65" i="18"/>
  <c r="K65" i="18"/>
  <c r="I65" i="18" s="1"/>
  <c r="J65" i="18"/>
  <c r="N64" i="18"/>
  <c r="M64" i="18"/>
  <c r="L64" i="18"/>
  <c r="K64" i="18"/>
  <c r="J64" i="18"/>
  <c r="I64" i="18"/>
  <c r="N63" i="18"/>
  <c r="M63" i="18"/>
  <c r="L63" i="18"/>
  <c r="K63" i="18"/>
  <c r="I63" i="18" s="1"/>
  <c r="J63" i="18"/>
  <c r="N62" i="18"/>
  <c r="M62" i="18"/>
  <c r="L62" i="18"/>
  <c r="K62" i="18"/>
  <c r="J62" i="18"/>
  <c r="I62" i="18"/>
  <c r="N61" i="18"/>
  <c r="M61" i="18"/>
  <c r="L61" i="18"/>
  <c r="K61" i="18"/>
  <c r="I61" i="18" s="1"/>
  <c r="J61" i="18"/>
  <c r="N60" i="18"/>
  <c r="M60" i="18"/>
  <c r="L60" i="18"/>
  <c r="K60" i="18"/>
  <c r="J60" i="18"/>
  <c r="I60" i="18"/>
  <c r="E12" i="18"/>
  <c r="K8" i="18" s="1"/>
  <c r="D12" i="18"/>
  <c r="K10" i="18"/>
  <c r="K9" i="18"/>
  <c r="K7" i="18"/>
  <c r="K6" i="18"/>
  <c r="K4" i="18"/>
  <c r="K3" i="18"/>
  <c r="K2" i="18"/>
  <c r="D1" i="18"/>
  <c r="K5" i="18" s="1"/>
  <c r="N399" i="17"/>
  <c r="M399" i="17"/>
  <c r="L399" i="17"/>
  <c r="K399" i="17"/>
  <c r="I399" i="17" s="1"/>
  <c r="J399" i="17"/>
  <c r="N398" i="17"/>
  <c r="M398" i="17"/>
  <c r="L398" i="17"/>
  <c r="K398" i="17"/>
  <c r="J398" i="17"/>
  <c r="I398" i="17"/>
  <c r="N397" i="17"/>
  <c r="M397" i="17"/>
  <c r="L397" i="17"/>
  <c r="K397" i="17"/>
  <c r="I397" i="17" s="1"/>
  <c r="J397" i="17"/>
  <c r="N396" i="17"/>
  <c r="M396" i="17"/>
  <c r="L396" i="17"/>
  <c r="K396" i="17"/>
  <c r="J396" i="17"/>
  <c r="I396" i="17"/>
  <c r="N395" i="17"/>
  <c r="M395" i="17"/>
  <c r="L395" i="17"/>
  <c r="K395" i="17"/>
  <c r="I395" i="17" s="1"/>
  <c r="J395" i="17"/>
  <c r="N394" i="17"/>
  <c r="M394" i="17"/>
  <c r="L394" i="17"/>
  <c r="K394" i="17"/>
  <c r="J394" i="17"/>
  <c r="I394" i="17"/>
  <c r="N393" i="17"/>
  <c r="M393" i="17"/>
  <c r="L393" i="17"/>
  <c r="K393" i="17"/>
  <c r="I393" i="17" s="1"/>
  <c r="J393" i="17"/>
  <c r="N392" i="17"/>
  <c r="M392" i="17"/>
  <c r="L392" i="17"/>
  <c r="K392" i="17"/>
  <c r="J392" i="17"/>
  <c r="I392" i="17"/>
  <c r="N391" i="17"/>
  <c r="M391" i="17"/>
  <c r="L391" i="17"/>
  <c r="K391" i="17"/>
  <c r="I391" i="17" s="1"/>
  <c r="J391" i="17"/>
  <c r="N390" i="17"/>
  <c r="M390" i="17"/>
  <c r="L390" i="17"/>
  <c r="K390" i="17"/>
  <c r="J390" i="17"/>
  <c r="I390" i="17"/>
  <c r="N389" i="17"/>
  <c r="M389" i="17"/>
  <c r="L389" i="17"/>
  <c r="K389" i="17"/>
  <c r="I389" i="17" s="1"/>
  <c r="J389" i="17"/>
  <c r="N388" i="17"/>
  <c r="M388" i="17"/>
  <c r="L388" i="17"/>
  <c r="K388" i="17"/>
  <c r="J388" i="17"/>
  <c r="I388" i="17"/>
  <c r="N387" i="17"/>
  <c r="M387" i="17"/>
  <c r="L387" i="17"/>
  <c r="K387" i="17"/>
  <c r="I387" i="17" s="1"/>
  <c r="J387" i="17"/>
  <c r="N386" i="17"/>
  <c r="M386" i="17"/>
  <c r="L386" i="17"/>
  <c r="K386" i="17"/>
  <c r="J386" i="17"/>
  <c r="I386" i="17"/>
  <c r="N385" i="17"/>
  <c r="M385" i="17"/>
  <c r="L385" i="17"/>
  <c r="K385" i="17"/>
  <c r="I385" i="17" s="1"/>
  <c r="J385" i="17"/>
  <c r="N384" i="17"/>
  <c r="M384" i="17"/>
  <c r="L384" i="17"/>
  <c r="K384" i="17"/>
  <c r="J384" i="17"/>
  <c r="I384" i="17"/>
  <c r="N383" i="17"/>
  <c r="M383" i="17"/>
  <c r="L383" i="17"/>
  <c r="K383" i="17"/>
  <c r="I383" i="17" s="1"/>
  <c r="J383" i="17"/>
  <c r="N382" i="17"/>
  <c r="M382" i="17"/>
  <c r="L382" i="17"/>
  <c r="K382" i="17"/>
  <c r="J382" i="17"/>
  <c r="I382" i="17"/>
  <c r="N381" i="17"/>
  <c r="M381" i="17"/>
  <c r="L381" i="17"/>
  <c r="K381" i="17"/>
  <c r="I381" i="17" s="1"/>
  <c r="J381" i="17"/>
  <c r="N380" i="17"/>
  <c r="M380" i="17"/>
  <c r="L380" i="17"/>
  <c r="K380" i="17"/>
  <c r="J380" i="17"/>
  <c r="I380" i="17"/>
  <c r="N379" i="17"/>
  <c r="M379" i="17"/>
  <c r="L379" i="17"/>
  <c r="K379" i="17"/>
  <c r="I379" i="17" s="1"/>
  <c r="J379" i="17"/>
  <c r="N378" i="17"/>
  <c r="M378" i="17"/>
  <c r="L378" i="17"/>
  <c r="K378" i="17"/>
  <c r="J378" i="17"/>
  <c r="I378" i="17"/>
  <c r="N377" i="17"/>
  <c r="M377" i="17"/>
  <c r="L377" i="17"/>
  <c r="K377" i="17"/>
  <c r="I377" i="17" s="1"/>
  <c r="J377" i="17"/>
  <c r="N376" i="17"/>
  <c r="M376" i="17"/>
  <c r="L376" i="17"/>
  <c r="K376" i="17"/>
  <c r="J376" i="17"/>
  <c r="I376" i="17"/>
  <c r="N375" i="17"/>
  <c r="M375" i="17"/>
  <c r="L375" i="17"/>
  <c r="K375" i="17"/>
  <c r="I375" i="17" s="1"/>
  <c r="J375" i="17"/>
  <c r="N374" i="17"/>
  <c r="M374" i="17"/>
  <c r="L374" i="17"/>
  <c r="K374" i="17"/>
  <c r="J374" i="17"/>
  <c r="I374" i="17"/>
  <c r="N373" i="17"/>
  <c r="M373" i="17"/>
  <c r="L373" i="17"/>
  <c r="K373" i="17"/>
  <c r="I373" i="17" s="1"/>
  <c r="J373" i="17"/>
  <c r="N372" i="17"/>
  <c r="M372" i="17"/>
  <c r="L372" i="17"/>
  <c r="K372" i="17"/>
  <c r="J372" i="17"/>
  <c r="I372" i="17"/>
  <c r="N371" i="17"/>
  <c r="M371" i="17"/>
  <c r="L371" i="17"/>
  <c r="K371" i="17"/>
  <c r="I371" i="17" s="1"/>
  <c r="J371" i="17"/>
  <c r="N370" i="17"/>
  <c r="M370" i="17"/>
  <c r="L370" i="17"/>
  <c r="K370" i="17"/>
  <c r="J370" i="17"/>
  <c r="I370" i="17"/>
  <c r="N369" i="17"/>
  <c r="M369" i="17"/>
  <c r="L369" i="17"/>
  <c r="K369" i="17"/>
  <c r="I369" i="17" s="1"/>
  <c r="J369" i="17"/>
  <c r="N368" i="17"/>
  <c r="M368" i="17"/>
  <c r="L368" i="17"/>
  <c r="K368" i="17"/>
  <c r="J368" i="17"/>
  <c r="I368" i="17"/>
  <c r="N367" i="17"/>
  <c r="M367" i="17"/>
  <c r="L367" i="17"/>
  <c r="K367" i="17"/>
  <c r="I367" i="17" s="1"/>
  <c r="J367" i="17"/>
  <c r="N366" i="17"/>
  <c r="M366" i="17"/>
  <c r="L366" i="17"/>
  <c r="K366" i="17"/>
  <c r="J366" i="17"/>
  <c r="I366" i="17"/>
  <c r="N365" i="17"/>
  <c r="M365" i="17"/>
  <c r="L365" i="17"/>
  <c r="K365" i="17"/>
  <c r="I365" i="17" s="1"/>
  <c r="J365" i="17"/>
  <c r="N364" i="17"/>
  <c r="M364" i="17"/>
  <c r="L364" i="17"/>
  <c r="K364" i="17"/>
  <c r="J364" i="17"/>
  <c r="I364" i="17"/>
  <c r="N363" i="17"/>
  <c r="M363" i="17"/>
  <c r="L363" i="17"/>
  <c r="K363" i="17"/>
  <c r="I363" i="17" s="1"/>
  <c r="J363" i="17"/>
  <c r="N362" i="17"/>
  <c r="M362" i="17"/>
  <c r="L362" i="17"/>
  <c r="K362" i="17"/>
  <c r="J362" i="17"/>
  <c r="I362" i="17"/>
  <c r="N361" i="17"/>
  <c r="M361" i="17"/>
  <c r="L361" i="17"/>
  <c r="K361" i="17"/>
  <c r="I361" i="17" s="1"/>
  <c r="J361" i="17"/>
  <c r="N360" i="17"/>
  <c r="M360" i="17"/>
  <c r="L360" i="17"/>
  <c r="K360" i="17"/>
  <c r="J360" i="17"/>
  <c r="I360" i="17"/>
  <c r="N359" i="17"/>
  <c r="M359" i="17"/>
  <c r="L359" i="17"/>
  <c r="K359" i="17"/>
  <c r="I359" i="17" s="1"/>
  <c r="J359" i="17"/>
  <c r="N358" i="17"/>
  <c r="M358" i="17"/>
  <c r="L358" i="17"/>
  <c r="K358" i="17"/>
  <c r="J358" i="17"/>
  <c r="I358" i="17"/>
  <c r="N357" i="17"/>
  <c r="M357" i="17"/>
  <c r="L357" i="17"/>
  <c r="K357" i="17"/>
  <c r="I357" i="17" s="1"/>
  <c r="J357" i="17"/>
  <c r="N356" i="17"/>
  <c r="M356" i="17"/>
  <c r="L356" i="17"/>
  <c r="K356" i="17"/>
  <c r="J356" i="17"/>
  <c r="I356" i="17"/>
  <c r="N355" i="17"/>
  <c r="M355" i="17"/>
  <c r="L355" i="17"/>
  <c r="K355" i="17"/>
  <c r="I355" i="17" s="1"/>
  <c r="J355" i="17"/>
  <c r="N354" i="17"/>
  <c r="M354" i="17"/>
  <c r="L354" i="17"/>
  <c r="K354" i="17"/>
  <c r="J354" i="17"/>
  <c r="I354" i="17"/>
  <c r="N353" i="17"/>
  <c r="M353" i="17"/>
  <c r="L353" i="17"/>
  <c r="K353" i="17"/>
  <c r="I353" i="17" s="1"/>
  <c r="J353" i="17"/>
  <c r="N352" i="17"/>
  <c r="M352" i="17"/>
  <c r="L352" i="17"/>
  <c r="K352" i="17"/>
  <c r="J352" i="17"/>
  <c r="I352" i="17"/>
  <c r="K39" i="17" s="1"/>
  <c r="N351" i="17"/>
  <c r="M351" i="17"/>
  <c r="L351" i="17"/>
  <c r="K351" i="17"/>
  <c r="I351" i="17" s="1"/>
  <c r="K38" i="17" s="1"/>
  <c r="J38" i="17" s="1"/>
  <c r="J351" i="17"/>
  <c r="N350" i="17"/>
  <c r="M350" i="17"/>
  <c r="L350" i="17"/>
  <c r="K350" i="17"/>
  <c r="J350" i="17"/>
  <c r="I350" i="17"/>
  <c r="N349" i="17"/>
  <c r="M349" i="17"/>
  <c r="L349" i="17"/>
  <c r="K349" i="17"/>
  <c r="I349" i="17" s="1"/>
  <c r="J349" i="17"/>
  <c r="N348" i="17"/>
  <c r="M348" i="17"/>
  <c r="L348" i="17"/>
  <c r="K348" i="17"/>
  <c r="J348" i="17"/>
  <c r="I348" i="17"/>
  <c r="N347" i="17"/>
  <c r="M347" i="17"/>
  <c r="L347" i="17"/>
  <c r="K347" i="17"/>
  <c r="I347" i="17" s="1"/>
  <c r="J347" i="17"/>
  <c r="N346" i="17"/>
  <c r="M346" i="17"/>
  <c r="L346" i="17"/>
  <c r="K346" i="17"/>
  <c r="J346" i="17"/>
  <c r="I346" i="17"/>
  <c r="N345" i="17"/>
  <c r="M345" i="17"/>
  <c r="L345" i="17"/>
  <c r="K345" i="17"/>
  <c r="I345" i="17" s="1"/>
  <c r="J345" i="17"/>
  <c r="N344" i="17"/>
  <c r="M344" i="17"/>
  <c r="L344" i="17"/>
  <c r="K344" i="17"/>
  <c r="J344" i="17"/>
  <c r="I344" i="17"/>
  <c r="N343" i="17"/>
  <c r="M343" i="17"/>
  <c r="L343" i="17"/>
  <c r="K343" i="17"/>
  <c r="I343" i="17" s="1"/>
  <c r="J343" i="17"/>
  <c r="N342" i="17"/>
  <c r="M342" i="17"/>
  <c r="L342" i="17"/>
  <c r="K342" i="17"/>
  <c r="J342" i="17"/>
  <c r="I342" i="17"/>
  <c r="N341" i="17"/>
  <c r="M341" i="17"/>
  <c r="L341" i="17"/>
  <c r="K341" i="17"/>
  <c r="I341" i="17" s="1"/>
  <c r="J341" i="17"/>
  <c r="N340" i="17"/>
  <c r="M340" i="17"/>
  <c r="L340" i="17"/>
  <c r="K340" i="17"/>
  <c r="J340" i="17"/>
  <c r="I340" i="17"/>
  <c r="N339" i="17"/>
  <c r="M339" i="17"/>
  <c r="L339" i="17"/>
  <c r="K339" i="17"/>
  <c r="I339" i="17" s="1"/>
  <c r="J339" i="17"/>
  <c r="N338" i="17"/>
  <c r="M338" i="17"/>
  <c r="L338" i="17"/>
  <c r="K338" i="17"/>
  <c r="J338" i="17"/>
  <c r="I338" i="17"/>
  <c r="N337" i="17"/>
  <c r="M337" i="17"/>
  <c r="L337" i="17"/>
  <c r="K337" i="17"/>
  <c r="I337" i="17" s="1"/>
  <c r="J337" i="17"/>
  <c r="N336" i="17"/>
  <c r="M336" i="17"/>
  <c r="L336" i="17"/>
  <c r="K336" i="17"/>
  <c r="J336" i="17"/>
  <c r="I336" i="17"/>
  <c r="N335" i="17"/>
  <c r="M335" i="17"/>
  <c r="L335" i="17"/>
  <c r="K335" i="17"/>
  <c r="I335" i="17" s="1"/>
  <c r="J335" i="17"/>
  <c r="N334" i="17"/>
  <c r="M334" i="17"/>
  <c r="L334" i="17"/>
  <c r="K334" i="17"/>
  <c r="J334" i="17"/>
  <c r="I334" i="17"/>
  <c r="N333" i="17"/>
  <c r="M333" i="17"/>
  <c r="L333" i="17"/>
  <c r="K333" i="17"/>
  <c r="I333" i="17" s="1"/>
  <c r="J333" i="17"/>
  <c r="N332" i="17"/>
  <c r="M332" i="17"/>
  <c r="L332" i="17"/>
  <c r="K332" i="17"/>
  <c r="J332" i="17"/>
  <c r="I332" i="17"/>
  <c r="N331" i="17"/>
  <c r="M331" i="17"/>
  <c r="L331" i="17"/>
  <c r="K331" i="17"/>
  <c r="I331" i="17" s="1"/>
  <c r="J331" i="17"/>
  <c r="N330" i="17"/>
  <c r="M330" i="17"/>
  <c r="L330" i="17"/>
  <c r="K330" i="17"/>
  <c r="J330" i="17"/>
  <c r="I330" i="17"/>
  <c r="N329" i="17"/>
  <c r="M329" i="17"/>
  <c r="L329" i="17"/>
  <c r="K329" i="17"/>
  <c r="I329" i="17" s="1"/>
  <c r="J329" i="17"/>
  <c r="N328" i="17"/>
  <c r="M328" i="17"/>
  <c r="L328" i="17"/>
  <c r="K328" i="17"/>
  <c r="J328" i="17"/>
  <c r="I328" i="17"/>
  <c r="N327" i="17"/>
  <c r="M327" i="17"/>
  <c r="L327" i="17"/>
  <c r="K327" i="17"/>
  <c r="I327" i="17" s="1"/>
  <c r="J327" i="17"/>
  <c r="N326" i="17"/>
  <c r="M326" i="17"/>
  <c r="L326" i="17"/>
  <c r="K326" i="17"/>
  <c r="J326" i="17"/>
  <c r="I326" i="17"/>
  <c r="N325" i="17"/>
  <c r="M325" i="17"/>
  <c r="L325" i="17"/>
  <c r="K325" i="17"/>
  <c r="I325" i="17" s="1"/>
  <c r="J325" i="17"/>
  <c r="N324" i="17"/>
  <c r="M324" i="17"/>
  <c r="L324" i="17"/>
  <c r="K324" i="17"/>
  <c r="J324" i="17"/>
  <c r="I324" i="17"/>
  <c r="N323" i="17"/>
  <c r="M323" i="17"/>
  <c r="L323" i="17"/>
  <c r="K323" i="17"/>
  <c r="I323" i="17" s="1"/>
  <c r="J323" i="17"/>
  <c r="N322" i="17"/>
  <c r="M322" i="17"/>
  <c r="L322" i="17"/>
  <c r="K322" i="17"/>
  <c r="J322" i="17"/>
  <c r="I322" i="17"/>
  <c r="N321" i="17"/>
  <c r="M321" i="17"/>
  <c r="L321" i="17"/>
  <c r="K321" i="17"/>
  <c r="I321" i="17" s="1"/>
  <c r="J321" i="17"/>
  <c r="N320" i="17"/>
  <c r="M320" i="17"/>
  <c r="L320" i="17"/>
  <c r="K320" i="17"/>
  <c r="J320" i="17"/>
  <c r="I320" i="17"/>
  <c r="N319" i="17"/>
  <c r="M319" i="17"/>
  <c r="L319" i="17"/>
  <c r="K319" i="17"/>
  <c r="I319" i="17" s="1"/>
  <c r="J319" i="17"/>
  <c r="N318" i="17"/>
  <c r="M318" i="17"/>
  <c r="L318" i="17"/>
  <c r="K318" i="17"/>
  <c r="J318" i="17"/>
  <c r="I318" i="17"/>
  <c r="N317" i="17"/>
  <c r="M317" i="17"/>
  <c r="L317" i="17"/>
  <c r="K317" i="17"/>
  <c r="I317" i="17" s="1"/>
  <c r="J317" i="17"/>
  <c r="N316" i="17"/>
  <c r="M316" i="17"/>
  <c r="L316" i="17"/>
  <c r="K316" i="17"/>
  <c r="J316" i="17"/>
  <c r="I316" i="17"/>
  <c r="N315" i="17"/>
  <c r="M315" i="17"/>
  <c r="L315" i="17"/>
  <c r="K315" i="17"/>
  <c r="I315" i="17" s="1"/>
  <c r="J315" i="17"/>
  <c r="N314" i="17"/>
  <c r="M314" i="17"/>
  <c r="L314" i="17"/>
  <c r="K314" i="17"/>
  <c r="J314" i="17"/>
  <c r="I314" i="17"/>
  <c r="N313" i="17"/>
  <c r="M313" i="17"/>
  <c r="L313" i="17"/>
  <c r="K313" i="17"/>
  <c r="I313" i="17" s="1"/>
  <c r="J313" i="17"/>
  <c r="N312" i="17"/>
  <c r="M312" i="17"/>
  <c r="L312" i="17"/>
  <c r="K312" i="17"/>
  <c r="J312" i="17"/>
  <c r="I312" i="17"/>
  <c r="N311" i="17"/>
  <c r="M311" i="17"/>
  <c r="L311" i="17"/>
  <c r="K311" i="17"/>
  <c r="I311" i="17" s="1"/>
  <c r="J311" i="17"/>
  <c r="N310" i="17"/>
  <c r="M310" i="17"/>
  <c r="L310" i="17"/>
  <c r="K310" i="17"/>
  <c r="J310" i="17"/>
  <c r="I310" i="17"/>
  <c r="N309" i="17"/>
  <c r="M309" i="17"/>
  <c r="L309" i="17"/>
  <c r="K309" i="17"/>
  <c r="I309" i="17" s="1"/>
  <c r="J309" i="17"/>
  <c r="N308" i="17"/>
  <c r="M308" i="17"/>
  <c r="L308" i="17"/>
  <c r="K308" i="17"/>
  <c r="J308" i="17"/>
  <c r="I308" i="17"/>
  <c r="N307" i="17"/>
  <c r="M307" i="17"/>
  <c r="L307" i="17"/>
  <c r="K307" i="17"/>
  <c r="I307" i="17" s="1"/>
  <c r="J307" i="17"/>
  <c r="N306" i="17"/>
  <c r="M306" i="17"/>
  <c r="L306" i="17"/>
  <c r="K306" i="17"/>
  <c r="J306" i="17"/>
  <c r="I306" i="17"/>
  <c r="N305" i="17"/>
  <c r="M305" i="17"/>
  <c r="L305" i="17"/>
  <c r="K305" i="17"/>
  <c r="I305" i="17" s="1"/>
  <c r="J305" i="17"/>
  <c r="N304" i="17"/>
  <c r="M304" i="17"/>
  <c r="L304" i="17"/>
  <c r="K304" i="17"/>
  <c r="J304" i="17"/>
  <c r="I304" i="17"/>
  <c r="N303" i="17"/>
  <c r="M303" i="17"/>
  <c r="L303" i="17"/>
  <c r="K303" i="17"/>
  <c r="I303" i="17" s="1"/>
  <c r="J303" i="17"/>
  <c r="N302" i="17"/>
  <c r="M302" i="17"/>
  <c r="L302" i="17"/>
  <c r="K302" i="17"/>
  <c r="J302" i="17"/>
  <c r="I302" i="17"/>
  <c r="N301" i="17"/>
  <c r="M301" i="17"/>
  <c r="L301" i="17"/>
  <c r="K301" i="17"/>
  <c r="I301" i="17" s="1"/>
  <c r="J301" i="17"/>
  <c r="N300" i="17"/>
  <c r="M300" i="17"/>
  <c r="L300" i="17"/>
  <c r="K300" i="17"/>
  <c r="J300" i="17"/>
  <c r="I300" i="17"/>
  <c r="N299" i="17"/>
  <c r="M299" i="17"/>
  <c r="L299" i="17"/>
  <c r="K299" i="17"/>
  <c r="I299" i="17" s="1"/>
  <c r="J299" i="17"/>
  <c r="N298" i="17"/>
  <c r="M298" i="17"/>
  <c r="L298" i="17"/>
  <c r="K298" i="17"/>
  <c r="J298" i="17"/>
  <c r="I298" i="17"/>
  <c r="N297" i="17"/>
  <c r="M297" i="17"/>
  <c r="L297" i="17"/>
  <c r="K297" i="17"/>
  <c r="I297" i="17" s="1"/>
  <c r="J297" i="17"/>
  <c r="N296" i="17"/>
  <c r="M296" i="17"/>
  <c r="L296" i="17"/>
  <c r="K296" i="17"/>
  <c r="J296" i="17"/>
  <c r="I296" i="17"/>
  <c r="N295" i="17"/>
  <c r="M295" i="17"/>
  <c r="L295" i="17"/>
  <c r="K295" i="17"/>
  <c r="I295" i="17" s="1"/>
  <c r="J295" i="17"/>
  <c r="N294" i="17"/>
  <c r="M294" i="17"/>
  <c r="L294" i="17"/>
  <c r="K294" i="17"/>
  <c r="J294" i="17"/>
  <c r="I294" i="17"/>
  <c r="N293" i="17"/>
  <c r="M293" i="17"/>
  <c r="L293" i="17"/>
  <c r="K293" i="17"/>
  <c r="I293" i="17" s="1"/>
  <c r="J293" i="17"/>
  <c r="N292" i="17"/>
  <c r="M292" i="17"/>
  <c r="L292" i="17"/>
  <c r="K292" i="17"/>
  <c r="J292" i="17"/>
  <c r="I292" i="17"/>
  <c r="N291" i="17"/>
  <c r="M291" i="17"/>
  <c r="L291" i="17"/>
  <c r="K291" i="17"/>
  <c r="I291" i="17" s="1"/>
  <c r="J291" i="17"/>
  <c r="N290" i="17"/>
  <c r="M290" i="17"/>
  <c r="L290" i="17"/>
  <c r="K290" i="17"/>
  <c r="J290" i="17"/>
  <c r="I290" i="17"/>
  <c r="N289" i="17"/>
  <c r="M289" i="17"/>
  <c r="L289" i="17"/>
  <c r="K289" i="17"/>
  <c r="I289" i="17" s="1"/>
  <c r="J289" i="17"/>
  <c r="N288" i="17"/>
  <c r="M288" i="17"/>
  <c r="L288" i="17"/>
  <c r="K288" i="17"/>
  <c r="J288" i="17"/>
  <c r="I288" i="17"/>
  <c r="N287" i="17"/>
  <c r="M287" i="17"/>
  <c r="L287" i="17"/>
  <c r="K287" i="17"/>
  <c r="I287" i="17" s="1"/>
  <c r="J287" i="17"/>
  <c r="N286" i="17"/>
  <c r="M286" i="17"/>
  <c r="L286" i="17"/>
  <c r="K286" i="17"/>
  <c r="J286" i="17"/>
  <c r="I286" i="17"/>
  <c r="N285" i="17"/>
  <c r="M285" i="17"/>
  <c r="L285" i="17"/>
  <c r="K285" i="17"/>
  <c r="I285" i="17" s="1"/>
  <c r="J285" i="17"/>
  <c r="N284" i="17"/>
  <c r="M284" i="17"/>
  <c r="L284" i="17"/>
  <c r="K284" i="17"/>
  <c r="J284" i="17"/>
  <c r="I284" i="17"/>
  <c r="N283" i="17"/>
  <c r="M283" i="17"/>
  <c r="L283" i="17"/>
  <c r="K283" i="17"/>
  <c r="I283" i="17" s="1"/>
  <c r="J283" i="17"/>
  <c r="N282" i="17"/>
  <c r="M282" i="17"/>
  <c r="L282" i="17"/>
  <c r="K282" i="17"/>
  <c r="J282" i="17"/>
  <c r="I282" i="17"/>
  <c r="N281" i="17"/>
  <c r="M281" i="17"/>
  <c r="L281" i="17"/>
  <c r="K281" i="17"/>
  <c r="I281" i="17" s="1"/>
  <c r="J281" i="17"/>
  <c r="N280" i="17"/>
  <c r="M280" i="17"/>
  <c r="L280" i="17"/>
  <c r="K280" i="17"/>
  <c r="J280" i="17"/>
  <c r="I280" i="17"/>
  <c r="N279" i="17"/>
  <c r="M279" i="17"/>
  <c r="L279" i="17"/>
  <c r="K279" i="17"/>
  <c r="I279" i="17" s="1"/>
  <c r="J279" i="17"/>
  <c r="N278" i="17"/>
  <c r="M278" i="17"/>
  <c r="L278" i="17"/>
  <c r="K278" i="17"/>
  <c r="J278" i="17"/>
  <c r="I278" i="17"/>
  <c r="N277" i="17"/>
  <c r="M277" i="17"/>
  <c r="L277" i="17"/>
  <c r="K277" i="17"/>
  <c r="I277" i="17" s="1"/>
  <c r="J277" i="17"/>
  <c r="N276" i="17"/>
  <c r="M276" i="17"/>
  <c r="L276" i="17"/>
  <c r="K276" i="17"/>
  <c r="J276" i="17"/>
  <c r="I276" i="17"/>
  <c r="N275" i="17"/>
  <c r="M275" i="17"/>
  <c r="L275" i="17"/>
  <c r="K275" i="17"/>
  <c r="I275" i="17" s="1"/>
  <c r="J275" i="17"/>
  <c r="N274" i="17"/>
  <c r="M274" i="17"/>
  <c r="L274" i="17"/>
  <c r="K274" i="17"/>
  <c r="J274" i="17"/>
  <c r="I274" i="17"/>
  <c r="N273" i="17"/>
  <c r="M273" i="17"/>
  <c r="L273" i="17"/>
  <c r="K273" i="17"/>
  <c r="I273" i="17" s="1"/>
  <c r="J273" i="17"/>
  <c r="N272" i="17"/>
  <c r="M272" i="17"/>
  <c r="L272" i="17"/>
  <c r="K272" i="17"/>
  <c r="J272" i="17"/>
  <c r="I272" i="17"/>
  <c r="N271" i="17"/>
  <c r="M271" i="17"/>
  <c r="L271" i="17"/>
  <c r="K271" i="17"/>
  <c r="I271" i="17" s="1"/>
  <c r="J271" i="17"/>
  <c r="N270" i="17"/>
  <c r="M270" i="17"/>
  <c r="L270" i="17"/>
  <c r="K270" i="17"/>
  <c r="J270" i="17"/>
  <c r="I270" i="17"/>
  <c r="N269" i="17"/>
  <c r="M269" i="17"/>
  <c r="L269" i="17"/>
  <c r="K269" i="17"/>
  <c r="I269" i="17" s="1"/>
  <c r="J269" i="17"/>
  <c r="N268" i="17"/>
  <c r="M268" i="17"/>
  <c r="L268" i="17"/>
  <c r="K268" i="17"/>
  <c r="J268" i="17"/>
  <c r="I268" i="17"/>
  <c r="N267" i="17"/>
  <c r="M267" i="17"/>
  <c r="L267" i="17"/>
  <c r="K267" i="17"/>
  <c r="I267" i="17" s="1"/>
  <c r="J267" i="17"/>
  <c r="N266" i="17"/>
  <c r="M266" i="17"/>
  <c r="L266" i="17"/>
  <c r="K266" i="17"/>
  <c r="J266" i="17"/>
  <c r="I266" i="17"/>
  <c r="N265" i="17"/>
  <c r="M265" i="17"/>
  <c r="L265" i="17"/>
  <c r="K265" i="17"/>
  <c r="I265" i="17" s="1"/>
  <c r="J265" i="17"/>
  <c r="N264" i="17"/>
  <c r="M264" i="17"/>
  <c r="L264" i="17"/>
  <c r="K264" i="17"/>
  <c r="J264" i="17"/>
  <c r="I264" i="17"/>
  <c r="N263" i="17"/>
  <c r="M263" i="17"/>
  <c r="L263" i="17"/>
  <c r="K263" i="17"/>
  <c r="I263" i="17" s="1"/>
  <c r="J263" i="17"/>
  <c r="N262" i="17"/>
  <c r="M262" i="17"/>
  <c r="L262" i="17"/>
  <c r="K262" i="17"/>
  <c r="J262" i="17"/>
  <c r="I262" i="17"/>
  <c r="N261" i="17"/>
  <c r="M261" i="17"/>
  <c r="L261" i="17"/>
  <c r="K261" i="17"/>
  <c r="I261" i="17" s="1"/>
  <c r="J261" i="17"/>
  <c r="N260" i="17"/>
  <c r="M260" i="17"/>
  <c r="L260" i="17"/>
  <c r="K260" i="17"/>
  <c r="J260" i="17"/>
  <c r="I260" i="17"/>
  <c r="N259" i="17"/>
  <c r="M259" i="17"/>
  <c r="L259" i="17"/>
  <c r="K259" i="17"/>
  <c r="I259" i="17" s="1"/>
  <c r="J259" i="17"/>
  <c r="N258" i="17"/>
  <c r="M258" i="17"/>
  <c r="L258" i="17"/>
  <c r="K258" i="17"/>
  <c r="J258" i="17"/>
  <c r="I258" i="17"/>
  <c r="N257" i="17"/>
  <c r="M257" i="17"/>
  <c r="L257" i="17"/>
  <c r="K257" i="17"/>
  <c r="I257" i="17" s="1"/>
  <c r="J257" i="17"/>
  <c r="N256" i="17"/>
  <c r="M256" i="17"/>
  <c r="L256" i="17"/>
  <c r="K256" i="17"/>
  <c r="J256" i="17"/>
  <c r="I256" i="17"/>
  <c r="N255" i="17"/>
  <c r="M255" i="17"/>
  <c r="L255" i="17"/>
  <c r="K255" i="17"/>
  <c r="I255" i="17" s="1"/>
  <c r="J255" i="17"/>
  <c r="N254" i="17"/>
  <c r="M254" i="17"/>
  <c r="L254" i="17"/>
  <c r="K254" i="17"/>
  <c r="J254" i="17"/>
  <c r="I254" i="17"/>
  <c r="N253" i="17"/>
  <c r="M253" i="17"/>
  <c r="L253" i="17"/>
  <c r="K253" i="17"/>
  <c r="I253" i="17" s="1"/>
  <c r="J253" i="17"/>
  <c r="N252" i="17"/>
  <c r="M252" i="17"/>
  <c r="L252" i="17"/>
  <c r="K252" i="17"/>
  <c r="J252" i="17"/>
  <c r="I252" i="17"/>
  <c r="N251" i="17"/>
  <c r="M251" i="17"/>
  <c r="L251" i="17"/>
  <c r="K251" i="17"/>
  <c r="I251" i="17" s="1"/>
  <c r="J251" i="17"/>
  <c r="N250" i="17"/>
  <c r="M250" i="17"/>
  <c r="L250" i="17"/>
  <c r="K250" i="17"/>
  <c r="J250" i="17"/>
  <c r="I250" i="17"/>
  <c r="N249" i="17"/>
  <c r="M249" i="17"/>
  <c r="L249" i="17"/>
  <c r="K249" i="17"/>
  <c r="I249" i="17" s="1"/>
  <c r="J249" i="17"/>
  <c r="N248" i="17"/>
  <c r="M248" i="17"/>
  <c r="L248" i="17"/>
  <c r="K248" i="17"/>
  <c r="J248" i="17"/>
  <c r="I248" i="17"/>
  <c r="N247" i="17"/>
  <c r="M247" i="17"/>
  <c r="L247" i="17"/>
  <c r="K247" i="17"/>
  <c r="I247" i="17" s="1"/>
  <c r="J247" i="17"/>
  <c r="N246" i="17"/>
  <c r="M246" i="17"/>
  <c r="L246" i="17"/>
  <c r="K246" i="17"/>
  <c r="J246" i="17"/>
  <c r="I246" i="17"/>
  <c r="N245" i="17"/>
  <c r="M245" i="17"/>
  <c r="L245" i="17"/>
  <c r="K245" i="17"/>
  <c r="I245" i="17" s="1"/>
  <c r="J245" i="17"/>
  <c r="N244" i="17"/>
  <c r="M244" i="17"/>
  <c r="L244" i="17"/>
  <c r="K244" i="17"/>
  <c r="J244" i="17"/>
  <c r="I244" i="17"/>
  <c r="N243" i="17"/>
  <c r="M243" i="17"/>
  <c r="L243" i="17"/>
  <c r="K243" i="17"/>
  <c r="I243" i="17" s="1"/>
  <c r="J243" i="17"/>
  <c r="N242" i="17"/>
  <c r="M242" i="17"/>
  <c r="L242" i="17"/>
  <c r="K242" i="17"/>
  <c r="J242" i="17"/>
  <c r="I242" i="17"/>
  <c r="N241" i="17"/>
  <c r="M241" i="17"/>
  <c r="L241" i="17"/>
  <c r="K241" i="17"/>
  <c r="I241" i="17" s="1"/>
  <c r="J241" i="17"/>
  <c r="N240" i="17"/>
  <c r="M240" i="17"/>
  <c r="L240" i="17"/>
  <c r="K240" i="17"/>
  <c r="J240" i="17"/>
  <c r="I240" i="17"/>
  <c r="N239" i="17"/>
  <c r="M239" i="17"/>
  <c r="L239" i="17"/>
  <c r="K239" i="17"/>
  <c r="I239" i="17" s="1"/>
  <c r="J239" i="17"/>
  <c r="N238" i="17"/>
  <c r="M238" i="17"/>
  <c r="L238" i="17"/>
  <c r="K238" i="17"/>
  <c r="J238" i="17"/>
  <c r="I238" i="17"/>
  <c r="N237" i="17"/>
  <c r="M237" i="17"/>
  <c r="L237" i="17"/>
  <c r="K237" i="17"/>
  <c r="I237" i="17" s="1"/>
  <c r="J237" i="17"/>
  <c r="N236" i="17"/>
  <c r="M236" i="17"/>
  <c r="L236" i="17"/>
  <c r="K236" i="17"/>
  <c r="J236" i="17"/>
  <c r="I236" i="17"/>
  <c r="N235" i="17"/>
  <c r="M235" i="17"/>
  <c r="L235" i="17"/>
  <c r="K235" i="17"/>
  <c r="I235" i="17" s="1"/>
  <c r="J235" i="17"/>
  <c r="N234" i="17"/>
  <c r="M234" i="17"/>
  <c r="L234" i="17"/>
  <c r="K234" i="17"/>
  <c r="J234" i="17"/>
  <c r="I234" i="17"/>
  <c r="N233" i="17"/>
  <c r="M233" i="17"/>
  <c r="L233" i="17"/>
  <c r="K233" i="17"/>
  <c r="I233" i="17" s="1"/>
  <c r="J233" i="17"/>
  <c r="N232" i="17"/>
  <c r="M232" i="17"/>
  <c r="L232" i="17"/>
  <c r="K232" i="17"/>
  <c r="J232" i="17"/>
  <c r="I232" i="17"/>
  <c r="N231" i="17"/>
  <c r="M231" i="17"/>
  <c r="L231" i="17"/>
  <c r="K231" i="17"/>
  <c r="I231" i="17" s="1"/>
  <c r="J231" i="17"/>
  <c r="N230" i="17"/>
  <c r="M230" i="17"/>
  <c r="L230" i="17"/>
  <c r="K230" i="17"/>
  <c r="J230" i="17"/>
  <c r="I230" i="17"/>
  <c r="N229" i="17"/>
  <c r="M229" i="17"/>
  <c r="L229" i="17"/>
  <c r="K229" i="17"/>
  <c r="I229" i="17" s="1"/>
  <c r="J229" i="17"/>
  <c r="N228" i="17"/>
  <c r="M228" i="17"/>
  <c r="L228" i="17"/>
  <c r="K228" i="17"/>
  <c r="J228" i="17"/>
  <c r="I228" i="17"/>
  <c r="N227" i="17"/>
  <c r="M227" i="17"/>
  <c r="L227" i="17"/>
  <c r="K227" i="17"/>
  <c r="I227" i="17" s="1"/>
  <c r="J227" i="17"/>
  <c r="N226" i="17"/>
  <c r="M226" i="17"/>
  <c r="L226" i="17"/>
  <c r="K226" i="17"/>
  <c r="J226" i="17"/>
  <c r="I226" i="17"/>
  <c r="N225" i="17"/>
  <c r="M225" i="17"/>
  <c r="L225" i="17"/>
  <c r="K225" i="17"/>
  <c r="I225" i="17" s="1"/>
  <c r="J225" i="17"/>
  <c r="N224" i="17"/>
  <c r="M224" i="17"/>
  <c r="L224" i="17"/>
  <c r="K224" i="17"/>
  <c r="J224" i="17"/>
  <c r="I224" i="17"/>
  <c r="N223" i="17"/>
  <c r="M223" i="17"/>
  <c r="L223" i="17"/>
  <c r="K223" i="17"/>
  <c r="I223" i="17" s="1"/>
  <c r="J223" i="17"/>
  <c r="N222" i="17"/>
  <c r="M222" i="17"/>
  <c r="L222" i="17"/>
  <c r="K222" i="17"/>
  <c r="J222" i="17"/>
  <c r="I222" i="17"/>
  <c r="N221" i="17"/>
  <c r="M221" i="17"/>
  <c r="L221" i="17"/>
  <c r="K221" i="17"/>
  <c r="I221" i="17" s="1"/>
  <c r="J221" i="17"/>
  <c r="N220" i="17"/>
  <c r="M220" i="17"/>
  <c r="L220" i="17"/>
  <c r="K220" i="17"/>
  <c r="J220" i="17"/>
  <c r="I220" i="17"/>
  <c r="N219" i="17"/>
  <c r="M219" i="17"/>
  <c r="L219" i="17"/>
  <c r="K219" i="17"/>
  <c r="I219" i="17" s="1"/>
  <c r="J219" i="17"/>
  <c r="N218" i="17"/>
  <c r="M218" i="17"/>
  <c r="L218" i="17"/>
  <c r="K218" i="17"/>
  <c r="J218" i="17"/>
  <c r="I218" i="17"/>
  <c r="N217" i="17"/>
  <c r="M217" i="17"/>
  <c r="L217" i="17"/>
  <c r="K217" i="17"/>
  <c r="I217" i="17" s="1"/>
  <c r="J217" i="17"/>
  <c r="N216" i="17"/>
  <c r="M216" i="17"/>
  <c r="L216" i="17"/>
  <c r="K216" i="17"/>
  <c r="J216" i="17"/>
  <c r="I216" i="17"/>
  <c r="N215" i="17"/>
  <c r="M215" i="17"/>
  <c r="L215" i="17"/>
  <c r="K215" i="17"/>
  <c r="I215" i="17" s="1"/>
  <c r="J215" i="17"/>
  <c r="N214" i="17"/>
  <c r="M214" i="17"/>
  <c r="L214" i="17"/>
  <c r="K214" i="17"/>
  <c r="J214" i="17"/>
  <c r="I214" i="17"/>
  <c r="N213" i="17"/>
  <c r="M213" i="17"/>
  <c r="L213" i="17"/>
  <c r="K213" i="17"/>
  <c r="I213" i="17" s="1"/>
  <c r="J213" i="17"/>
  <c r="N212" i="17"/>
  <c r="M212" i="17"/>
  <c r="L212" i="17"/>
  <c r="K212" i="17"/>
  <c r="J212" i="17"/>
  <c r="I212" i="17"/>
  <c r="N211" i="17"/>
  <c r="M211" i="17"/>
  <c r="L211" i="17"/>
  <c r="K211" i="17"/>
  <c r="I211" i="17" s="1"/>
  <c r="J211" i="17"/>
  <c r="N210" i="17"/>
  <c r="M210" i="17"/>
  <c r="L210" i="17"/>
  <c r="K210" i="17"/>
  <c r="J210" i="17"/>
  <c r="I210" i="17"/>
  <c r="N209" i="17"/>
  <c r="M209" i="17"/>
  <c r="L209" i="17"/>
  <c r="K209" i="17"/>
  <c r="I209" i="17" s="1"/>
  <c r="J209" i="17"/>
  <c r="N208" i="17"/>
  <c r="M208" i="17"/>
  <c r="L208" i="17"/>
  <c r="K208" i="17"/>
  <c r="J208" i="17"/>
  <c r="I208" i="17"/>
  <c r="N207" i="17"/>
  <c r="M207" i="17"/>
  <c r="L207" i="17"/>
  <c r="K207" i="17"/>
  <c r="I207" i="17" s="1"/>
  <c r="J207" i="17"/>
  <c r="N206" i="17"/>
  <c r="M206" i="17"/>
  <c r="L206" i="17"/>
  <c r="K206" i="17"/>
  <c r="J206" i="17"/>
  <c r="I206" i="17"/>
  <c r="N205" i="17"/>
  <c r="M205" i="17"/>
  <c r="L205" i="17"/>
  <c r="K205" i="17"/>
  <c r="I205" i="17" s="1"/>
  <c r="J205" i="17"/>
  <c r="N204" i="17"/>
  <c r="M204" i="17"/>
  <c r="L204" i="17"/>
  <c r="K204" i="17"/>
  <c r="J204" i="17"/>
  <c r="I204" i="17"/>
  <c r="N203" i="17"/>
  <c r="M203" i="17"/>
  <c r="L203" i="17"/>
  <c r="K203" i="17"/>
  <c r="I203" i="17" s="1"/>
  <c r="K37" i="17" s="1"/>
  <c r="J37" i="17" s="1"/>
  <c r="J203" i="17"/>
  <c r="N202" i="17"/>
  <c r="M202" i="17"/>
  <c r="L202" i="17"/>
  <c r="K202" i="17"/>
  <c r="J202" i="17"/>
  <c r="I202" i="17"/>
  <c r="K36" i="17" s="1"/>
  <c r="J36" i="17" s="1"/>
  <c r="N201" i="17"/>
  <c r="M201" i="17"/>
  <c r="L201" i="17"/>
  <c r="K201" i="17"/>
  <c r="I201" i="17" s="1"/>
  <c r="K35" i="17" s="1"/>
  <c r="J35" i="17" s="1"/>
  <c r="J201" i="17"/>
  <c r="N200" i="17"/>
  <c r="M200" i="17"/>
  <c r="L200" i="17"/>
  <c r="K200" i="17"/>
  <c r="J200" i="17"/>
  <c r="I200" i="17"/>
  <c r="N199" i="17"/>
  <c r="M199" i="17"/>
  <c r="L199" i="17"/>
  <c r="K199" i="17"/>
  <c r="I199" i="17" s="1"/>
  <c r="J199" i="17"/>
  <c r="N198" i="17"/>
  <c r="M198" i="17"/>
  <c r="L198" i="17"/>
  <c r="K198" i="17"/>
  <c r="J198" i="17"/>
  <c r="I198" i="17"/>
  <c r="N197" i="17"/>
  <c r="M197" i="17"/>
  <c r="L197" i="17"/>
  <c r="K197" i="17"/>
  <c r="I197" i="17" s="1"/>
  <c r="J197" i="17"/>
  <c r="N196" i="17"/>
  <c r="M196" i="17"/>
  <c r="L196" i="17"/>
  <c r="K196" i="17"/>
  <c r="J196" i="17"/>
  <c r="I196" i="17"/>
  <c r="K34" i="17" s="1"/>
  <c r="J34" i="17" s="1"/>
  <c r="N195" i="17"/>
  <c r="M195" i="17"/>
  <c r="L195" i="17"/>
  <c r="K195" i="17"/>
  <c r="I195" i="17" s="1"/>
  <c r="K33" i="17" s="1"/>
  <c r="J33" i="17" s="1"/>
  <c r="J195" i="17"/>
  <c r="N194" i="17"/>
  <c r="M194" i="17"/>
  <c r="L194" i="17"/>
  <c r="K194" i="17"/>
  <c r="J194" i="17"/>
  <c r="I194" i="17"/>
  <c r="N193" i="17"/>
  <c r="M193" i="17"/>
  <c r="L193" i="17"/>
  <c r="K193" i="17"/>
  <c r="I193" i="17" s="1"/>
  <c r="J193" i="17"/>
  <c r="N192" i="17"/>
  <c r="M192" i="17"/>
  <c r="L192" i="17"/>
  <c r="K192" i="17"/>
  <c r="J192" i="17"/>
  <c r="I192" i="17"/>
  <c r="N191" i="17"/>
  <c r="M191" i="17"/>
  <c r="L191" i="17"/>
  <c r="K191" i="17"/>
  <c r="I191" i="17" s="1"/>
  <c r="J191" i="17"/>
  <c r="N190" i="17"/>
  <c r="M190" i="17"/>
  <c r="L190" i="17"/>
  <c r="K190" i="17"/>
  <c r="J190" i="17"/>
  <c r="I190" i="17"/>
  <c r="N189" i="17"/>
  <c r="M189" i="17"/>
  <c r="L189" i="17"/>
  <c r="K189" i="17"/>
  <c r="I189" i="17" s="1"/>
  <c r="J189" i="17"/>
  <c r="N188" i="17"/>
  <c r="M188" i="17"/>
  <c r="L188" i="17"/>
  <c r="K188" i="17"/>
  <c r="J188" i="17"/>
  <c r="I188" i="17"/>
  <c r="N187" i="17"/>
  <c r="M187" i="17"/>
  <c r="L187" i="17"/>
  <c r="K187" i="17"/>
  <c r="I187" i="17" s="1"/>
  <c r="K32" i="17" s="1"/>
  <c r="J32" i="17" s="1"/>
  <c r="J187" i="17"/>
  <c r="N186" i="17"/>
  <c r="M186" i="17"/>
  <c r="L186" i="17"/>
  <c r="K186" i="17"/>
  <c r="J186" i="17"/>
  <c r="I186" i="17"/>
  <c r="K31" i="17" s="1"/>
  <c r="J31" i="17" s="1"/>
  <c r="N185" i="17"/>
  <c r="M185" i="17"/>
  <c r="L185" i="17"/>
  <c r="K185" i="17"/>
  <c r="I185" i="17" s="1"/>
  <c r="K30" i="17" s="1"/>
  <c r="J30" i="17" s="1"/>
  <c r="J185" i="17"/>
  <c r="N184" i="17"/>
  <c r="M184" i="17"/>
  <c r="L184" i="17"/>
  <c r="K184" i="17"/>
  <c r="J184" i="17"/>
  <c r="I184" i="17"/>
  <c r="N183" i="17"/>
  <c r="M183" i="17"/>
  <c r="L183" i="17"/>
  <c r="K183" i="17"/>
  <c r="I183" i="17" s="1"/>
  <c r="J183" i="17"/>
  <c r="N182" i="17"/>
  <c r="M182" i="17"/>
  <c r="L182" i="17"/>
  <c r="K182" i="17"/>
  <c r="J182" i="17"/>
  <c r="I182" i="17"/>
  <c r="N181" i="17"/>
  <c r="M181" i="17"/>
  <c r="L181" i="17"/>
  <c r="K181" i="17"/>
  <c r="I181" i="17" s="1"/>
  <c r="J181" i="17"/>
  <c r="N180" i="17"/>
  <c r="M180" i="17"/>
  <c r="L180" i="17"/>
  <c r="K180" i="17"/>
  <c r="J180" i="17"/>
  <c r="I180" i="17"/>
  <c r="N179" i="17"/>
  <c r="M179" i="17"/>
  <c r="L179" i="17"/>
  <c r="K179" i="17"/>
  <c r="I179" i="17" s="1"/>
  <c r="J179" i="17"/>
  <c r="N178" i="17"/>
  <c r="M178" i="17"/>
  <c r="L178" i="17"/>
  <c r="K178" i="17"/>
  <c r="J178" i="17"/>
  <c r="I178" i="17"/>
  <c r="N177" i="17"/>
  <c r="M177" i="17"/>
  <c r="L177" i="17"/>
  <c r="K177" i="17"/>
  <c r="I177" i="17" s="1"/>
  <c r="J177" i="17"/>
  <c r="N176" i="17"/>
  <c r="M176" i="17"/>
  <c r="L176" i="17"/>
  <c r="K176" i="17"/>
  <c r="J176" i="17"/>
  <c r="I176" i="17"/>
  <c r="N175" i="17"/>
  <c r="M175" i="17"/>
  <c r="L175" i="17"/>
  <c r="K175" i="17"/>
  <c r="I175" i="17" s="1"/>
  <c r="J175" i="17"/>
  <c r="N174" i="17"/>
  <c r="M174" i="17"/>
  <c r="L174" i="17"/>
  <c r="K174" i="17"/>
  <c r="J174" i="17"/>
  <c r="I174" i="17"/>
  <c r="K29" i="17" s="1"/>
  <c r="J29" i="17" s="1"/>
  <c r="N173" i="17"/>
  <c r="M173" i="17"/>
  <c r="L173" i="17"/>
  <c r="K173" i="17"/>
  <c r="I173" i="17" s="1"/>
  <c r="K28" i="17" s="1"/>
  <c r="J28" i="17" s="1"/>
  <c r="J173" i="17"/>
  <c r="N172" i="17"/>
  <c r="M172" i="17"/>
  <c r="L172" i="17"/>
  <c r="K172" i="17"/>
  <c r="J172" i="17"/>
  <c r="I172" i="17"/>
  <c r="K27" i="17" s="1"/>
  <c r="J27" i="17" s="1"/>
  <c r="N171" i="17"/>
  <c r="M171" i="17"/>
  <c r="L171" i="17"/>
  <c r="K171" i="17"/>
  <c r="I171" i="17" s="1"/>
  <c r="J171" i="17"/>
  <c r="N170" i="17"/>
  <c r="M170" i="17"/>
  <c r="L170" i="17"/>
  <c r="K170" i="17"/>
  <c r="J170" i="17"/>
  <c r="I170" i="17"/>
  <c r="N169" i="17"/>
  <c r="M169" i="17"/>
  <c r="L169" i="17"/>
  <c r="K169" i="17"/>
  <c r="I169" i="17" s="1"/>
  <c r="J169" i="17"/>
  <c r="N168" i="17"/>
  <c r="M168" i="17"/>
  <c r="L168" i="17"/>
  <c r="K168" i="17"/>
  <c r="J168" i="17"/>
  <c r="I168" i="17"/>
  <c r="N167" i="17"/>
  <c r="M167" i="17"/>
  <c r="L167" i="17"/>
  <c r="K167" i="17"/>
  <c r="I167" i="17" s="1"/>
  <c r="J167" i="17"/>
  <c r="N166" i="17"/>
  <c r="M166" i="17"/>
  <c r="L166" i="17"/>
  <c r="K166" i="17"/>
  <c r="J166" i="17"/>
  <c r="I166" i="17"/>
  <c r="N165" i="17"/>
  <c r="M165" i="17"/>
  <c r="L165" i="17"/>
  <c r="K165" i="17"/>
  <c r="I165" i="17" s="1"/>
  <c r="J165" i="17"/>
  <c r="N164" i="17"/>
  <c r="M164" i="17"/>
  <c r="L164" i="17"/>
  <c r="K164" i="17"/>
  <c r="J164" i="17"/>
  <c r="I164" i="17"/>
  <c r="N163" i="17"/>
  <c r="M163" i="17"/>
  <c r="L163" i="17"/>
  <c r="K163" i="17"/>
  <c r="I163" i="17" s="1"/>
  <c r="J163" i="17"/>
  <c r="N162" i="17"/>
  <c r="M162" i="17"/>
  <c r="L162" i="17"/>
  <c r="K162" i="17"/>
  <c r="J162" i="17"/>
  <c r="I162" i="17"/>
  <c r="N161" i="17"/>
  <c r="M161" i="17"/>
  <c r="L161" i="17"/>
  <c r="K161" i="17"/>
  <c r="I161" i="17" s="1"/>
  <c r="J161" i="17"/>
  <c r="N160" i="17"/>
  <c r="M160" i="17"/>
  <c r="L160" i="17"/>
  <c r="K160" i="17"/>
  <c r="J160" i="17"/>
  <c r="I160" i="17"/>
  <c r="N159" i="17"/>
  <c r="M159" i="17"/>
  <c r="L159" i="17"/>
  <c r="K159" i="17"/>
  <c r="I159" i="17" s="1"/>
  <c r="J159" i="17"/>
  <c r="N158" i="17"/>
  <c r="M158" i="17"/>
  <c r="L158" i="17"/>
  <c r="K158" i="17"/>
  <c r="J158" i="17"/>
  <c r="I158" i="17"/>
  <c r="N157" i="17"/>
  <c r="M157" i="17"/>
  <c r="L157" i="17"/>
  <c r="K157" i="17"/>
  <c r="I157" i="17" s="1"/>
  <c r="J157" i="17"/>
  <c r="N156" i="17"/>
  <c r="M156" i="17"/>
  <c r="L156" i="17"/>
  <c r="K156" i="17"/>
  <c r="J156" i="17"/>
  <c r="I156" i="17"/>
  <c r="N155" i="17"/>
  <c r="M155" i="17"/>
  <c r="L155" i="17"/>
  <c r="K155" i="17"/>
  <c r="I155" i="17" s="1"/>
  <c r="K26" i="17" s="1"/>
  <c r="J26" i="17" s="1"/>
  <c r="J40" i="17" s="1"/>
  <c r="K40" i="17" s="1"/>
  <c r="J155" i="17"/>
  <c r="N154" i="17"/>
  <c r="M154" i="17"/>
  <c r="L154" i="17"/>
  <c r="K154" i="17"/>
  <c r="J154" i="17"/>
  <c r="I154" i="17"/>
  <c r="K25" i="17" s="1"/>
  <c r="J25" i="17" s="1"/>
  <c r="N153" i="17"/>
  <c r="M153" i="17"/>
  <c r="L153" i="17"/>
  <c r="K153" i="17"/>
  <c r="I153" i="17" s="1"/>
  <c r="K24" i="17" s="1"/>
  <c r="J24" i="17" s="1"/>
  <c r="J153" i="17"/>
  <c r="N152" i="17"/>
  <c r="M152" i="17"/>
  <c r="L152" i="17"/>
  <c r="K152" i="17"/>
  <c r="J152" i="17"/>
  <c r="I152" i="17"/>
  <c r="N151" i="17"/>
  <c r="M151" i="17"/>
  <c r="L151" i="17"/>
  <c r="K151" i="17"/>
  <c r="I151" i="17" s="1"/>
  <c r="J151" i="17"/>
  <c r="N150" i="17"/>
  <c r="M150" i="17"/>
  <c r="L150" i="17"/>
  <c r="K150" i="17"/>
  <c r="J150" i="17"/>
  <c r="I150" i="17"/>
  <c r="N149" i="17"/>
  <c r="M149" i="17"/>
  <c r="L149" i="17"/>
  <c r="K149" i="17"/>
  <c r="I149" i="17" s="1"/>
  <c r="J149" i="17"/>
  <c r="N148" i="17"/>
  <c r="M148" i="17"/>
  <c r="L148" i="17"/>
  <c r="K148" i="17"/>
  <c r="J148" i="17"/>
  <c r="I148" i="17"/>
  <c r="N147" i="17"/>
  <c r="M147" i="17"/>
  <c r="L147" i="17"/>
  <c r="K147" i="17"/>
  <c r="I147" i="17" s="1"/>
  <c r="J147" i="17"/>
  <c r="N146" i="17"/>
  <c r="M146" i="17"/>
  <c r="L146" i="17"/>
  <c r="K146" i="17"/>
  <c r="J146" i="17"/>
  <c r="I146" i="17"/>
  <c r="K23" i="17" s="1"/>
  <c r="J23" i="17" s="1"/>
  <c r="N145" i="17"/>
  <c r="M145" i="17"/>
  <c r="L145" i="17"/>
  <c r="K145" i="17"/>
  <c r="I145" i="17" s="1"/>
  <c r="K22" i="17" s="1"/>
  <c r="J22" i="17" s="1"/>
  <c r="J145" i="17"/>
  <c r="N144" i="17"/>
  <c r="M144" i="17"/>
  <c r="L144" i="17"/>
  <c r="K144" i="17"/>
  <c r="J144" i="17"/>
  <c r="I144" i="17"/>
  <c r="N143" i="17"/>
  <c r="M143" i="17"/>
  <c r="L143" i="17"/>
  <c r="K143" i="17"/>
  <c r="I143" i="17" s="1"/>
  <c r="J143" i="17"/>
  <c r="N142" i="17"/>
  <c r="M142" i="17"/>
  <c r="L142" i="17"/>
  <c r="K142" i="17"/>
  <c r="J142" i="17"/>
  <c r="I142" i="17"/>
  <c r="N141" i="17"/>
  <c r="M141" i="17"/>
  <c r="L141" i="17"/>
  <c r="K141" i="17"/>
  <c r="I141" i="17" s="1"/>
  <c r="J141" i="17"/>
  <c r="N140" i="17"/>
  <c r="M140" i="17"/>
  <c r="L140" i="17"/>
  <c r="K140" i="17"/>
  <c r="J140" i="17"/>
  <c r="I140" i="17"/>
  <c r="N139" i="17"/>
  <c r="M139" i="17"/>
  <c r="L139" i="17"/>
  <c r="K139" i="17"/>
  <c r="I139" i="17" s="1"/>
  <c r="J139" i="17"/>
  <c r="N138" i="17"/>
  <c r="M138" i="17"/>
  <c r="L138" i="17"/>
  <c r="K138" i="17"/>
  <c r="J138" i="17"/>
  <c r="I138" i="17"/>
  <c r="N137" i="17"/>
  <c r="M137" i="17"/>
  <c r="L137" i="17"/>
  <c r="K137" i="17"/>
  <c r="I137" i="17" s="1"/>
  <c r="J137" i="17"/>
  <c r="N136" i="17"/>
  <c r="M136" i="17"/>
  <c r="L136" i="17"/>
  <c r="K136" i="17"/>
  <c r="J136" i="17"/>
  <c r="I136" i="17"/>
  <c r="N135" i="17"/>
  <c r="M135" i="17"/>
  <c r="L135" i="17"/>
  <c r="K135" i="17"/>
  <c r="I135" i="17" s="1"/>
  <c r="J135" i="17"/>
  <c r="N134" i="17"/>
  <c r="M134" i="17"/>
  <c r="L134" i="17"/>
  <c r="K134" i="17"/>
  <c r="J134" i="17"/>
  <c r="I134" i="17"/>
  <c r="N133" i="17"/>
  <c r="M133" i="17"/>
  <c r="L133" i="17"/>
  <c r="K133" i="17"/>
  <c r="I133" i="17" s="1"/>
  <c r="J133" i="17"/>
  <c r="N132" i="17"/>
  <c r="M132" i="17"/>
  <c r="L132" i="17"/>
  <c r="K132" i="17"/>
  <c r="J132" i="17"/>
  <c r="I132" i="17"/>
  <c r="N131" i="17"/>
  <c r="M131" i="17"/>
  <c r="L131" i="17"/>
  <c r="K131" i="17"/>
  <c r="I131" i="17" s="1"/>
  <c r="J131" i="17"/>
  <c r="N130" i="17"/>
  <c r="M130" i="17"/>
  <c r="L130" i="17"/>
  <c r="K130" i="17"/>
  <c r="J130" i="17"/>
  <c r="I130" i="17"/>
  <c r="N129" i="17"/>
  <c r="M129" i="17"/>
  <c r="L129" i="17"/>
  <c r="K129" i="17"/>
  <c r="I129" i="17" s="1"/>
  <c r="J129" i="17"/>
  <c r="N128" i="17"/>
  <c r="M128" i="17"/>
  <c r="L128" i="17"/>
  <c r="K128" i="17"/>
  <c r="J128" i="17"/>
  <c r="I128" i="17"/>
  <c r="N127" i="17"/>
  <c r="M127" i="17"/>
  <c r="L127" i="17"/>
  <c r="K127" i="17"/>
  <c r="I127" i="17" s="1"/>
  <c r="J127" i="17"/>
  <c r="N126" i="17"/>
  <c r="M126" i="17"/>
  <c r="L126" i="17"/>
  <c r="K126" i="17"/>
  <c r="J126" i="17"/>
  <c r="I126" i="17"/>
  <c r="N125" i="17"/>
  <c r="M125" i="17"/>
  <c r="L125" i="17"/>
  <c r="K125" i="17"/>
  <c r="I125" i="17" s="1"/>
  <c r="J125" i="17"/>
  <c r="N124" i="17"/>
  <c r="M124" i="17"/>
  <c r="L124" i="17"/>
  <c r="K124" i="17"/>
  <c r="J124" i="17"/>
  <c r="I124" i="17"/>
  <c r="N123" i="17"/>
  <c r="M123" i="17"/>
  <c r="L123" i="17"/>
  <c r="K123" i="17"/>
  <c r="I123" i="17" s="1"/>
  <c r="J123" i="17"/>
  <c r="N122" i="17"/>
  <c r="M122" i="17"/>
  <c r="L122" i="17"/>
  <c r="K122" i="17"/>
  <c r="J122" i="17"/>
  <c r="I122" i="17"/>
  <c r="N121" i="17"/>
  <c r="M121" i="17"/>
  <c r="L121" i="17"/>
  <c r="K121" i="17"/>
  <c r="I121" i="17" s="1"/>
  <c r="J121" i="17"/>
  <c r="N120" i="17"/>
  <c r="M120" i="17"/>
  <c r="L120" i="17"/>
  <c r="K120" i="17"/>
  <c r="J120" i="17"/>
  <c r="I120" i="17"/>
  <c r="N119" i="17"/>
  <c r="M119" i="17"/>
  <c r="L119" i="17"/>
  <c r="K119" i="17"/>
  <c r="I119" i="17" s="1"/>
  <c r="J119" i="17"/>
  <c r="N118" i="17"/>
  <c r="M118" i="17"/>
  <c r="L118" i="17"/>
  <c r="K118" i="17"/>
  <c r="J118" i="17"/>
  <c r="I118" i="17"/>
  <c r="N117" i="17"/>
  <c r="M117" i="17"/>
  <c r="L117" i="17"/>
  <c r="K117" i="17"/>
  <c r="I117" i="17" s="1"/>
  <c r="J117" i="17"/>
  <c r="N116" i="17"/>
  <c r="M116" i="17"/>
  <c r="L116" i="17"/>
  <c r="K116" i="17"/>
  <c r="J116" i="17"/>
  <c r="I116" i="17"/>
  <c r="N115" i="17"/>
  <c r="M115" i="17"/>
  <c r="L115" i="17"/>
  <c r="K115" i="17"/>
  <c r="I115" i="17" s="1"/>
  <c r="J115" i="17"/>
  <c r="N114" i="17"/>
  <c r="M114" i="17"/>
  <c r="L114" i="17"/>
  <c r="K114" i="17"/>
  <c r="J114" i="17"/>
  <c r="I114" i="17"/>
  <c r="N113" i="17"/>
  <c r="M113" i="17"/>
  <c r="L113" i="17"/>
  <c r="K113" i="17"/>
  <c r="I113" i="17" s="1"/>
  <c r="J113" i="17"/>
  <c r="N112" i="17"/>
  <c r="M112" i="17"/>
  <c r="L112" i="17"/>
  <c r="K112" i="17"/>
  <c r="J112" i="17"/>
  <c r="I112" i="17"/>
  <c r="N111" i="17"/>
  <c r="M111" i="17"/>
  <c r="L111" i="17"/>
  <c r="K111" i="17"/>
  <c r="I111" i="17" s="1"/>
  <c r="J111" i="17"/>
  <c r="N110" i="17"/>
  <c r="M110" i="17"/>
  <c r="L110" i="17"/>
  <c r="K110" i="17"/>
  <c r="J110" i="17"/>
  <c r="I110" i="17"/>
  <c r="N109" i="17"/>
  <c r="M109" i="17"/>
  <c r="L109" i="17"/>
  <c r="K109" i="17"/>
  <c r="I109" i="17" s="1"/>
  <c r="J109" i="17"/>
  <c r="N108" i="17"/>
  <c r="M108" i="17"/>
  <c r="L108" i="17"/>
  <c r="K108" i="17"/>
  <c r="J108" i="17"/>
  <c r="I108" i="17"/>
  <c r="N107" i="17"/>
  <c r="M107" i="17"/>
  <c r="L107" i="17"/>
  <c r="K107" i="17"/>
  <c r="I107" i="17" s="1"/>
  <c r="J107" i="17"/>
  <c r="N106" i="17"/>
  <c r="M106" i="17"/>
  <c r="L106" i="17"/>
  <c r="K106" i="17"/>
  <c r="J106" i="17"/>
  <c r="I106" i="17"/>
  <c r="N105" i="17"/>
  <c r="M105" i="17"/>
  <c r="L105" i="17"/>
  <c r="K105" i="17"/>
  <c r="I105" i="17" s="1"/>
  <c r="J105" i="17"/>
  <c r="N104" i="17"/>
  <c r="M104" i="17"/>
  <c r="L104" i="17"/>
  <c r="K104" i="17"/>
  <c r="J104" i="17"/>
  <c r="I104" i="17"/>
  <c r="N103" i="17"/>
  <c r="M103" i="17"/>
  <c r="L103" i="17"/>
  <c r="K103" i="17"/>
  <c r="I103" i="17" s="1"/>
  <c r="J103" i="17"/>
  <c r="N102" i="17"/>
  <c r="M102" i="17"/>
  <c r="L102" i="17"/>
  <c r="K102" i="17"/>
  <c r="J102" i="17"/>
  <c r="I102" i="17"/>
  <c r="N101" i="17"/>
  <c r="M101" i="17"/>
  <c r="L101" i="17"/>
  <c r="K101" i="17"/>
  <c r="I101" i="17" s="1"/>
  <c r="J101" i="17"/>
  <c r="N100" i="17"/>
  <c r="M100" i="17"/>
  <c r="L100" i="17"/>
  <c r="K100" i="17"/>
  <c r="J100" i="17"/>
  <c r="I100" i="17"/>
  <c r="N99" i="17"/>
  <c r="M99" i="17"/>
  <c r="L99" i="17"/>
  <c r="K99" i="17"/>
  <c r="I99" i="17" s="1"/>
  <c r="J99" i="17"/>
  <c r="N98" i="17"/>
  <c r="M98" i="17"/>
  <c r="L98" i="17"/>
  <c r="K98" i="17"/>
  <c r="J98" i="17"/>
  <c r="I98" i="17"/>
  <c r="N97" i="17"/>
  <c r="M97" i="17"/>
  <c r="L97" i="17"/>
  <c r="K97" i="17"/>
  <c r="I97" i="17" s="1"/>
  <c r="J97" i="17"/>
  <c r="N96" i="17"/>
  <c r="M96" i="17"/>
  <c r="L96" i="17"/>
  <c r="K96" i="17"/>
  <c r="J96" i="17"/>
  <c r="I96" i="17"/>
  <c r="N95" i="17"/>
  <c r="M95" i="17"/>
  <c r="L95" i="17"/>
  <c r="K95" i="17"/>
  <c r="I95" i="17" s="1"/>
  <c r="J95" i="17"/>
  <c r="N94" i="17"/>
  <c r="M94" i="17"/>
  <c r="L94" i="17"/>
  <c r="K94" i="17"/>
  <c r="J94" i="17"/>
  <c r="I94" i="17"/>
  <c r="N93" i="17"/>
  <c r="M93" i="17"/>
  <c r="L93" i="17"/>
  <c r="K93" i="17"/>
  <c r="I93" i="17" s="1"/>
  <c r="J93" i="17"/>
  <c r="N92" i="17"/>
  <c r="M92" i="17"/>
  <c r="L92" i="17"/>
  <c r="K92" i="17"/>
  <c r="J92" i="17"/>
  <c r="I92" i="17"/>
  <c r="N91" i="17"/>
  <c r="M91" i="17"/>
  <c r="L91" i="17"/>
  <c r="K91" i="17"/>
  <c r="I91" i="17" s="1"/>
  <c r="J91" i="17"/>
  <c r="N90" i="17"/>
  <c r="M90" i="17"/>
  <c r="L90" i="17"/>
  <c r="K90" i="17"/>
  <c r="J90" i="17"/>
  <c r="I90" i="17"/>
  <c r="N89" i="17"/>
  <c r="M89" i="17"/>
  <c r="L89" i="17"/>
  <c r="K89" i="17"/>
  <c r="I89" i="17" s="1"/>
  <c r="J89" i="17"/>
  <c r="N88" i="17"/>
  <c r="M88" i="17"/>
  <c r="L88" i="17"/>
  <c r="K88" i="17"/>
  <c r="J88" i="17"/>
  <c r="I88" i="17"/>
  <c r="N87" i="17"/>
  <c r="M87" i="17"/>
  <c r="L87" i="17"/>
  <c r="K87" i="17"/>
  <c r="I87" i="17" s="1"/>
  <c r="J87" i="17"/>
  <c r="N86" i="17"/>
  <c r="M86" i="17"/>
  <c r="L86" i="17"/>
  <c r="K86" i="17"/>
  <c r="J86" i="17"/>
  <c r="I86" i="17"/>
  <c r="N85" i="17"/>
  <c r="M85" i="17"/>
  <c r="L85" i="17"/>
  <c r="K85" i="17"/>
  <c r="I85" i="17" s="1"/>
  <c r="J85" i="17"/>
  <c r="N84" i="17"/>
  <c r="M84" i="17"/>
  <c r="L84" i="17"/>
  <c r="K84" i="17"/>
  <c r="J84" i="17"/>
  <c r="I84" i="17"/>
  <c r="N83" i="17"/>
  <c r="M83" i="17"/>
  <c r="L83" i="17"/>
  <c r="K83" i="17"/>
  <c r="I83" i="17" s="1"/>
  <c r="J83" i="17"/>
  <c r="N82" i="17"/>
  <c r="M82" i="17"/>
  <c r="L82" i="17"/>
  <c r="K82" i="17"/>
  <c r="J82" i="17"/>
  <c r="I82" i="17"/>
  <c r="N81" i="17"/>
  <c r="M81" i="17"/>
  <c r="L81" i="17"/>
  <c r="K81" i="17"/>
  <c r="I81" i="17" s="1"/>
  <c r="J81" i="17"/>
  <c r="N80" i="17"/>
  <c r="M80" i="17"/>
  <c r="L80" i="17"/>
  <c r="K80" i="17"/>
  <c r="J80" i="17"/>
  <c r="I80" i="17"/>
  <c r="N79" i="17"/>
  <c r="M79" i="17"/>
  <c r="L79" i="17"/>
  <c r="K79" i="17"/>
  <c r="I79" i="17" s="1"/>
  <c r="J79" i="17"/>
  <c r="N78" i="17"/>
  <c r="M78" i="17"/>
  <c r="L78" i="17"/>
  <c r="K78" i="17"/>
  <c r="J78" i="17"/>
  <c r="I78" i="17"/>
  <c r="N77" i="17"/>
  <c r="M77" i="17"/>
  <c r="L77" i="17"/>
  <c r="K77" i="17"/>
  <c r="I77" i="17" s="1"/>
  <c r="J77" i="17"/>
  <c r="N76" i="17"/>
  <c r="M76" i="17"/>
  <c r="L76" i="17"/>
  <c r="K76" i="17"/>
  <c r="J76" i="17"/>
  <c r="I76" i="17"/>
  <c r="N75" i="17"/>
  <c r="M75" i="17"/>
  <c r="L75" i="17"/>
  <c r="K75" i="17"/>
  <c r="I75" i="17" s="1"/>
  <c r="J75" i="17"/>
  <c r="N74" i="17"/>
  <c r="M74" i="17"/>
  <c r="L74" i="17"/>
  <c r="K74" i="17"/>
  <c r="J74" i="17"/>
  <c r="I74" i="17"/>
  <c r="N73" i="17"/>
  <c r="M73" i="17"/>
  <c r="L73" i="17"/>
  <c r="K73" i="17"/>
  <c r="I73" i="17" s="1"/>
  <c r="J73" i="17"/>
  <c r="N72" i="17"/>
  <c r="M72" i="17"/>
  <c r="L72" i="17"/>
  <c r="K72" i="17"/>
  <c r="J72" i="17"/>
  <c r="I72" i="17"/>
  <c r="N71" i="17"/>
  <c r="M71" i="17"/>
  <c r="L71" i="17"/>
  <c r="K71" i="17"/>
  <c r="I71" i="17" s="1"/>
  <c r="J71" i="17"/>
  <c r="N70" i="17"/>
  <c r="M70" i="17"/>
  <c r="L70" i="17"/>
  <c r="K70" i="17"/>
  <c r="J70" i="17"/>
  <c r="I70" i="17"/>
  <c r="N69" i="17"/>
  <c r="M69" i="17"/>
  <c r="L69" i="17"/>
  <c r="K69" i="17"/>
  <c r="I69" i="17" s="1"/>
  <c r="J69" i="17"/>
  <c r="N68" i="17"/>
  <c r="M68" i="17"/>
  <c r="L68" i="17"/>
  <c r="K68" i="17"/>
  <c r="J68" i="17"/>
  <c r="I68" i="17"/>
  <c r="N67" i="17"/>
  <c r="M67" i="17"/>
  <c r="L67" i="17"/>
  <c r="K67" i="17"/>
  <c r="I67" i="17" s="1"/>
  <c r="J67" i="17"/>
  <c r="N66" i="17"/>
  <c r="M66" i="17"/>
  <c r="L66" i="17"/>
  <c r="K66" i="17"/>
  <c r="J66" i="17"/>
  <c r="I66" i="17"/>
  <c r="N65" i="17"/>
  <c r="M65" i="17"/>
  <c r="L65" i="17"/>
  <c r="K65" i="17"/>
  <c r="I65" i="17" s="1"/>
  <c r="J65" i="17"/>
  <c r="N64" i="17"/>
  <c r="M64" i="17"/>
  <c r="L64" i="17"/>
  <c r="K64" i="17"/>
  <c r="J64" i="17"/>
  <c r="I64" i="17"/>
  <c r="N63" i="17"/>
  <c r="M63" i="17"/>
  <c r="L63" i="17"/>
  <c r="K63" i="17"/>
  <c r="I63" i="17" s="1"/>
  <c r="J63" i="17"/>
  <c r="N62" i="17"/>
  <c r="M62" i="17"/>
  <c r="L62" i="17"/>
  <c r="K62" i="17"/>
  <c r="J62" i="17"/>
  <c r="I62" i="17"/>
  <c r="N61" i="17"/>
  <c r="M61" i="17"/>
  <c r="L61" i="17"/>
  <c r="K61" i="17"/>
  <c r="I61" i="17" s="1"/>
  <c r="J61" i="17"/>
  <c r="N60" i="17"/>
  <c r="M60" i="17"/>
  <c r="L60" i="17"/>
  <c r="K60" i="17"/>
  <c r="J60" i="17"/>
  <c r="I60" i="17"/>
  <c r="L38" i="17"/>
  <c r="L36" i="17"/>
  <c r="L35" i="17"/>
  <c r="L32" i="17"/>
  <c r="L31" i="17"/>
  <c r="L30" i="17"/>
  <c r="L29" i="17"/>
  <c r="L28" i="17"/>
  <c r="L25" i="17"/>
  <c r="L24" i="17"/>
  <c r="M24" i="17" s="1"/>
  <c r="L23" i="17"/>
  <c r="M23" i="17" s="1"/>
  <c r="L22" i="17"/>
  <c r="M22" i="17" s="1"/>
  <c r="E12" i="17"/>
  <c r="K8" i="17" s="1"/>
  <c r="D12" i="17"/>
  <c r="K10" i="17"/>
  <c r="K9" i="17"/>
  <c r="K7" i="17"/>
  <c r="K6" i="17"/>
  <c r="K4" i="17"/>
  <c r="K3" i="17"/>
  <c r="K2" i="17"/>
  <c r="D1" i="17"/>
  <c r="K5" i="17" s="1"/>
  <c r="N399" i="16"/>
  <c r="M399" i="16"/>
  <c r="L399" i="16"/>
  <c r="K399" i="16"/>
  <c r="I399" i="16" s="1"/>
  <c r="J399" i="16"/>
  <c r="N398" i="16"/>
  <c r="M398" i="16"/>
  <c r="L398" i="16"/>
  <c r="K398" i="16"/>
  <c r="J398" i="16"/>
  <c r="I398" i="16"/>
  <c r="N397" i="16"/>
  <c r="M397" i="16"/>
  <c r="L397" i="16"/>
  <c r="K397" i="16"/>
  <c r="I397" i="16" s="1"/>
  <c r="J397" i="16"/>
  <c r="N396" i="16"/>
  <c r="M396" i="16"/>
  <c r="L396" i="16"/>
  <c r="K396" i="16"/>
  <c r="J396" i="16"/>
  <c r="I396" i="16"/>
  <c r="N395" i="16"/>
  <c r="M395" i="16"/>
  <c r="L395" i="16"/>
  <c r="K395" i="16"/>
  <c r="I395" i="16" s="1"/>
  <c r="J395" i="16"/>
  <c r="N394" i="16"/>
  <c r="M394" i="16"/>
  <c r="L394" i="16"/>
  <c r="K394" i="16"/>
  <c r="J394" i="16"/>
  <c r="I394" i="16"/>
  <c r="N393" i="16"/>
  <c r="M393" i="16"/>
  <c r="L393" i="16"/>
  <c r="K393" i="16"/>
  <c r="I393" i="16" s="1"/>
  <c r="J393" i="16"/>
  <c r="N392" i="16"/>
  <c r="M392" i="16"/>
  <c r="L392" i="16"/>
  <c r="K392" i="16"/>
  <c r="J392" i="16"/>
  <c r="I392" i="16"/>
  <c r="N391" i="16"/>
  <c r="M391" i="16"/>
  <c r="L391" i="16"/>
  <c r="K391" i="16"/>
  <c r="I391" i="16" s="1"/>
  <c r="J391" i="16"/>
  <c r="N390" i="16"/>
  <c r="M390" i="16"/>
  <c r="L390" i="16"/>
  <c r="K390" i="16"/>
  <c r="J390" i="16"/>
  <c r="I390" i="16"/>
  <c r="N389" i="16"/>
  <c r="M389" i="16"/>
  <c r="L389" i="16"/>
  <c r="K389" i="16"/>
  <c r="I389" i="16" s="1"/>
  <c r="J389" i="16"/>
  <c r="N388" i="16"/>
  <c r="M388" i="16"/>
  <c r="L388" i="16"/>
  <c r="K388" i="16"/>
  <c r="J388" i="16"/>
  <c r="I388" i="16"/>
  <c r="N387" i="16"/>
  <c r="M387" i="16"/>
  <c r="L387" i="16"/>
  <c r="K387" i="16"/>
  <c r="I387" i="16" s="1"/>
  <c r="J387" i="16"/>
  <c r="N386" i="16"/>
  <c r="M386" i="16"/>
  <c r="L386" i="16"/>
  <c r="K386" i="16"/>
  <c r="J386" i="16"/>
  <c r="I386" i="16"/>
  <c r="N385" i="16"/>
  <c r="M385" i="16"/>
  <c r="L385" i="16"/>
  <c r="K385" i="16"/>
  <c r="I385" i="16" s="1"/>
  <c r="J385" i="16"/>
  <c r="N384" i="16"/>
  <c r="M384" i="16"/>
  <c r="L384" i="16"/>
  <c r="K384" i="16"/>
  <c r="J384" i="16"/>
  <c r="I384" i="16"/>
  <c r="N383" i="16"/>
  <c r="M383" i="16"/>
  <c r="L383" i="16"/>
  <c r="K383" i="16"/>
  <c r="I383" i="16" s="1"/>
  <c r="J383" i="16"/>
  <c r="N382" i="16"/>
  <c r="M382" i="16"/>
  <c r="L382" i="16"/>
  <c r="K382" i="16"/>
  <c r="J382" i="16"/>
  <c r="I382" i="16"/>
  <c r="N381" i="16"/>
  <c r="M381" i="16"/>
  <c r="L381" i="16"/>
  <c r="K381" i="16"/>
  <c r="I381" i="16" s="1"/>
  <c r="J381" i="16"/>
  <c r="N380" i="16"/>
  <c r="M380" i="16"/>
  <c r="L380" i="16"/>
  <c r="K380" i="16"/>
  <c r="J380" i="16"/>
  <c r="I380" i="16"/>
  <c r="N379" i="16"/>
  <c r="M379" i="16"/>
  <c r="L379" i="16"/>
  <c r="K379" i="16"/>
  <c r="I379" i="16" s="1"/>
  <c r="J379" i="16"/>
  <c r="N378" i="16"/>
  <c r="M378" i="16"/>
  <c r="L378" i="16"/>
  <c r="K378" i="16"/>
  <c r="J378" i="16"/>
  <c r="I378" i="16"/>
  <c r="N377" i="16"/>
  <c r="M377" i="16"/>
  <c r="L377" i="16"/>
  <c r="K377" i="16"/>
  <c r="I377" i="16" s="1"/>
  <c r="J377" i="16"/>
  <c r="N376" i="16"/>
  <c r="M376" i="16"/>
  <c r="L376" i="16"/>
  <c r="K376" i="16"/>
  <c r="J376" i="16"/>
  <c r="I376" i="16"/>
  <c r="N375" i="16"/>
  <c r="M375" i="16"/>
  <c r="L375" i="16"/>
  <c r="K375" i="16"/>
  <c r="I375" i="16" s="1"/>
  <c r="J375" i="16"/>
  <c r="N374" i="16"/>
  <c r="M374" i="16"/>
  <c r="L374" i="16"/>
  <c r="K374" i="16"/>
  <c r="J374" i="16"/>
  <c r="I374" i="16"/>
  <c r="N373" i="16"/>
  <c r="M373" i="16"/>
  <c r="L373" i="16"/>
  <c r="K373" i="16"/>
  <c r="I373" i="16" s="1"/>
  <c r="J373" i="16"/>
  <c r="N372" i="16"/>
  <c r="M372" i="16"/>
  <c r="L372" i="16"/>
  <c r="K372" i="16"/>
  <c r="J372" i="16"/>
  <c r="I372" i="16"/>
  <c r="N371" i="16"/>
  <c r="M371" i="16"/>
  <c r="L371" i="16"/>
  <c r="K371" i="16"/>
  <c r="I371" i="16" s="1"/>
  <c r="J371" i="16"/>
  <c r="N370" i="16"/>
  <c r="M370" i="16"/>
  <c r="L370" i="16"/>
  <c r="K370" i="16"/>
  <c r="J370" i="16"/>
  <c r="I370" i="16"/>
  <c r="N369" i="16"/>
  <c r="M369" i="16"/>
  <c r="L369" i="16"/>
  <c r="K369" i="16"/>
  <c r="I369" i="16" s="1"/>
  <c r="J369" i="16"/>
  <c r="N368" i="16"/>
  <c r="M368" i="16"/>
  <c r="L368" i="16"/>
  <c r="K368" i="16"/>
  <c r="J368" i="16"/>
  <c r="I368" i="16"/>
  <c r="N367" i="16"/>
  <c r="M367" i="16"/>
  <c r="L367" i="16"/>
  <c r="K367" i="16"/>
  <c r="I367" i="16" s="1"/>
  <c r="J367" i="16"/>
  <c r="N366" i="16"/>
  <c r="M366" i="16"/>
  <c r="L366" i="16"/>
  <c r="K366" i="16"/>
  <c r="J366" i="16"/>
  <c r="I366" i="16"/>
  <c r="N365" i="16"/>
  <c r="M365" i="16"/>
  <c r="L365" i="16"/>
  <c r="K365" i="16"/>
  <c r="I365" i="16" s="1"/>
  <c r="J365" i="16"/>
  <c r="N364" i="16"/>
  <c r="M364" i="16"/>
  <c r="L364" i="16"/>
  <c r="K364" i="16"/>
  <c r="J364" i="16"/>
  <c r="I364" i="16"/>
  <c r="N363" i="16"/>
  <c r="M363" i="16"/>
  <c r="L363" i="16"/>
  <c r="K363" i="16"/>
  <c r="I363" i="16" s="1"/>
  <c r="J363" i="16"/>
  <c r="N362" i="16"/>
  <c r="M362" i="16"/>
  <c r="L362" i="16"/>
  <c r="K362" i="16"/>
  <c r="J362" i="16"/>
  <c r="I362" i="16"/>
  <c r="N361" i="16"/>
  <c r="M361" i="16"/>
  <c r="L361" i="16"/>
  <c r="K361" i="16"/>
  <c r="I361" i="16" s="1"/>
  <c r="J361" i="16"/>
  <c r="N360" i="16"/>
  <c r="M360" i="16"/>
  <c r="L360" i="16"/>
  <c r="K360" i="16"/>
  <c r="J360" i="16"/>
  <c r="I360" i="16"/>
  <c r="N359" i="16"/>
  <c r="M359" i="16"/>
  <c r="L359" i="16"/>
  <c r="K359" i="16"/>
  <c r="I359" i="16" s="1"/>
  <c r="J359" i="16"/>
  <c r="N358" i="16"/>
  <c r="M358" i="16"/>
  <c r="L358" i="16"/>
  <c r="K358" i="16"/>
  <c r="J358" i="16"/>
  <c r="I358" i="16"/>
  <c r="N357" i="16"/>
  <c r="M357" i="16"/>
  <c r="L357" i="16"/>
  <c r="K357" i="16"/>
  <c r="I357" i="16" s="1"/>
  <c r="J357" i="16"/>
  <c r="N356" i="16"/>
  <c r="M356" i="16"/>
  <c r="L356" i="16"/>
  <c r="K356" i="16"/>
  <c r="J356" i="16"/>
  <c r="I356" i="16"/>
  <c r="N355" i="16"/>
  <c r="M355" i="16"/>
  <c r="L355" i="16"/>
  <c r="K355" i="16"/>
  <c r="I355" i="16" s="1"/>
  <c r="J355" i="16"/>
  <c r="N354" i="16"/>
  <c r="M354" i="16"/>
  <c r="L354" i="16"/>
  <c r="K354" i="16"/>
  <c r="J354" i="16"/>
  <c r="I354" i="16"/>
  <c r="N353" i="16"/>
  <c r="M353" i="16"/>
  <c r="L353" i="16"/>
  <c r="K353" i="16"/>
  <c r="I353" i="16" s="1"/>
  <c r="J353" i="16"/>
  <c r="N352" i="16"/>
  <c r="M352" i="16"/>
  <c r="L352" i="16"/>
  <c r="K352" i="16"/>
  <c r="J352" i="16"/>
  <c r="I352" i="16"/>
  <c r="K39" i="16" s="1"/>
  <c r="N351" i="16"/>
  <c r="M351" i="16"/>
  <c r="L351" i="16"/>
  <c r="K351" i="16"/>
  <c r="I351" i="16" s="1"/>
  <c r="K38" i="16" s="1"/>
  <c r="J38" i="16" s="1"/>
  <c r="J351" i="16"/>
  <c r="N350" i="16"/>
  <c r="M350" i="16"/>
  <c r="L350" i="16"/>
  <c r="K350" i="16"/>
  <c r="J350" i="16"/>
  <c r="I350" i="16"/>
  <c r="N349" i="16"/>
  <c r="M349" i="16"/>
  <c r="L349" i="16"/>
  <c r="K349" i="16"/>
  <c r="I349" i="16" s="1"/>
  <c r="J349" i="16"/>
  <c r="N348" i="16"/>
  <c r="M348" i="16"/>
  <c r="L348" i="16"/>
  <c r="K348" i="16"/>
  <c r="J348" i="16"/>
  <c r="I348" i="16"/>
  <c r="N347" i="16"/>
  <c r="M347" i="16"/>
  <c r="L347" i="16"/>
  <c r="K347" i="16"/>
  <c r="I347" i="16" s="1"/>
  <c r="J347" i="16"/>
  <c r="N346" i="16"/>
  <c r="M346" i="16"/>
  <c r="L346" i="16"/>
  <c r="K346" i="16"/>
  <c r="J346" i="16"/>
  <c r="I346" i="16"/>
  <c r="N345" i="16"/>
  <c r="M345" i="16"/>
  <c r="L345" i="16"/>
  <c r="K345" i="16"/>
  <c r="I345" i="16" s="1"/>
  <c r="J345" i="16"/>
  <c r="N344" i="16"/>
  <c r="M344" i="16"/>
  <c r="L344" i="16"/>
  <c r="K344" i="16"/>
  <c r="J344" i="16"/>
  <c r="I344" i="16"/>
  <c r="N343" i="16"/>
  <c r="M343" i="16"/>
  <c r="L343" i="16"/>
  <c r="K343" i="16"/>
  <c r="I343" i="16" s="1"/>
  <c r="J343" i="16"/>
  <c r="N342" i="16"/>
  <c r="M342" i="16"/>
  <c r="L342" i="16"/>
  <c r="K342" i="16"/>
  <c r="J342" i="16"/>
  <c r="I342" i="16"/>
  <c r="N341" i="16"/>
  <c r="M341" i="16"/>
  <c r="L341" i="16"/>
  <c r="K341" i="16"/>
  <c r="I341" i="16" s="1"/>
  <c r="J341" i="16"/>
  <c r="N340" i="16"/>
  <c r="M340" i="16"/>
  <c r="L340" i="16"/>
  <c r="K340" i="16"/>
  <c r="J340" i="16"/>
  <c r="I340" i="16"/>
  <c r="N339" i="16"/>
  <c r="M339" i="16"/>
  <c r="L339" i="16"/>
  <c r="K339" i="16"/>
  <c r="I339" i="16" s="1"/>
  <c r="J339" i="16"/>
  <c r="N338" i="16"/>
  <c r="M338" i="16"/>
  <c r="L338" i="16"/>
  <c r="K338" i="16"/>
  <c r="J338" i="16"/>
  <c r="I338" i="16"/>
  <c r="N337" i="16"/>
  <c r="M337" i="16"/>
  <c r="L337" i="16"/>
  <c r="K337" i="16"/>
  <c r="I337" i="16" s="1"/>
  <c r="J337" i="16"/>
  <c r="N336" i="16"/>
  <c r="M336" i="16"/>
  <c r="L336" i="16"/>
  <c r="K336" i="16"/>
  <c r="J336" i="16"/>
  <c r="I336" i="16"/>
  <c r="N335" i="16"/>
  <c r="M335" i="16"/>
  <c r="L335" i="16"/>
  <c r="K335" i="16"/>
  <c r="I335" i="16" s="1"/>
  <c r="J335" i="16"/>
  <c r="N334" i="16"/>
  <c r="M334" i="16"/>
  <c r="L334" i="16"/>
  <c r="K334" i="16"/>
  <c r="J334" i="16"/>
  <c r="I334" i="16"/>
  <c r="N333" i="16"/>
  <c r="M333" i="16"/>
  <c r="L333" i="16"/>
  <c r="K333" i="16"/>
  <c r="I333" i="16" s="1"/>
  <c r="J333" i="16"/>
  <c r="N332" i="16"/>
  <c r="M332" i="16"/>
  <c r="L332" i="16"/>
  <c r="K332" i="16"/>
  <c r="J332" i="16"/>
  <c r="I332" i="16"/>
  <c r="N331" i="16"/>
  <c r="M331" i="16"/>
  <c r="L331" i="16"/>
  <c r="K331" i="16"/>
  <c r="I331" i="16" s="1"/>
  <c r="J331" i="16"/>
  <c r="N330" i="16"/>
  <c r="M330" i="16"/>
  <c r="L330" i="16"/>
  <c r="K330" i="16"/>
  <c r="J330" i="16"/>
  <c r="I330" i="16"/>
  <c r="N329" i="16"/>
  <c r="M329" i="16"/>
  <c r="L329" i="16"/>
  <c r="K329" i="16"/>
  <c r="I329" i="16" s="1"/>
  <c r="J329" i="16"/>
  <c r="N328" i="16"/>
  <c r="M328" i="16"/>
  <c r="L328" i="16"/>
  <c r="K328" i="16"/>
  <c r="J328" i="16"/>
  <c r="I328" i="16"/>
  <c r="N327" i="16"/>
  <c r="M327" i="16"/>
  <c r="L327" i="16"/>
  <c r="K327" i="16"/>
  <c r="I327" i="16" s="1"/>
  <c r="J327" i="16"/>
  <c r="N326" i="16"/>
  <c r="M326" i="16"/>
  <c r="L326" i="16"/>
  <c r="K326" i="16"/>
  <c r="J326" i="16"/>
  <c r="I326" i="16"/>
  <c r="N325" i="16"/>
  <c r="M325" i="16"/>
  <c r="L325" i="16"/>
  <c r="K325" i="16"/>
  <c r="I325" i="16" s="1"/>
  <c r="J325" i="16"/>
  <c r="N324" i="16"/>
  <c r="M324" i="16"/>
  <c r="L324" i="16"/>
  <c r="K324" i="16"/>
  <c r="J324" i="16"/>
  <c r="I324" i="16"/>
  <c r="N323" i="16"/>
  <c r="M323" i="16"/>
  <c r="L323" i="16"/>
  <c r="K323" i="16"/>
  <c r="I323" i="16" s="1"/>
  <c r="J323" i="16"/>
  <c r="N322" i="16"/>
  <c r="M322" i="16"/>
  <c r="L322" i="16"/>
  <c r="K322" i="16"/>
  <c r="J322" i="16"/>
  <c r="I322" i="16"/>
  <c r="N321" i="16"/>
  <c r="M321" i="16"/>
  <c r="L321" i="16"/>
  <c r="K321" i="16"/>
  <c r="I321" i="16" s="1"/>
  <c r="J321" i="16"/>
  <c r="N320" i="16"/>
  <c r="M320" i="16"/>
  <c r="L320" i="16"/>
  <c r="K320" i="16"/>
  <c r="J320" i="16"/>
  <c r="I320" i="16"/>
  <c r="N319" i="16"/>
  <c r="M319" i="16"/>
  <c r="L319" i="16"/>
  <c r="K319" i="16"/>
  <c r="I319" i="16" s="1"/>
  <c r="J319" i="16"/>
  <c r="N318" i="16"/>
  <c r="M318" i="16"/>
  <c r="L318" i="16"/>
  <c r="K318" i="16"/>
  <c r="J318" i="16"/>
  <c r="I318" i="16"/>
  <c r="N317" i="16"/>
  <c r="M317" i="16"/>
  <c r="L317" i="16"/>
  <c r="K317" i="16"/>
  <c r="I317" i="16" s="1"/>
  <c r="J317" i="16"/>
  <c r="N316" i="16"/>
  <c r="M316" i="16"/>
  <c r="L316" i="16"/>
  <c r="K316" i="16"/>
  <c r="J316" i="16"/>
  <c r="I316" i="16"/>
  <c r="N315" i="16"/>
  <c r="M315" i="16"/>
  <c r="L315" i="16"/>
  <c r="K315" i="16"/>
  <c r="I315" i="16" s="1"/>
  <c r="J315" i="16"/>
  <c r="N314" i="16"/>
  <c r="M314" i="16"/>
  <c r="L314" i="16"/>
  <c r="K314" i="16"/>
  <c r="J314" i="16"/>
  <c r="I314" i="16"/>
  <c r="N313" i="16"/>
  <c r="M313" i="16"/>
  <c r="L313" i="16"/>
  <c r="K313" i="16"/>
  <c r="I313" i="16" s="1"/>
  <c r="J313" i="16"/>
  <c r="N312" i="16"/>
  <c r="M312" i="16"/>
  <c r="L312" i="16"/>
  <c r="K312" i="16"/>
  <c r="J312" i="16"/>
  <c r="I312" i="16"/>
  <c r="N311" i="16"/>
  <c r="M311" i="16"/>
  <c r="L311" i="16"/>
  <c r="K311" i="16"/>
  <c r="I311" i="16" s="1"/>
  <c r="J311" i="16"/>
  <c r="N310" i="16"/>
  <c r="M310" i="16"/>
  <c r="L310" i="16"/>
  <c r="K310" i="16"/>
  <c r="J310" i="16"/>
  <c r="I310" i="16"/>
  <c r="N309" i="16"/>
  <c r="M309" i="16"/>
  <c r="L309" i="16"/>
  <c r="K309" i="16"/>
  <c r="I309" i="16" s="1"/>
  <c r="J309" i="16"/>
  <c r="N308" i="16"/>
  <c r="M308" i="16"/>
  <c r="L308" i="16"/>
  <c r="K308" i="16"/>
  <c r="J308" i="16"/>
  <c r="I308" i="16"/>
  <c r="N307" i="16"/>
  <c r="M307" i="16"/>
  <c r="L307" i="16"/>
  <c r="K307" i="16"/>
  <c r="I307" i="16" s="1"/>
  <c r="J307" i="16"/>
  <c r="N306" i="16"/>
  <c r="M306" i="16"/>
  <c r="L306" i="16"/>
  <c r="K306" i="16"/>
  <c r="J306" i="16"/>
  <c r="I306" i="16"/>
  <c r="N305" i="16"/>
  <c r="M305" i="16"/>
  <c r="L305" i="16"/>
  <c r="K305" i="16"/>
  <c r="I305" i="16" s="1"/>
  <c r="J305" i="16"/>
  <c r="N304" i="16"/>
  <c r="M304" i="16"/>
  <c r="L304" i="16"/>
  <c r="K304" i="16"/>
  <c r="J304" i="16"/>
  <c r="I304" i="16"/>
  <c r="N303" i="16"/>
  <c r="M303" i="16"/>
  <c r="L303" i="16"/>
  <c r="K303" i="16"/>
  <c r="I303" i="16" s="1"/>
  <c r="J303" i="16"/>
  <c r="N302" i="16"/>
  <c r="M302" i="16"/>
  <c r="L302" i="16"/>
  <c r="K302" i="16"/>
  <c r="J302" i="16"/>
  <c r="I302" i="16"/>
  <c r="N301" i="16"/>
  <c r="M301" i="16"/>
  <c r="L301" i="16"/>
  <c r="K301" i="16"/>
  <c r="I301" i="16" s="1"/>
  <c r="J301" i="16"/>
  <c r="N300" i="16"/>
  <c r="M300" i="16"/>
  <c r="L300" i="16"/>
  <c r="K300" i="16"/>
  <c r="J300" i="16"/>
  <c r="I300" i="16"/>
  <c r="N299" i="16"/>
  <c r="M299" i="16"/>
  <c r="L299" i="16"/>
  <c r="K299" i="16"/>
  <c r="I299" i="16" s="1"/>
  <c r="J299" i="16"/>
  <c r="N298" i="16"/>
  <c r="M298" i="16"/>
  <c r="L298" i="16"/>
  <c r="K298" i="16"/>
  <c r="J298" i="16"/>
  <c r="I298" i="16"/>
  <c r="N297" i="16"/>
  <c r="M297" i="16"/>
  <c r="L297" i="16"/>
  <c r="K297" i="16"/>
  <c r="I297" i="16" s="1"/>
  <c r="J297" i="16"/>
  <c r="N296" i="16"/>
  <c r="M296" i="16"/>
  <c r="L296" i="16"/>
  <c r="K296" i="16"/>
  <c r="J296" i="16"/>
  <c r="I296" i="16"/>
  <c r="N295" i="16"/>
  <c r="M295" i="16"/>
  <c r="L295" i="16"/>
  <c r="K295" i="16"/>
  <c r="I295" i="16" s="1"/>
  <c r="J295" i="16"/>
  <c r="N294" i="16"/>
  <c r="M294" i="16"/>
  <c r="L294" i="16"/>
  <c r="K294" i="16"/>
  <c r="J294" i="16"/>
  <c r="I294" i="16"/>
  <c r="N293" i="16"/>
  <c r="M293" i="16"/>
  <c r="L293" i="16"/>
  <c r="K293" i="16"/>
  <c r="I293" i="16" s="1"/>
  <c r="J293" i="16"/>
  <c r="N292" i="16"/>
  <c r="M292" i="16"/>
  <c r="L292" i="16"/>
  <c r="K292" i="16"/>
  <c r="J292" i="16"/>
  <c r="I292" i="16"/>
  <c r="N291" i="16"/>
  <c r="M291" i="16"/>
  <c r="L291" i="16"/>
  <c r="K291" i="16"/>
  <c r="I291" i="16" s="1"/>
  <c r="J291" i="16"/>
  <c r="N290" i="16"/>
  <c r="M290" i="16"/>
  <c r="L290" i="16"/>
  <c r="K290" i="16"/>
  <c r="J290" i="16"/>
  <c r="I290" i="16"/>
  <c r="N289" i="16"/>
  <c r="M289" i="16"/>
  <c r="L289" i="16"/>
  <c r="K289" i="16"/>
  <c r="I289" i="16" s="1"/>
  <c r="J289" i="16"/>
  <c r="N288" i="16"/>
  <c r="M288" i="16"/>
  <c r="L288" i="16"/>
  <c r="K288" i="16"/>
  <c r="J288" i="16"/>
  <c r="I288" i="16"/>
  <c r="N287" i="16"/>
  <c r="M287" i="16"/>
  <c r="L287" i="16"/>
  <c r="K287" i="16"/>
  <c r="I287" i="16" s="1"/>
  <c r="J287" i="16"/>
  <c r="N286" i="16"/>
  <c r="M286" i="16"/>
  <c r="L286" i="16"/>
  <c r="K286" i="16"/>
  <c r="J286" i="16"/>
  <c r="I286" i="16"/>
  <c r="N285" i="16"/>
  <c r="M285" i="16"/>
  <c r="L285" i="16"/>
  <c r="K285" i="16"/>
  <c r="I285" i="16" s="1"/>
  <c r="J285" i="16"/>
  <c r="N284" i="16"/>
  <c r="M284" i="16"/>
  <c r="L284" i="16"/>
  <c r="K284" i="16"/>
  <c r="J284" i="16"/>
  <c r="I284" i="16"/>
  <c r="N283" i="16"/>
  <c r="M283" i="16"/>
  <c r="L283" i="16"/>
  <c r="K283" i="16"/>
  <c r="I283" i="16" s="1"/>
  <c r="J283" i="16"/>
  <c r="N282" i="16"/>
  <c r="M282" i="16"/>
  <c r="L282" i="16"/>
  <c r="K282" i="16"/>
  <c r="J282" i="16"/>
  <c r="I282" i="16"/>
  <c r="N281" i="16"/>
  <c r="M281" i="16"/>
  <c r="L281" i="16"/>
  <c r="K281" i="16"/>
  <c r="I281" i="16" s="1"/>
  <c r="J281" i="16"/>
  <c r="N280" i="16"/>
  <c r="M280" i="16"/>
  <c r="L280" i="16"/>
  <c r="K280" i="16"/>
  <c r="J280" i="16"/>
  <c r="I280" i="16"/>
  <c r="N279" i="16"/>
  <c r="M279" i="16"/>
  <c r="L279" i="16"/>
  <c r="K279" i="16"/>
  <c r="I279" i="16" s="1"/>
  <c r="J279" i="16"/>
  <c r="N278" i="16"/>
  <c r="M278" i="16"/>
  <c r="L278" i="16"/>
  <c r="K278" i="16"/>
  <c r="J278" i="16"/>
  <c r="I278" i="16"/>
  <c r="N277" i="16"/>
  <c r="M277" i="16"/>
  <c r="L277" i="16"/>
  <c r="K277" i="16"/>
  <c r="I277" i="16" s="1"/>
  <c r="J277" i="16"/>
  <c r="N276" i="16"/>
  <c r="M276" i="16"/>
  <c r="L276" i="16"/>
  <c r="K276" i="16"/>
  <c r="J276" i="16"/>
  <c r="I276" i="16"/>
  <c r="N275" i="16"/>
  <c r="M275" i="16"/>
  <c r="L275" i="16"/>
  <c r="K275" i="16"/>
  <c r="I275" i="16" s="1"/>
  <c r="J275" i="16"/>
  <c r="N274" i="16"/>
  <c r="M274" i="16"/>
  <c r="L274" i="16"/>
  <c r="K274" i="16"/>
  <c r="J274" i="16"/>
  <c r="I274" i="16"/>
  <c r="N273" i="16"/>
  <c r="M273" i="16"/>
  <c r="L273" i="16"/>
  <c r="K273" i="16"/>
  <c r="I273" i="16" s="1"/>
  <c r="J273" i="16"/>
  <c r="N272" i="16"/>
  <c r="M272" i="16"/>
  <c r="L272" i="16"/>
  <c r="K272" i="16"/>
  <c r="J272" i="16"/>
  <c r="I272" i="16"/>
  <c r="N271" i="16"/>
  <c r="M271" i="16"/>
  <c r="L271" i="16"/>
  <c r="K271" i="16"/>
  <c r="I271" i="16" s="1"/>
  <c r="J271" i="16"/>
  <c r="N270" i="16"/>
  <c r="M270" i="16"/>
  <c r="L270" i="16"/>
  <c r="K270" i="16"/>
  <c r="J270" i="16"/>
  <c r="I270" i="16"/>
  <c r="N269" i="16"/>
  <c r="M269" i="16"/>
  <c r="L269" i="16"/>
  <c r="K269" i="16"/>
  <c r="I269" i="16" s="1"/>
  <c r="J269" i="16"/>
  <c r="N268" i="16"/>
  <c r="M268" i="16"/>
  <c r="L268" i="16"/>
  <c r="K268" i="16"/>
  <c r="J268" i="16"/>
  <c r="I268" i="16"/>
  <c r="N267" i="16"/>
  <c r="M267" i="16"/>
  <c r="L267" i="16"/>
  <c r="K267" i="16"/>
  <c r="I267" i="16" s="1"/>
  <c r="J267" i="16"/>
  <c r="N266" i="16"/>
  <c r="M266" i="16"/>
  <c r="L266" i="16"/>
  <c r="K266" i="16"/>
  <c r="J266" i="16"/>
  <c r="I266" i="16"/>
  <c r="N265" i="16"/>
  <c r="M265" i="16"/>
  <c r="L265" i="16"/>
  <c r="K265" i="16"/>
  <c r="I265" i="16" s="1"/>
  <c r="J265" i="16"/>
  <c r="N264" i="16"/>
  <c r="M264" i="16"/>
  <c r="L264" i="16"/>
  <c r="K264" i="16"/>
  <c r="J264" i="16"/>
  <c r="I264" i="16"/>
  <c r="N263" i="16"/>
  <c r="M263" i="16"/>
  <c r="L263" i="16"/>
  <c r="K263" i="16"/>
  <c r="I263" i="16" s="1"/>
  <c r="J263" i="16"/>
  <c r="N262" i="16"/>
  <c r="M262" i="16"/>
  <c r="L262" i="16"/>
  <c r="K262" i="16"/>
  <c r="J262" i="16"/>
  <c r="I262" i="16"/>
  <c r="N261" i="16"/>
  <c r="M261" i="16"/>
  <c r="L261" i="16"/>
  <c r="K261" i="16"/>
  <c r="I261" i="16" s="1"/>
  <c r="J261" i="16"/>
  <c r="N260" i="16"/>
  <c r="M260" i="16"/>
  <c r="L260" i="16"/>
  <c r="K260" i="16"/>
  <c r="J260" i="16"/>
  <c r="I260" i="16"/>
  <c r="N259" i="16"/>
  <c r="M259" i="16"/>
  <c r="L259" i="16"/>
  <c r="K259" i="16"/>
  <c r="I259" i="16" s="1"/>
  <c r="J259" i="16"/>
  <c r="N258" i="16"/>
  <c r="M258" i="16"/>
  <c r="L258" i="16"/>
  <c r="K258" i="16"/>
  <c r="J258" i="16"/>
  <c r="I258" i="16"/>
  <c r="N257" i="16"/>
  <c r="M257" i="16"/>
  <c r="L257" i="16"/>
  <c r="K257" i="16"/>
  <c r="I257" i="16" s="1"/>
  <c r="J257" i="16"/>
  <c r="N256" i="16"/>
  <c r="M256" i="16"/>
  <c r="L256" i="16"/>
  <c r="K256" i="16"/>
  <c r="J256" i="16"/>
  <c r="I256" i="16"/>
  <c r="N255" i="16"/>
  <c r="M255" i="16"/>
  <c r="L255" i="16"/>
  <c r="K255" i="16"/>
  <c r="I255" i="16" s="1"/>
  <c r="J255" i="16"/>
  <c r="N254" i="16"/>
  <c r="M254" i="16"/>
  <c r="L254" i="16"/>
  <c r="K254" i="16"/>
  <c r="J254" i="16"/>
  <c r="I254" i="16"/>
  <c r="N253" i="16"/>
  <c r="M253" i="16"/>
  <c r="L253" i="16"/>
  <c r="K253" i="16"/>
  <c r="I253" i="16" s="1"/>
  <c r="J253" i="16"/>
  <c r="N252" i="16"/>
  <c r="M252" i="16"/>
  <c r="L252" i="16"/>
  <c r="K252" i="16"/>
  <c r="J252" i="16"/>
  <c r="I252" i="16"/>
  <c r="N251" i="16"/>
  <c r="M251" i="16"/>
  <c r="L251" i="16"/>
  <c r="K251" i="16"/>
  <c r="I251" i="16" s="1"/>
  <c r="J251" i="16"/>
  <c r="N250" i="16"/>
  <c r="M250" i="16"/>
  <c r="L250" i="16"/>
  <c r="K250" i="16"/>
  <c r="J250" i="16"/>
  <c r="I250" i="16"/>
  <c r="N249" i="16"/>
  <c r="M249" i="16"/>
  <c r="L249" i="16"/>
  <c r="K249" i="16"/>
  <c r="I249" i="16" s="1"/>
  <c r="J249" i="16"/>
  <c r="N248" i="16"/>
  <c r="M248" i="16"/>
  <c r="L248" i="16"/>
  <c r="K248" i="16"/>
  <c r="J248" i="16"/>
  <c r="I248" i="16"/>
  <c r="N247" i="16"/>
  <c r="M247" i="16"/>
  <c r="L247" i="16"/>
  <c r="K247" i="16"/>
  <c r="I247" i="16" s="1"/>
  <c r="J247" i="16"/>
  <c r="N246" i="16"/>
  <c r="M246" i="16"/>
  <c r="L246" i="16"/>
  <c r="K246" i="16"/>
  <c r="J246" i="16"/>
  <c r="I246" i="16"/>
  <c r="N245" i="16"/>
  <c r="M245" i="16"/>
  <c r="L245" i="16"/>
  <c r="K245" i="16"/>
  <c r="I245" i="16" s="1"/>
  <c r="J245" i="16"/>
  <c r="N244" i="16"/>
  <c r="M244" i="16"/>
  <c r="L244" i="16"/>
  <c r="K244" i="16"/>
  <c r="J244" i="16"/>
  <c r="I244" i="16"/>
  <c r="N243" i="16"/>
  <c r="M243" i="16"/>
  <c r="L243" i="16"/>
  <c r="K243" i="16"/>
  <c r="I243" i="16" s="1"/>
  <c r="J243" i="16"/>
  <c r="N242" i="16"/>
  <c r="M242" i="16"/>
  <c r="L242" i="16"/>
  <c r="K242" i="16"/>
  <c r="J242" i="16"/>
  <c r="I242" i="16"/>
  <c r="N241" i="16"/>
  <c r="M241" i="16"/>
  <c r="L241" i="16"/>
  <c r="K241" i="16"/>
  <c r="I241" i="16" s="1"/>
  <c r="J241" i="16"/>
  <c r="N240" i="16"/>
  <c r="M240" i="16"/>
  <c r="L240" i="16"/>
  <c r="K240" i="16"/>
  <c r="J240" i="16"/>
  <c r="I240" i="16"/>
  <c r="N239" i="16"/>
  <c r="M239" i="16"/>
  <c r="L239" i="16"/>
  <c r="K239" i="16"/>
  <c r="I239" i="16" s="1"/>
  <c r="J239" i="16"/>
  <c r="N238" i="16"/>
  <c r="M238" i="16"/>
  <c r="L238" i="16"/>
  <c r="K238" i="16"/>
  <c r="J238" i="16"/>
  <c r="I238" i="16"/>
  <c r="N237" i="16"/>
  <c r="M237" i="16"/>
  <c r="L237" i="16"/>
  <c r="K237" i="16"/>
  <c r="I237" i="16" s="1"/>
  <c r="J237" i="16"/>
  <c r="N236" i="16"/>
  <c r="M236" i="16"/>
  <c r="L236" i="16"/>
  <c r="K236" i="16"/>
  <c r="J236" i="16"/>
  <c r="I236" i="16"/>
  <c r="N235" i="16"/>
  <c r="M235" i="16"/>
  <c r="L235" i="16"/>
  <c r="K235" i="16"/>
  <c r="I235" i="16" s="1"/>
  <c r="J235" i="16"/>
  <c r="N234" i="16"/>
  <c r="M234" i="16"/>
  <c r="L234" i="16"/>
  <c r="K234" i="16"/>
  <c r="J234" i="16"/>
  <c r="I234" i="16"/>
  <c r="N233" i="16"/>
  <c r="M233" i="16"/>
  <c r="L233" i="16"/>
  <c r="K233" i="16"/>
  <c r="I233" i="16" s="1"/>
  <c r="J233" i="16"/>
  <c r="N232" i="16"/>
  <c r="M232" i="16"/>
  <c r="L232" i="16"/>
  <c r="K232" i="16"/>
  <c r="J232" i="16"/>
  <c r="I232" i="16"/>
  <c r="N231" i="16"/>
  <c r="M231" i="16"/>
  <c r="L231" i="16"/>
  <c r="K231" i="16"/>
  <c r="I231" i="16" s="1"/>
  <c r="J231" i="16"/>
  <c r="N230" i="16"/>
  <c r="M230" i="16"/>
  <c r="L230" i="16"/>
  <c r="K230" i="16"/>
  <c r="J230" i="16"/>
  <c r="I230" i="16"/>
  <c r="N229" i="16"/>
  <c r="M229" i="16"/>
  <c r="L229" i="16"/>
  <c r="K229" i="16"/>
  <c r="I229" i="16" s="1"/>
  <c r="J229" i="16"/>
  <c r="N228" i="16"/>
  <c r="M228" i="16"/>
  <c r="L228" i="16"/>
  <c r="K228" i="16"/>
  <c r="J228" i="16"/>
  <c r="I228" i="16"/>
  <c r="N227" i="16"/>
  <c r="M227" i="16"/>
  <c r="L227" i="16"/>
  <c r="K227" i="16"/>
  <c r="I227" i="16" s="1"/>
  <c r="J227" i="16"/>
  <c r="N226" i="16"/>
  <c r="M226" i="16"/>
  <c r="L226" i="16"/>
  <c r="K226" i="16"/>
  <c r="J226" i="16"/>
  <c r="I226" i="16"/>
  <c r="N225" i="16"/>
  <c r="M225" i="16"/>
  <c r="L225" i="16"/>
  <c r="K225" i="16"/>
  <c r="I225" i="16" s="1"/>
  <c r="J225" i="16"/>
  <c r="N224" i="16"/>
  <c r="M224" i="16"/>
  <c r="L224" i="16"/>
  <c r="K224" i="16"/>
  <c r="J224" i="16"/>
  <c r="I224" i="16"/>
  <c r="N223" i="16"/>
  <c r="M223" i="16"/>
  <c r="L223" i="16"/>
  <c r="K223" i="16"/>
  <c r="I223" i="16" s="1"/>
  <c r="J223" i="16"/>
  <c r="N222" i="16"/>
  <c r="M222" i="16"/>
  <c r="L222" i="16"/>
  <c r="K222" i="16"/>
  <c r="J222" i="16"/>
  <c r="I222" i="16"/>
  <c r="N221" i="16"/>
  <c r="M221" i="16"/>
  <c r="L221" i="16"/>
  <c r="K221" i="16"/>
  <c r="I221" i="16" s="1"/>
  <c r="J221" i="16"/>
  <c r="N220" i="16"/>
  <c r="M220" i="16"/>
  <c r="L220" i="16"/>
  <c r="K220" i="16"/>
  <c r="J220" i="16"/>
  <c r="I220" i="16"/>
  <c r="N219" i="16"/>
  <c r="M219" i="16"/>
  <c r="L219" i="16"/>
  <c r="K219" i="16"/>
  <c r="I219" i="16" s="1"/>
  <c r="J219" i="16"/>
  <c r="N218" i="16"/>
  <c r="M218" i="16"/>
  <c r="L218" i="16"/>
  <c r="K218" i="16"/>
  <c r="J218" i="16"/>
  <c r="I218" i="16"/>
  <c r="N217" i="16"/>
  <c r="M217" i="16"/>
  <c r="L217" i="16"/>
  <c r="K217" i="16"/>
  <c r="I217" i="16" s="1"/>
  <c r="J217" i="16"/>
  <c r="N216" i="16"/>
  <c r="M216" i="16"/>
  <c r="L216" i="16"/>
  <c r="K216" i="16"/>
  <c r="J216" i="16"/>
  <c r="I216" i="16"/>
  <c r="N215" i="16"/>
  <c r="M215" i="16"/>
  <c r="L215" i="16"/>
  <c r="K215" i="16"/>
  <c r="I215" i="16" s="1"/>
  <c r="J215" i="16"/>
  <c r="N214" i="16"/>
  <c r="M214" i="16"/>
  <c r="L214" i="16"/>
  <c r="K214" i="16"/>
  <c r="J214" i="16"/>
  <c r="I214" i="16"/>
  <c r="N213" i="16"/>
  <c r="M213" i="16"/>
  <c r="L213" i="16"/>
  <c r="K213" i="16"/>
  <c r="I213" i="16" s="1"/>
  <c r="J213" i="16"/>
  <c r="N212" i="16"/>
  <c r="M212" i="16"/>
  <c r="L212" i="16"/>
  <c r="K212" i="16"/>
  <c r="J212" i="16"/>
  <c r="I212" i="16"/>
  <c r="N211" i="16"/>
  <c r="M211" i="16"/>
  <c r="L211" i="16"/>
  <c r="K211" i="16"/>
  <c r="I211" i="16" s="1"/>
  <c r="J211" i="16"/>
  <c r="N210" i="16"/>
  <c r="M210" i="16"/>
  <c r="L210" i="16"/>
  <c r="K210" i="16"/>
  <c r="J210" i="16"/>
  <c r="I210" i="16"/>
  <c r="N209" i="16"/>
  <c r="M209" i="16"/>
  <c r="L209" i="16"/>
  <c r="K209" i="16"/>
  <c r="I209" i="16" s="1"/>
  <c r="J209" i="16"/>
  <c r="N208" i="16"/>
  <c r="M208" i="16"/>
  <c r="L208" i="16"/>
  <c r="K208" i="16"/>
  <c r="J208" i="16"/>
  <c r="I208" i="16"/>
  <c r="N207" i="16"/>
  <c r="M207" i="16"/>
  <c r="L207" i="16"/>
  <c r="K207" i="16"/>
  <c r="I207" i="16" s="1"/>
  <c r="J207" i="16"/>
  <c r="N206" i="16"/>
  <c r="M206" i="16"/>
  <c r="L206" i="16"/>
  <c r="K206" i="16"/>
  <c r="J206" i="16"/>
  <c r="I206" i="16"/>
  <c r="N205" i="16"/>
  <c r="M205" i="16"/>
  <c r="L205" i="16"/>
  <c r="K205" i="16"/>
  <c r="I205" i="16" s="1"/>
  <c r="J205" i="16"/>
  <c r="N204" i="16"/>
  <c r="M204" i="16"/>
  <c r="L204" i="16"/>
  <c r="K204" i="16"/>
  <c r="J204" i="16"/>
  <c r="I204" i="16"/>
  <c r="N203" i="16"/>
  <c r="M203" i="16"/>
  <c r="L203" i="16"/>
  <c r="K203" i="16"/>
  <c r="I203" i="16" s="1"/>
  <c r="K37" i="16" s="1"/>
  <c r="J37" i="16" s="1"/>
  <c r="J203" i="16"/>
  <c r="N202" i="16"/>
  <c r="M202" i="16"/>
  <c r="L202" i="16"/>
  <c r="K202" i="16"/>
  <c r="J202" i="16"/>
  <c r="I202" i="16"/>
  <c r="K36" i="16" s="1"/>
  <c r="J36" i="16" s="1"/>
  <c r="N201" i="16"/>
  <c r="M201" i="16"/>
  <c r="L201" i="16"/>
  <c r="K201" i="16"/>
  <c r="I201" i="16" s="1"/>
  <c r="K35" i="16" s="1"/>
  <c r="J35" i="16" s="1"/>
  <c r="J201" i="16"/>
  <c r="N200" i="16"/>
  <c r="M200" i="16"/>
  <c r="L200" i="16"/>
  <c r="K200" i="16"/>
  <c r="J200" i="16"/>
  <c r="I200" i="16"/>
  <c r="N199" i="16"/>
  <c r="M199" i="16"/>
  <c r="L199" i="16"/>
  <c r="K199" i="16"/>
  <c r="I199" i="16" s="1"/>
  <c r="J199" i="16"/>
  <c r="N198" i="16"/>
  <c r="M198" i="16"/>
  <c r="L198" i="16"/>
  <c r="K198" i="16"/>
  <c r="J198" i="16"/>
  <c r="I198" i="16"/>
  <c r="N197" i="16"/>
  <c r="M197" i="16"/>
  <c r="L197" i="16"/>
  <c r="K197" i="16"/>
  <c r="I197" i="16" s="1"/>
  <c r="J197" i="16"/>
  <c r="N196" i="16"/>
  <c r="M196" i="16"/>
  <c r="L196" i="16"/>
  <c r="K196" i="16"/>
  <c r="J196" i="16"/>
  <c r="I196" i="16"/>
  <c r="K34" i="16" s="1"/>
  <c r="J34" i="16" s="1"/>
  <c r="N195" i="16"/>
  <c r="M195" i="16"/>
  <c r="L195" i="16"/>
  <c r="K195" i="16"/>
  <c r="I195" i="16" s="1"/>
  <c r="K33" i="16" s="1"/>
  <c r="J33" i="16" s="1"/>
  <c r="J195" i="16"/>
  <c r="N194" i="16"/>
  <c r="M194" i="16"/>
  <c r="L194" i="16"/>
  <c r="K194" i="16"/>
  <c r="J194" i="16"/>
  <c r="I194" i="16"/>
  <c r="N193" i="16"/>
  <c r="M193" i="16"/>
  <c r="L193" i="16"/>
  <c r="K193" i="16"/>
  <c r="I193" i="16" s="1"/>
  <c r="J193" i="16"/>
  <c r="N192" i="16"/>
  <c r="M192" i="16"/>
  <c r="L192" i="16"/>
  <c r="K192" i="16"/>
  <c r="J192" i="16"/>
  <c r="I192" i="16"/>
  <c r="N191" i="16"/>
  <c r="M191" i="16"/>
  <c r="L191" i="16"/>
  <c r="K191" i="16"/>
  <c r="I191" i="16" s="1"/>
  <c r="J191" i="16"/>
  <c r="N190" i="16"/>
  <c r="M190" i="16"/>
  <c r="L190" i="16"/>
  <c r="K190" i="16"/>
  <c r="J190" i="16"/>
  <c r="I190" i="16"/>
  <c r="N189" i="16"/>
  <c r="M189" i="16"/>
  <c r="L189" i="16"/>
  <c r="K189" i="16"/>
  <c r="I189" i="16" s="1"/>
  <c r="J189" i="16"/>
  <c r="N188" i="16"/>
  <c r="M188" i="16"/>
  <c r="L188" i="16"/>
  <c r="K188" i="16"/>
  <c r="J188" i="16"/>
  <c r="I188" i="16"/>
  <c r="N187" i="16"/>
  <c r="M187" i="16"/>
  <c r="L187" i="16"/>
  <c r="K187" i="16"/>
  <c r="I187" i="16" s="1"/>
  <c r="K32" i="16" s="1"/>
  <c r="J32" i="16" s="1"/>
  <c r="J187" i="16"/>
  <c r="N186" i="16"/>
  <c r="M186" i="16"/>
  <c r="L186" i="16"/>
  <c r="K186" i="16"/>
  <c r="J186" i="16"/>
  <c r="I186" i="16"/>
  <c r="K31" i="16" s="1"/>
  <c r="J31" i="16" s="1"/>
  <c r="N185" i="16"/>
  <c r="M185" i="16"/>
  <c r="L185" i="16"/>
  <c r="K185" i="16"/>
  <c r="I185" i="16" s="1"/>
  <c r="K30" i="16" s="1"/>
  <c r="J30" i="16" s="1"/>
  <c r="J185" i="16"/>
  <c r="N184" i="16"/>
  <c r="M184" i="16"/>
  <c r="L184" i="16"/>
  <c r="K184" i="16"/>
  <c r="J184" i="16"/>
  <c r="I184" i="16"/>
  <c r="N183" i="16"/>
  <c r="M183" i="16"/>
  <c r="L183" i="16"/>
  <c r="K183" i="16"/>
  <c r="I183" i="16" s="1"/>
  <c r="J183" i="16"/>
  <c r="N182" i="16"/>
  <c r="M182" i="16"/>
  <c r="L182" i="16"/>
  <c r="K182" i="16"/>
  <c r="J182" i="16"/>
  <c r="I182" i="16"/>
  <c r="N181" i="16"/>
  <c r="M181" i="16"/>
  <c r="L181" i="16"/>
  <c r="K181" i="16"/>
  <c r="I181" i="16" s="1"/>
  <c r="J181" i="16"/>
  <c r="N180" i="16"/>
  <c r="M180" i="16"/>
  <c r="L180" i="16"/>
  <c r="K180" i="16"/>
  <c r="J180" i="16"/>
  <c r="I180" i="16"/>
  <c r="N179" i="16"/>
  <c r="M179" i="16"/>
  <c r="L179" i="16"/>
  <c r="K179" i="16"/>
  <c r="I179" i="16" s="1"/>
  <c r="J179" i="16"/>
  <c r="N178" i="16"/>
  <c r="M178" i="16"/>
  <c r="L178" i="16"/>
  <c r="K178" i="16"/>
  <c r="J178" i="16"/>
  <c r="I178" i="16"/>
  <c r="N177" i="16"/>
  <c r="M177" i="16"/>
  <c r="L177" i="16"/>
  <c r="K177" i="16"/>
  <c r="I177" i="16" s="1"/>
  <c r="J177" i="16"/>
  <c r="N176" i="16"/>
  <c r="M176" i="16"/>
  <c r="L176" i="16"/>
  <c r="K176" i="16"/>
  <c r="J176" i="16"/>
  <c r="I176" i="16"/>
  <c r="N175" i="16"/>
  <c r="M175" i="16"/>
  <c r="L175" i="16"/>
  <c r="K175" i="16"/>
  <c r="I175" i="16" s="1"/>
  <c r="J175" i="16"/>
  <c r="N174" i="16"/>
  <c r="M174" i="16"/>
  <c r="L174" i="16"/>
  <c r="K174" i="16"/>
  <c r="J174" i="16"/>
  <c r="I174" i="16"/>
  <c r="K29" i="16" s="1"/>
  <c r="J29" i="16" s="1"/>
  <c r="N173" i="16"/>
  <c r="M173" i="16"/>
  <c r="L173" i="16"/>
  <c r="K173" i="16"/>
  <c r="I173" i="16" s="1"/>
  <c r="K28" i="16" s="1"/>
  <c r="J28" i="16" s="1"/>
  <c r="J40" i="16" s="1"/>
  <c r="K40" i="16" s="1"/>
  <c r="J173" i="16"/>
  <c r="N172" i="16"/>
  <c r="M172" i="16"/>
  <c r="L172" i="16"/>
  <c r="K172" i="16"/>
  <c r="J172" i="16"/>
  <c r="I172" i="16"/>
  <c r="K27" i="16" s="1"/>
  <c r="J27" i="16" s="1"/>
  <c r="N171" i="16"/>
  <c r="M171" i="16"/>
  <c r="L171" i="16"/>
  <c r="K171" i="16"/>
  <c r="I171" i="16" s="1"/>
  <c r="J171" i="16"/>
  <c r="N170" i="16"/>
  <c r="M170" i="16"/>
  <c r="L170" i="16"/>
  <c r="K170" i="16"/>
  <c r="J170" i="16"/>
  <c r="I170" i="16"/>
  <c r="N169" i="16"/>
  <c r="M169" i="16"/>
  <c r="L169" i="16"/>
  <c r="K169" i="16"/>
  <c r="I169" i="16" s="1"/>
  <c r="J169" i="16"/>
  <c r="N168" i="16"/>
  <c r="M168" i="16"/>
  <c r="L168" i="16"/>
  <c r="K168" i="16"/>
  <c r="J168" i="16"/>
  <c r="I168" i="16"/>
  <c r="N167" i="16"/>
  <c r="M167" i="16"/>
  <c r="L167" i="16"/>
  <c r="K167" i="16"/>
  <c r="I167" i="16" s="1"/>
  <c r="J167" i="16"/>
  <c r="N166" i="16"/>
  <c r="M166" i="16"/>
  <c r="L166" i="16"/>
  <c r="K166" i="16"/>
  <c r="J166" i="16"/>
  <c r="I166" i="16"/>
  <c r="N165" i="16"/>
  <c r="M165" i="16"/>
  <c r="L165" i="16"/>
  <c r="K165" i="16"/>
  <c r="I165" i="16" s="1"/>
  <c r="J165" i="16"/>
  <c r="N164" i="16"/>
  <c r="M164" i="16"/>
  <c r="L164" i="16"/>
  <c r="K164" i="16"/>
  <c r="J164" i="16"/>
  <c r="I164" i="16"/>
  <c r="N163" i="16"/>
  <c r="M163" i="16"/>
  <c r="L163" i="16"/>
  <c r="K163" i="16"/>
  <c r="I163" i="16" s="1"/>
  <c r="J163" i="16"/>
  <c r="N162" i="16"/>
  <c r="M162" i="16"/>
  <c r="L162" i="16"/>
  <c r="K162" i="16"/>
  <c r="J162" i="16"/>
  <c r="I162" i="16"/>
  <c r="N161" i="16"/>
  <c r="M161" i="16"/>
  <c r="L161" i="16"/>
  <c r="K161" i="16"/>
  <c r="I161" i="16" s="1"/>
  <c r="J161" i="16"/>
  <c r="N160" i="16"/>
  <c r="M160" i="16"/>
  <c r="L160" i="16"/>
  <c r="K160" i="16"/>
  <c r="J160" i="16"/>
  <c r="I160" i="16"/>
  <c r="N159" i="16"/>
  <c r="M159" i="16"/>
  <c r="L159" i="16"/>
  <c r="K159" i="16"/>
  <c r="I159" i="16" s="1"/>
  <c r="J159" i="16"/>
  <c r="N158" i="16"/>
  <c r="M158" i="16"/>
  <c r="L158" i="16"/>
  <c r="K158" i="16"/>
  <c r="J158" i="16"/>
  <c r="I158" i="16"/>
  <c r="N157" i="16"/>
  <c r="M157" i="16"/>
  <c r="L157" i="16"/>
  <c r="K157" i="16"/>
  <c r="I157" i="16" s="1"/>
  <c r="J157" i="16"/>
  <c r="N156" i="16"/>
  <c r="M156" i="16"/>
  <c r="L156" i="16"/>
  <c r="K156" i="16"/>
  <c r="J156" i="16"/>
  <c r="I156" i="16"/>
  <c r="N155" i="16"/>
  <c r="M155" i="16"/>
  <c r="L155" i="16"/>
  <c r="K155" i="16"/>
  <c r="I155" i="16" s="1"/>
  <c r="K26" i="16" s="1"/>
  <c r="J26" i="16" s="1"/>
  <c r="J155" i="16"/>
  <c r="N154" i="16"/>
  <c r="M154" i="16"/>
  <c r="L154" i="16"/>
  <c r="K154" i="16"/>
  <c r="J154" i="16"/>
  <c r="I154" i="16"/>
  <c r="K25" i="16" s="1"/>
  <c r="J25" i="16" s="1"/>
  <c r="N153" i="16"/>
  <c r="M153" i="16"/>
  <c r="L153" i="16"/>
  <c r="K153" i="16"/>
  <c r="I153" i="16" s="1"/>
  <c r="K24" i="16" s="1"/>
  <c r="J24" i="16" s="1"/>
  <c r="J153" i="16"/>
  <c r="N152" i="16"/>
  <c r="M152" i="16"/>
  <c r="L152" i="16"/>
  <c r="K152" i="16"/>
  <c r="J152" i="16"/>
  <c r="I152" i="16"/>
  <c r="N151" i="16"/>
  <c r="M151" i="16"/>
  <c r="L151" i="16"/>
  <c r="K151" i="16"/>
  <c r="I151" i="16" s="1"/>
  <c r="J151" i="16"/>
  <c r="N150" i="16"/>
  <c r="M150" i="16"/>
  <c r="L150" i="16"/>
  <c r="K150" i="16"/>
  <c r="J150" i="16"/>
  <c r="I150" i="16"/>
  <c r="N149" i="16"/>
  <c r="M149" i="16"/>
  <c r="L149" i="16"/>
  <c r="K149" i="16"/>
  <c r="I149" i="16" s="1"/>
  <c r="J149" i="16"/>
  <c r="N148" i="16"/>
  <c r="M148" i="16"/>
  <c r="L148" i="16"/>
  <c r="K148" i="16"/>
  <c r="J148" i="16"/>
  <c r="I148" i="16"/>
  <c r="N147" i="16"/>
  <c r="M147" i="16"/>
  <c r="L147" i="16"/>
  <c r="K147" i="16"/>
  <c r="I147" i="16" s="1"/>
  <c r="J147" i="16"/>
  <c r="N146" i="16"/>
  <c r="M146" i="16"/>
  <c r="L146" i="16"/>
  <c r="K146" i="16"/>
  <c r="J146" i="16"/>
  <c r="I146" i="16"/>
  <c r="K23" i="16" s="1"/>
  <c r="J23" i="16" s="1"/>
  <c r="N145" i="16"/>
  <c r="M145" i="16"/>
  <c r="L145" i="16"/>
  <c r="K145" i="16"/>
  <c r="I145" i="16" s="1"/>
  <c r="K22" i="16" s="1"/>
  <c r="J22" i="16" s="1"/>
  <c r="J145" i="16"/>
  <c r="N144" i="16"/>
  <c r="M144" i="16"/>
  <c r="L144" i="16"/>
  <c r="K144" i="16"/>
  <c r="J144" i="16"/>
  <c r="I144" i="16"/>
  <c r="N143" i="16"/>
  <c r="M143" i="16"/>
  <c r="L143" i="16"/>
  <c r="K143" i="16"/>
  <c r="I143" i="16" s="1"/>
  <c r="J143" i="16"/>
  <c r="N142" i="16"/>
  <c r="M142" i="16"/>
  <c r="L142" i="16"/>
  <c r="K142" i="16"/>
  <c r="J142" i="16"/>
  <c r="I142" i="16"/>
  <c r="N141" i="16"/>
  <c r="M141" i="16"/>
  <c r="L141" i="16"/>
  <c r="K141" i="16"/>
  <c r="I141" i="16" s="1"/>
  <c r="J141" i="16"/>
  <c r="N140" i="16"/>
  <c r="M140" i="16"/>
  <c r="L140" i="16"/>
  <c r="K140" i="16"/>
  <c r="J140" i="16"/>
  <c r="I140" i="16"/>
  <c r="N139" i="16"/>
  <c r="M139" i="16"/>
  <c r="L139" i="16"/>
  <c r="K139" i="16"/>
  <c r="I139" i="16" s="1"/>
  <c r="J139" i="16"/>
  <c r="N138" i="16"/>
  <c r="M138" i="16"/>
  <c r="L138" i="16"/>
  <c r="K138" i="16"/>
  <c r="J138" i="16"/>
  <c r="I138" i="16"/>
  <c r="N137" i="16"/>
  <c r="M137" i="16"/>
  <c r="L137" i="16"/>
  <c r="K137" i="16"/>
  <c r="I137" i="16" s="1"/>
  <c r="J137" i="16"/>
  <c r="N136" i="16"/>
  <c r="M136" i="16"/>
  <c r="L136" i="16"/>
  <c r="K136" i="16"/>
  <c r="J136" i="16"/>
  <c r="I136" i="16"/>
  <c r="N135" i="16"/>
  <c r="M135" i="16"/>
  <c r="L135" i="16"/>
  <c r="K135" i="16"/>
  <c r="I135" i="16" s="1"/>
  <c r="J135" i="16"/>
  <c r="N134" i="16"/>
  <c r="M134" i="16"/>
  <c r="L134" i="16"/>
  <c r="K134" i="16"/>
  <c r="J134" i="16"/>
  <c r="I134" i="16"/>
  <c r="N133" i="16"/>
  <c r="M133" i="16"/>
  <c r="L133" i="16"/>
  <c r="K133" i="16"/>
  <c r="I133" i="16" s="1"/>
  <c r="J133" i="16"/>
  <c r="N132" i="16"/>
  <c r="M132" i="16"/>
  <c r="L132" i="16"/>
  <c r="K132" i="16"/>
  <c r="J132" i="16"/>
  <c r="I132" i="16"/>
  <c r="N131" i="16"/>
  <c r="M131" i="16"/>
  <c r="L131" i="16"/>
  <c r="K131" i="16"/>
  <c r="I131" i="16" s="1"/>
  <c r="J131" i="16"/>
  <c r="N130" i="16"/>
  <c r="M130" i="16"/>
  <c r="L130" i="16"/>
  <c r="K130" i="16"/>
  <c r="J130" i="16"/>
  <c r="I130" i="16"/>
  <c r="N129" i="16"/>
  <c r="M129" i="16"/>
  <c r="L129" i="16"/>
  <c r="K129" i="16"/>
  <c r="I129" i="16" s="1"/>
  <c r="J129" i="16"/>
  <c r="N128" i="16"/>
  <c r="M128" i="16"/>
  <c r="L128" i="16"/>
  <c r="K128" i="16"/>
  <c r="J128" i="16"/>
  <c r="I128" i="16"/>
  <c r="N127" i="16"/>
  <c r="M127" i="16"/>
  <c r="L127" i="16"/>
  <c r="K127" i="16"/>
  <c r="I127" i="16" s="1"/>
  <c r="J127" i="16"/>
  <c r="N126" i="16"/>
  <c r="M126" i="16"/>
  <c r="L126" i="16"/>
  <c r="K126" i="16"/>
  <c r="J126" i="16"/>
  <c r="I126" i="16"/>
  <c r="N125" i="16"/>
  <c r="M125" i="16"/>
  <c r="L125" i="16"/>
  <c r="K125" i="16"/>
  <c r="I125" i="16" s="1"/>
  <c r="J125" i="16"/>
  <c r="N124" i="16"/>
  <c r="M124" i="16"/>
  <c r="L124" i="16"/>
  <c r="K124" i="16"/>
  <c r="J124" i="16"/>
  <c r="I124" i="16"/>
  <c r="N123" i="16"/>
  <c r="M123" i="16"/>
  <c r="L123" i="16"/>
  <c r="K123" i="16"/>
  <c r="I123" i="16" s="1"/>
  <c r="J123" i="16"/>
  <c r="N122" i="16"/>
  <c r="M122" i="16"/>
  <c r="L122" i="16"/>
  <c r="K122" i="16"/>
  <c r="J122" i="16"/>
  <c r="I122" i="16"/>
  <c r="N121" i="16"/>
  <c r="M121" i="16"/>
  <c r="L121" i="16"/>
  <c r="K121" i="16"/>
  <c r="I121" i="16" s="1"/>
  <c r="J121" i="16"/>
  <c r="N120" i="16"/>
  <c r="M120" i="16"/>
  <c r="L120" i="16"/>
  <c r="K120" i="16"/>
  <c r="J120" i="16"/>
  <c r="I120" i="16"/>
  <c r="N119" i="16"/>
  <c r="M119" i="16"/>
  <c r="L119" i="16"/>
  <c r="K119" i="16"/>
  <c r="I119" i="16" s="1"/>
  <c r="J119" i="16"/>
  <c r="N118" i="16"/>
  <c r="M118" i="16"/>
  <c r="L118" i="16"/>
  <c r="K118" i="16"/>
  <c r="J118" i="16"/>
  <c r="I118" i="16"/>
  <c r="N117" i="16"/>
  <c r="M117" i="16"/>
  <c r="L117" i="16"/>
  <c r="K117" i="16"/>
  <c r="I117" i="16" s="1"/>
  <c r="J117" i="16"/>
  <c r="N116" i="16"/>
  <c r="M116" i="16"/>
  <c r="L116" i="16"/>
  <c r="K116" i="16"/>
  <c r="J116" i="16"/>
  <c r="I116" i="16"/>
  <c r="N115" i="16"/>
  <c r="M115" i="16"/>
  <c r="L115" i="16"/>
  <c r="K115" i="16"/>
  <c r="I115" i="16" s="1"/>
  <c r="J115" i="16"/>
  <c r="N114" i="16"/>
  <c r="M114" i="16"/>
  <c r="L114" i="16"/>
  <c r="K114" i="16"/>
  <c r="J114" i="16"/>
  <c r="I114" i="16"/>
  <c r="N113" i="16"/>
  <c r="M113" i="16"/>
  <c r="L113" i="16"/>
  <c r="K113" i="16"/>
  <c r="I113" i="16" s="1"/>
  <c r="J113" i="16"/>
  <c r="N112" i="16"/>
  <c r="M112" i="16"/>
  <c r="L112" i="16"/>
  <c r="K112" i="16"/>
  <c r="J112" i="16"/>
  <c r="I112" i="16"/>
  <c r="N111" i="16"/>
  <c r="M111" i="16"/>
  <c r="L111" i="16"/>
  <c r="K111" i="16"/>
  <c r="I111" i="16" s="1"/>
  <c r="J111" i="16"/>
  <c r="N110" i="16"/>
  <c r="M110" i="16"/>
  <c r="L110" i="16"/>
  <c r="K110" i="16"/>
  <c r="J110" i="16"/>
  <c r="I110" i="16"/>
  <c r="N109" i="16"/>
  <c r="M109" i="16"/>
  <c r="L109" i="16"/>
  <c r="K109" i="16"/>
  <c r="I109" i="16" s="1"/>
  <c r="J109" i="16"/>
  <c r="N108" i="16"/>
  <c r="M108" i="16"/>
  <c r="L108" i="16"/>
  <c r="K108" i="16"/>
  <c r="J108" i="16"/>
  <c r="I108" i="16"/>
  <c r="N107" i="16"/>
  <c r="M107" i="16"/>
  <c r="L107" i="16"/>
  <c r="K107" i="16"/>
  <c r="I107" i="16" s="1"/>
  <c r="J107" i="16"/>
  <c r="N106" i="16"/>
  <c r="M106" i="16"/>
  <c r="L106" i="16"/>
  <c r="K106" i="16"/>
  <c r="J106" i="16"/>
  <c r="I106" i="16"/>
  <c r="N105" i="16"/>
  <c r="M105" i="16"/>
  <c r="L105" i="16"/>
  <c r="K105" i="16"/>
  <c r="I105" i="16" s="1"/>
  <c r="J105" i="16"/>
  <c r="N104" i="16"/>
  <c r="M104" i="16"/>
  <c r="L104" i="16"/>
  <c r="K104" i="16"/>
  <c r="J104" i="16"/>
  <c r="I104" i="16"/>
  <c r="N103" i="16"/>
  <c r="M103" i="16"/>
  <c r="L103" i="16"/>
  <c r="K103" i="16"/>
  <c r="I103" i="16" s="1"/>
  <c r="J103" i="16"/>
  <c r="N102" i="16"/>
  <c r="M102" i="16"/>
  <c r="L102" i="16"/>
  <c r="K102" i="16"/>
  <c r="J102" i="16"/>
  <c r="I102" i="16"/>
  <c r="N101" i="16"/>
  <c r="M101" i="16"/>
  <c r="L101" i="16"/>
  <c r="K101" i="16"/>
  <c r="I101" i="16" s="1"/>
  <c r="J101" i="16"/>
  <c r="N100" i="16"/>
  <c r="M100" i="16"/>
  <c r="L100" i="16"/>
  <c r="K100" i="16"/>
  <c r="J100" i="16"/>
  <c r="I100" i="16"/>
  <c r="N99" i="16"/>
  <c r="M99" i="16"/>
  <c r="L99" i="16"/>
  <c r="K99" i="16"/>
  <c r="I99" i="16" s="1"/>
  <c r="J99" i="16"/>
  <c r="N98" i="16"/>
  <c r="M98" i="16"/>
  <c r="L98" i="16"/>
  <c r="K98" i="16"/>
  <c r="J98" i="16"/>
  <c r="I98" i="16"/>
  <c r="N97" i="16"/>
  <c r="M97" i="16"/>
  <c r="L97" i="16"/>
  <c r="K97" i="16"/>
  <c r="I97" i="16" s="1"/>
  <c r="J97" i="16"/>
  <c r="N96" i="16"/>
  <c r="M96" i="16"/>
  <c r="L96" i="16"/>
  <c r="K96" i="16"/>
  <c r="J96" i="16"/>
  <c r="I96" i="16"/>
  <c r="N95" i="16"/>
  <c r="M95" i="16"/>
  <c r="L95" i="16"/>
  <c r="K95" i="16"/>
  <c r="I95" i="16" s="1"/>
  <c r="J95" i="16"/>
  <c r="N94" i="16"/>
  <c r="M94" i="16"/>
  <c r="L94" i="16"/>
  <c r="K94" i="16"/>
  <c r="J94" i="16"/>
  <c r="I94" i="16"/>
  <c r="N93" i="16"/>
  <c r="M93" i="16"/>
  <c r="L93" i="16"/>
  <c r="K93" i="16"/>
  <c r="I93" i="16" s="1"/>
  <c r="J93" i="16"/>
  <c r="N92" i="16"/>
  <c r="M92" i="16"/>
  <c r="L92" i="16"/>
  <c r="K92" i="16"/>
  <c r="J92" i="16"/>
  <c r="I92" i="16"/>
  <c r="N91" i="16"/>
  <c r="M91" i="16"/>
  <c r="L91" i="16"/>
  <c r="K91" i="16"/>
  <c r="I91" i="16" s="1"/>
  <c r="J91" i="16"/>
  <c r="N90" i="16"/>
  <c r="M90" i="16"/>
  <c r="L90" i="16"/>
  <c r="K90" i="16"/>
  <c r="J90" i="16"/>
  <c r="I90" i="16"/>
  <c r="N89" i="16"/>
  <c r="M89" i="16"/>
  <c r="L89" i="16"/>
  <c r="K89" i="16"/>
  <c r="I89" i="16" s="1"/>
  <c r="J89" i="16"/>
  <c r="N88" i="16"/>
  <c r="M88" i="16"/>
  <c r="L88" i="16"/>
  <c r="K88" i="16"/>
  <c r="J88" i="16"/>
  <c r="I88" i="16"/>
  <c r="N87" i="16"/>
  <c r="M87" i="16"/>
  <c r="L87" i="16"/>
  <c r="K87" i="16"/>
  <c r="I87" i="16" s="1"/>
  <c r="J87" i="16"/>
  <c r="N86" i="16"/>
  <c r="M86" i="16"/>
  <c r="L86" i="16"/>
  <c r="K86" i="16"/>
  <c r="J86" i="16"/>
  <c r="I86" i="16"/>
  <c r="N85" i="16"/>
  <c r="M85" i="16"/>
  <c r="L85" i="16"/>
  <c r="K85" i="16"/>
  <c r="I85" i="16" s="1"/>
  <c r="J85" i="16"/>
  <c r="N84" i="16"/>
  <c r="M84" i="16"/>
  <c r="L84" i="16"/>
  <c r="K84" i="16"/>
  <c r="J84" i="16"/>
  <c r="I84" i="16"/>
  <c r="N83" i="16"/>
  <c r="M83" i="16"/>
  <c r="L83" i="16"/>
  <c r="K83" i="16"/>
  <c r="I83" i="16" s="1"/>
  <c r="J83" i="16"/>
  <c r="N82" i="16"/>
  <c r="M82" i="16"/>
  <c r="L82" i="16"/>
  <c r="K82" i="16"/>
  <c r="J82" i="16"/>
  <c r="I82" i="16"/>
  <c r="N81" i="16"/>
  <c r="M81" i="16"/>
  <c r="L81" i="16"/>
  <c r="K81" i="16"/>
  <c r="I81" i="16" s="1"/>
  <c r="J81" i="16"/>
  <c r="N80" i="16"/>
  <c r="M80" i="16"/>
  <c r="L80" i="16"/>
  <c r="K80" i="16"/>
  <c r="J80" i="16"/>
  <c r="I80" i="16"/>
  <c r="N79" i="16"/>
  <c r="M79" i="16"/>
  <c r="L79" i="16"/>
  <c r="K79" i="16"/>
  <c r="I79" i="16" s="1"/>
  <c r="J79" i="16"/>
  <c r="N78" i="16"/>
  <c r="M78" i="16"/>
  <c r="L78" i="16"/>
  <c r="K78" i="16"/>
  <c r="J78" i="16"/>
  <c r="I78" i="16"/>
  <c r="N77" i="16"/>
  <c r="M77" i="16"/>
  <c r="L77" i="16"/>
  <c r="K77" i="16"/>
  <c r="I77" i="16" s="1"/>
  <c r="J77" i="16"/>
  <c r="N76" i="16"/>
  <c r="M76" i="16"/>
  <c r="L76" i="16"/>
  <c r="K76" i="16"/>
  <c r="J76" i="16"/>
  <c r="I76" i="16"/>
  <c r="N75" i="16"/>
  <c r="M75" i="16"/>
  <c r="L75" i="16"/>
  <c r="K75" i="16"/>
  <c r="I75" i="16" s="1"/>
  <c r="J75" i="16"/>
  <c r="N74" i="16"/>
  <c r="M74" i="16"/>
  <c r="L74" i="16"/>
  <c r="K74" i="16"/>
  <c r="J74" i="16"/>
  <c r="I74" i="16"/>
  <c r="N73" i="16"/>
  <c r="M73" i="16"/>
  <c r="L73" i="16"/>
  <c r="K73" i="16"/>
  <c r="I73" i="16" s="1"/>
  <c r="J73" i="16"/>
  <c r="N72" i="16"/>
  <c r="M72" i="16"/>
  <c r="L72" i="16"/>
  <c r="K72" i="16"/>
  <c r="J72" i="16"/>
  <c r="I72" i="16"/>
  <c r="N71" i="16"/>
  <c r="M71" i="16"/>
  <c r="L71" i="16"/>
  <c r="K71" i="16"/>
  <c r="I71" i="16" s="1"/>
  <c r="J71" i="16"/>
  <c r="N70" i="16"/>
  <c r="M70" i="16"/>
  <c r="L70" i="16"/>
  <c r="K70" i="16"/>
  <c r="J70" i="16"/>
  <c r="I70" i="16"/>
  <c r="N69" i="16"/>
  <c r="M69" i="16"/>
  <c r="L69" i="16"/>
  <c r="K69" i="16"/>
  <c r="I69" i="16" s="1"/>
  <c r="J69" i="16"/>
  <c r="N68" i="16"/>
  <c r="M68" i="16"/>
  <c r="L68" i="16"/>
  <c r="K68" i="16"/>
  <c r="J68" i="16"/>
  <c r="I68" i="16"/>
  <c r="N67" i="16"/>
  <c r="M67" i="16"/>
  <c r="L67" i="16"/>
  <c r="K67" i="16"/>
  <c r="I67" i="16" s="1"/>
  <c r="J67" i="16"/>
  <c r="N66" i="16"/>
  <c r="M66" i="16"/>
  <c r="L66" i="16"/>
  <c r="K66" i="16"/>
  <c r="J66" i="16"/>
  <c r="I66" i="16"/>
  <c r="N65" i="16"/>
  <c r="M65" i="16"/>
  <c r="L65" i="16"/>
  <c r="K65" i="16"/>
  <c r="I65" i="16" s="1"/>
  <c r="J65" i="16"/>
  <c r="N64" i="16"/>
  <c r="M64" i="16"/>
  <c r="L64" i="16"/>
  <c r="K64" i="16"/>
  <c r="J64" i="16"/>
  <c r="I64" i="16" s="1"/>
  <c r="N63" i="16"/>
  <c r="M63" i="16"/>
  <c r="L63" i="16"/>
  <c r="K63" i="16"/>
  <c r="J63" i="16"/>
  <c r="N62" i="16"/>
  <c r="M62" i="16"/>
  <c r="L62" i="16"/>
  <c r="K62" i="16"/>
  <c r="J62" i="16"/>
  <c r="I62" i="16"/>
  <c r="N61" i="16"/>
  <c r="M61" i="16"/>
  <c r="L61" i="16"/>
  <c r="K61" i="16"/>
  <c r="I61" i="16" s="1"/>
  <c r="J61" i="16"/>
  <c r="N60" i="16"/>
  <c r="M60" i="16"/>
  <c r="L60" i="16"/>
  <c r="K60" i="16"/>
  <c r="J60" i="16"/>
  <c r="I60" i="16" s="1"/>
  <c r="L38" i="16"/>
  <c r="L37" i="16"/>
  <c r="L36" i="16"/>
  <c r="L35" i="16"/>
  <c r="L34" i="16"/>
  <c r="L33" i="16"/>
  <c r="L32" i="16"/>
  <c r="L31" i="16"/>
  <c r="L30" i="16"/>
  <c r="L27" i="16"/>
  <c r="L26" i="16"/>
  <c r="L25" i="16"/>
  <c r="L24" i="16"/>
  <c r="L23" i="16"/>
  <c r="L22" i="16"/>
  <c r="M22" i="16" s="1"/>
  <c r="M23" i="16" s="1"/>
  <c r="E12" i="16"/>
  <c r="K8" i="16" s="1"/>
  <c r="D12" i="16"/>
  <c r="K10" i="16"/>
  <c r="K9" i="16"/>
  <c r="K7" i="16"/>
  <c r="K6" i="16"/>
  <c r="K4" i="16"/>
  <c r="K3" i="16"/>
  <c r="K2" i="16"/>
  <c r="D1" i="16"/>
  <c r="K5" i="16" s="1"/>
  <c r="K17" i="16" s="1"/>
  <c r="N399" i="15"/>
  <c r="M399" i="15"/>
  <c r="L399" i="15"/>
  <c r="K399" i="15"/>
  <c r="I399" i="15" s="1"/>
  <c r="J399" i="15"/>
  <c r="N398" i="15"/>
  <c r="M398" i="15"/>
  <c r="L398" i="15"/>
  <c r="K398" i="15"/>
  <c r="J398" i="15"/>
  <c r="I398" i="15"/>
  <c r="N397" i="15"/>
  <c r="M397" i="15"/>
  <c r="L397" i="15"/>
  <c r="K397" i="15"/>
  <c r="I397" i="15" s="1"/>
  <c r="J397" i="15"/>
  <c r="N396" i="15"/>
  <c r="M396" i="15"/>
  <c r="L396" i="15"/>
  <c r="K396" i="15"/>
  <c r="J396" i="15"/>
  <c r="I396" i="15" s="1"/>
  <c r="N395" i="15"/>
  <c r="M395" i="15"/>
  <c r="L395" i="15"/>
  <c r="K395" i="15"/>
  <c r="J395" i="15"/>
  <c r="N394" i="15"/>
  <c r="M394" i="15"/>
  <c r="L394" i="15"/>
  <c r="K394" i="15"/>
  <c r="J394" i="15"/>
  <c r="I394" i="15"/>
  <c r="N393" i="15"/>
  <c r="M393" i="15"/>
  <c r="L393" i="15"/>
  <c r="K393" i="15"/>
  <c r="I393" i="15" s="1"/>
  <c r="J393" i="15"/>
  <c r="N392" i="15"/>
  <c r="M392" i="15"/>
  <c r="L392" i="15"/>
  <c r="K392" i="15"/>
  <c r="J392" i="15"/>
  <c r="I392" i="15"/>
  <c r="N391" i="15"/>
  <c r="M391" i="15"/>
  <c r="L391" i="15"/>
  <c r="K391" i="15"/>
  <c r="I391" i="15" s="1"/>
  <c r="J391" i="15"/>
  <c r="N390" i="15"/>
  <c r="M390" i="15"/>
  <c r="L390" i="15"/>
  <c r="K390" i="15"/>
  <c r="J390" i="15"/>
  <c r="I390" i="15"/>
  <c r="N389" i="15"/>
  <c r="M389" i="15"/>
  <c r="L389" i="15"/>
  <c r="K389" i="15"/>
  <c r="I389" i="15" s="1"/>
  <c r="J389" i="15"/>
  <c r="N388" i="15"/>
  <c r="M388" i="15"/>
  <c r="L388" i="15"/>
  <c r="K388" i="15"/>
  <c r="J388" i="15"/>
  <c r="I388" i="15" s="1"/>
  <c r="N387" i="15"/>
  <c r="M387" i="15"/>
  <c r="L387" i="15"/>
  <c r="K387" i="15"/>
  <c r="J387" i="15"/>
  <c r="N386" i="15"/>
  <c r="M386" i="15"/>
  <c r="L386" i="15"/>
  <c r="K386" i="15"/>
  <c r="J386" i="15"/>
  <c r="I386" i="15"/>
  <c r="N385" i="15"/>
  <c r="M385" i="15"/>
  <c r="L385" i="15"/>
  <c r="K385" i="15"/>
  <c r="I385" i="15" s="1"/>
  <c r="J385" i="15"/>
  <c r="N384" i="15"/>
  <c r="M384" i="15"/>
  <c r="L384" i="15"/>
  <c r="K384" i="15"/>
  <c r="J384" i="15"/>
  <c r="I384" i="15"/>
  <c r="N383" i="15"/>
  <c r="M383" i="15"/>
  <c r="L383" i="15"/>
  <c r="K383" i="15"/>
  <c r="I383" i="15" s="1"/>
  <c r="J383" i="15"/>
  <c r="N382" i="15"/>
  <c r="M382" i="15"/>
  <c r="L382" i="15"/>
  <c r="K382" i="15"/>
  <c r="J382" i="15"/>
  <c r="I382" i="15"/>
  <c r="N381" i="15"/>
  <c r="M381" i="15"/>
  <c r="L381" i="15"/>
  <c r="K381" i="15"/>
  <c r="I381" i="15" s="1"/>
  <c r="J381" i="15"/>
  <c r="N380" i="15"/>
  <c r="M380" i="15"/>
  <c r="L380" i="15"/>
  <c r="K380" i="15"/>
  <c r="J380" i="15"/>
  <c r="I380" i="15" s="1"/>
  <c r="N379" i="15"/>
  <c r="M379" i="15"/>
  <c r="L379" i="15"/>
  <c r="K379" i="15"/>
  <c r="J379" i="15"/>
  <c r="N378" i="15"/>
  <c r="M378" i="15"/>
  <c r="L378" i="15"/>
  <c r="K378" i="15"/>
  <c r="J378" i="15"/>
  <c r="I378" i="15"/>
  <c r="N377" i="15"/>
  <c r="M377" i="15"/>
  <c r="L377" i="15"/>
  <c r="K377" i="15"/>
  <c r="I377" i="15" s="1"/>
  <c r="J377" i="15"/>
  <c r="N376" i="15"/>
  <c r="M376" i="15"/>
  <c r="L376" i="15"/>
  <c r="K376" i="15"/>
  <c r="J376" i="15"/>
  <c r="I376" i="15"/>
  <c r="N375" i="15"/>
  <c r="M375" i="15"/>
  <c r="L375" i="15"/>
  <c r="K375" i="15"/>
  <c r="I375" i="15" s="1"/>
  <c r="J375" i="15"/>
  <c r="N374" i="15"/>
  <c r="M374" i="15"/>
  <c r="L374" i="15"/>
  <c r="K374" i="15"/>
  <c r="J374" i="15"/>
  <c r="I374" i="15"/>
  <c r="N373" i="15"/>
  <c r="M373" i="15"/>
  <c r="L373" i="15"/>
  <c r="K373" i="15"/>
  <c r="I373" i="15" s="1"/>
  <c r="J373" i="15"/>
  <c r="N372" i="15"/>
  <c r="M372" i="15"/>
  <c r="L372" i="15"/>
  <c r="K372" i="15"/>
  <c r="J372" i="15"/>
  <c r="I372" i="15" s="1"/>
  <c r="N371" i="15"/>
  <c r="M371" i="15"/>
  <c r="L371" i="15"/>
  <c r="K371" i="15"/>
  <c r="J371" i="15"/>
  <c r="N370" i="15"/>
  <c r="M370" i="15"/>
  <c r="L370" i="15"/>
  <c r="K370" i="15"/>
  <c r="J370" i="15"/>
  <c r="I370" i="15"/>
  <c r="N369" i="15"/>
  <c r="M369" i="15"/>
  <c r="L369" i="15"/>
  <c r="K369" i="15"/>
  <c r="I369" i="15" s="1"/>
  <c r="J369" i="15"/>
  <c r="N368" i="15"/>
  <c r="M368" i="15"/>
  <c r="L368" i="15"/>
  <c r="K368" i="15"/>
  <c r="J368" i="15"/>
  <c r="I368" i="15"/>
  <c r="N367" i="15"/>
  <c r="M367" i="15"/>
  <c r="L367" i="15"/>
  <c r="K367" i="15"/>
  <c r="I367" i="15" s="1"/>
  <c r="J367" i="15"/>
  <c r="N366" i="15"/>
  <c r="M366" i="15"/>
  <c r="L366" i="15"/>
  <c r="K366" i="15"/>
  <c r="J366" i="15"/>
  <c r="I366" i="15"/>
  <c r="N365" i="15"/>
  <c r="M365" i="15"/>
  <c r="L365" i="15"/>
  <c r="K365" i="15"/>
  <c r="I365" i="15" s="1"/>
  <c r="J365" i="15"/>
  <c r="N364" i="15"/>
  <c r="M364" i="15"/>
  <c r="L364" i="15"/>
  <c r="K364" i="15"/>
  <c r="J364" i="15"/>
  <c r="I364" i="15" s="1"/>
  <c r="N363" i="15"/>
  <c r="M363" i="15"/>
  <c r="L363" i="15"/>
  <c r="K363" i="15"/>
  <c r="J363" i="15"/>
  <c r="N362" i="15"/>
  <c r="M362" i="15"/>
  <c r="L362" i="15"/>
  <c r="K362" i="15"/>
  <c r="J362" i="15"/>
  <c r="I362" i="15"/>
  <c r="N361" i="15"/>
  <c r="M361" i="15"/>
  <c r="L361" i="15"/>
  <c r="K361" i="15"/>
  <c r="I361" i="15" s="1"/>
  <c r="J361" i="15"/>
  <c r="N360" i="15"/>
  <c r="M360" i="15"/>
  <c r="L360" i="15"/>
  <c r="K360" i="15"/>
  <c r="J360" i="15"/>
  <c r="I360" i="15"/>
  <c r="N359" i="15"/>
  <c r="M359" i="15"/>
  <c r="L359" i="15"/>
  <c r="K359" i="15"/>
  <c r="I359" i="15" s="1"/>
  <c r="J359" i="15"/>
  <c r="N358" i="15"/>
  <c r="M358" i="15"/>
  <c r="L358" i="15"/>
  <c r="K358" i="15"/>
  <c r="J358" i="15"/>
  <c r="I358" i="15"/>
  <c r="N357" i="15"/>
  <c r="M357" i="15"/>
  <c r="L357" i="15"/>
  <c r="K357" i="15"/>
  <c r="I357" i="15" s="1"/>
  <c r="J357" i="15"/>
  <c r="N356" i="15"/>
  <c r="M356" i="15"/>
  <c r="L356" i="15"/>
  <c r="K356" i="15"/>
  <c r="J356" i="15"/>
  <c r="I356" i="15" s="1"/>
  <c r="N355" i="15"/>
  <c r="M355" i="15"/>
  <c r="L355" i="15"/>
  <c r="K355" i="15"/>
  <c r="J355" i="15"/>
  <c r="N354" i="15"/>
  <c r="M354" i="15"/>
  <c r="L354" i="15"/>
  <c r="K354" i="15"/>
  <c r="J354" i="15"/>
  <c r="I354" i="15"/>
  <c r="N353" i="15"/>
  <c r="M353" i="15"/>
  <c r="L353" i="15"/>
  <c r="K353" i="15"/>
  <c r="I353" i="15" s="1"/>
  <c r="J353" i="15"/>
  <c r="N352" i="15"/>
  <c r="M352" i="15"/>
  <c r="L352" i="15"/>
  <c r="K352" i="15"/>
  <c r="J352" i="15"/>
  <c r="I352" i="15"/>
  <c r="K39" i="15" s="1"/>
  <c r="N351" i="15"/>
  <c r="M351" i="15"/>
  <c r="L351" i="15"/>
  <c r="K351" i="15"/>
  <c r="I351" i="15" s="1"/>
  <c r="J351" i="15"/>
  <c r="N350" i="15"/>
  <c r="M350" i="15"/>
  <c r="L350" i="15"/>
  <c r="K350" i="15"/>
  <c r="J350" i="15"/>
  <c r="I350" i="15"/>
  <c r="N349" i="15"/>
  <c r="M349" i="15"/>
  <c r="L349" i="15"/>
  <c r="K349" i="15"/>
  <c r="I349" i="15" s="1"/>
  <c r="J349" i="15"/>
  <c r="N348" i="15"/>
  <c r="M348" i="15"/>
  <c r="L348" i="15"/>
  <c r="K348" i="15"/>
  <c r="J348" i="15"/>
  <c r="I348" i="15" s="1"/>
  <c r="N347" i="15"/>
  <c r="M347" i="15"/>
  <c r="L347" i="15"/>
  <c r="K347" i="15"/>
  <c r="J347" i="15"/>
  <c r="N346" i="15"/>
  <c r="M346" i="15"/>
  <c r="L346" i="15"/>
  <c r="K346" i="15"/>
  <c r="J346" i="15"/>
  <c r="I346" i="15"/>
  <c r="N345" i="15"/>
  <c r="M345" i="15"/>
  <c r="L345" i="15"/>
  <c r="K345" i="15"/>
  <c r="I345" i="15" s="1"/>
  <c r="J345" i="15"/>
  <c r="N344" i="15"/>
  <c r="M344" i="15"/>
  <c r="L344" i="15"/>
  <c r="K344" i="15"/>
  <c r="J344" i="15"/>
  <c r="I344" i="15"/>
  <c r="N343" i="15"/>
  <c r="M343" i="15"/>
  <c r="L343" i="15"/>
  <c r="K343" i="15"/>
  <c r="J343" i="15"/>
  <c r="N342" i="15"/>
  <c r="M342" i="15"/>
  <c r="L342" i="15"/>
  <c r="I342" i="15" s="1"/>
  <c r="K342" i="15"/>
  <c r="J342" i="15"/>
  <c r="N341" i="15"/>
  <c r="M341" i="15"/>
  <c r="L341" i="15"/>
  <c r="K341" i="15"/>
  <c r="J341" i="15"/>
  <c r="N340" i="15"/>
  <c r="M340" i="15"/>
  <c r="L340" i="15"/>
  <c r="K340" i="15"/>
  <c r="J340" i="15"/>
  <c r="I340" i="15" s="1"/>
  <c r="N339" i="15"/>
  <c r="M339" i="15"/>
  <c r="L339" i="15"/>
  <c r="K339" i="15"/>
  <c r="J339" i="15"/>
  <c r="N338" i="15"/>
  <c r="M338" i="15"/>
  <c r="L338" i="15"/>
  <c r="K338" i="15"/>
  <c r="J338" i="15"/>
  <c r="I338" i="15"/>
  <c r="N337" i="15"/>
  <c r="M337" i="15"/>
  <c r="L337" i="15"/>
  <c r="K337" i="15"/>
  <c r="I337" i="15" s="1"/>
  <c r="J337" i="15"/>
  <c r="N336" i="15"/>
  <c r="M336" i="15"/>
  <c r="L336" i="15"/>
  <c r="I336" i="15" s="1"/>
  <c r="K336" i="15"/>
  <c r="J336" i="15"/>
  <c r="N335" i="15"/>
  <c r="M335" i="15"/>
  <c r="L335" i="15"/>
  <c r="K335" i="15"/>
  <c r="J335" i="15"/>
  <c r="N334" i="15"/>
  <c r="M334" i="15"/>
  <c r="L334" i="15"/>
  <c r="I334" i="15" s="1"/>
  <c r="K334" i="15"/>
  <c r="J334" i="15"/>
  <c r="N333" i="15"/>
  <c r="M333" i="15"/>
  <c r="L333" i="15"/>
  <c r="K333" i="15"/>
  <c r="J333" i="15"/>
  <c r="N332" i="15"/>
  <c r="M332" i="15"/>
  <c r="L332" i="15"/>
  <c r="K332" i="15"/>
  <c r="J332" i="15"/>
  <c r="I332" i="15" s="1"/>
  <c r="N331" i="15"/>
  <c r="M331" i="15"/>
  <c r="L331" i="15"/>
  <c r="K331" i="15"/>
  <c r="J331" i="15"/>
  <c r="N330" i="15"/>
  <c r="M330" i="15"/>
  <c r="L330" i="15"/>
  <c r="K330" i="15"/>
  <c r="J330" i="15"/>
  <c r="I330" i="15"/>
  <c r="N329" i="15"/>
  <c r="M329" i="15"/>
  <c r="L329" i="15"/>
  <c r="K329" i="15"/>
  <c r="I329" i="15" s="1"/>
  <c r="J329" i="15"/>
  <c r="N328" i="15"/>
  <c r="M328" i="15"/>
  <c r="L328" i="15"/>
  <c r="I328" i="15" s="1"/>
  <c r="K328" i="15"/>
  <c r="J328" i="15"/>
  <c r="N327" i="15"/>
  <c r="M327" i="15"/>
  <c r="L327" i="15"/>
  <c r="K327" i="15"/>
  <c r="J327" i="15"/>
  <c r="N326" i="15"/>
  <c r="M326" i="15"/>
  <c r="L326" i="15"/>
  <c r="I326" i="15" s="1"/>
  <c r="K326" i="15"/>
  <c r="J326" i="15"/>
  <c r="N325" i="15"/>
  <c r="M325" i="15"/>
  <c r="L325" i="15"/>
  <c r="K325" i="15"/>
  <c r="J325" i="15"/>
  <c r="N324" i="15"/>
  <c r="M324" i="15"/>
  <c r="L324" i="15"/>
  <c r="K324" i="15"/>
  <c r="J324" i="15"/>
  <c r="I324" i="15" s="1"/>
  <c r="N323" i="15"/>
  <c r="M323" i="15"/>
  <c r="L323" i="15"/>
  <c r="K323" i="15"/>
  <c r="J323" i="15"/>
  <c r="N322" i="15"/>
  <c r="M322" i="15"/>
  <c r="L322" i="15"/>
  <c r="K322" i="15"/>
  <c r="J322" i="15"/>
  <c r="I322" i="15"/>
  <c r="N321" i="15"/>
  <c r="M321" i="15"/>
  <c r="L321" i="15"/>
  <c r="K321" i="15"/>
  <c r="I321" i="15" s="1"/>
  <c r="J321" i="15"/>
  <c r="N320" i="15"/>
  <c r="M320" i="15"/>
  <c r="L320" i="15"/>
  <c r="I320" i="15" s="1"/>
  <c r="K320" i="15"/>
  <c r="J320" i="15"/>
  <c r="N319" i="15"/>
  <c r="M319" i="15"/>
  <c r="L319" i="15"/>
  <c r="K319" i="15"/>
  <c r="J319" i="15"/>
  <c r="N318" i="15"/>
  <c r="M318" i="15"/>
  <c r="L318" i="15"/>
  <c r="I318" i="15" s="1"/>
  <c r="K318" i="15"/>
  <c r="J318" i="15"/>
  <c r="N317" i="15"/>
  <c r="M317" i="15"/>
  <c r="L317" i="15"/>
  <c r="K317" i="15"/>
  <c r="J317" i="15"/>
  <c r="N316" i="15"/>
  <c r="M316" i="15"/>
  <c r="L316" i="15"/>
  <c r="K316" i="15"/>
  <c r="J316" i="15"/>
  <c r="I316" i="15" s="1"/>
  <c r="N315" i="15"/>
  <c r="M315" i="15"/>
  <c r="L315" i="15"/>
  <c r="K315" i="15"/>
  <c r="J315" i="15"/>
  <c r="N314" i="15"/>
  <c r="M314" i="15"/>
  <c r="L314" i="15"/>
  <c r="K314" i="15"/>
  <c r="J314" i="15"/>
  <c r="I314" i="15"/>
  <c r="N313" i="15"/>
  <c r="M313" i="15"/>
  <c r="L313" i="15"/>
  <c r="K313" i="15"/>
  <c r="I313" i="15" s="1"/>
  <c r="J313" i="15"/>
  <c r="N312" i="15"/>
  <c r="M312" i="15"/>
  <c r="L312" i="15"/>
  <c r="I312" i="15" s="1"/>
  <c r="K312" i="15"/>
  <c r="J312" i="15"/>
  <c r="N311" i="15"/>
  <c r="M311" i="15"/>
  <c r="L311" i="15"/>
  <c r="K311" i="15"/>
  <c r="J311" i="15"/>
  <c r="N310" i="15"/>
  <c r="M310" i="15"/>
  <c r="L310" i="15"/>
  <c r="I310" i="15" s="1"/>
  <c r="K310" i="15"/>
  <c r="J310" i="15"/>
  <c r="N309" i="15"/>
  <c r="M309" i="15"/>
  <c r="L309" i="15"/>
  <c r="K309" i="15"/>
  <c r="J309" i="15"/>
  <c r="N308" i="15"/>
  <c r="M308" i="15"/>
  <c r="L308" i="15"/>
  <c r="K308" i="15"/>
  <c r="J308" i="15"/>
  <c r="I308" i="15" s="1"/>
  <c r="N307" i="15"/>
  <c r="M307" i="15"/>
  <c r="L307" i="15"/>
  <c r="K307" i="15"/>
  <c r="J307" i="15"/>
  <c r="N306" i="15"/>
  <c r="M306" i="15"/>
  <c r="L306" i="15"/>
  <c r="K306" i="15"/>
  <c r="J306" i="15"/>
  <c r="I306" i="15"/>
  <c r="N305" i="15"/>
  <c r="M305" i="15"/>
  <c r="L305" i="15"/>
  <c r="K305" i="15"/>
  <c r="I305" i="15" s="1"/>
  <c r="J305" i="15"/>
  <c r="N304" i="15"/>
  <c r="M304" i="15"/>
  <c r="L304" i="15"/>
  <c r="I304" i="15" s="1"/>
  <c r="K304" i="15"/>
  <c r="J304" i="15"/>
  <c r="N303" i="15"/>
  <c r="M303" i="15"/>
  <c r="L303" i="15"/>
  <c r="K303" i="15"/>
  <c r="J303" i="15"/>
  <c r="N302" i="15"/>
  <c r="M302" i="15"/>
  <c r="L302" i="15"/>
  <c r="I302" i="15" s="1"/>
  <c r="K302" i="15"/>
  <c r="J302" i="15"/>
  <c r="N301" i="15"/>
  <c r="M301" i="15"/>
  <c r="L301" i="15"/>
  <c r="K301" i="15"/>
  <c r="J301" i="15"/>
  <c r="N300" i="15"/>
  <c r="M300" i="15"/>
  <c r="L300" i="15"/>
  <c r="K300" i="15"/>
  <c r="J300" i="15"/>
  <c r="I300" i="15" s="1"/>
  <c r="N299" i="15"/>
  <c r="M299" i="15"/>
  <c r="L299" i="15"/>
  <c r="K299" i="15"/>
  <c r="J299" i="15"/>
  <c r="N298" i="15"/>
  <c r="M298" i="15"/>
  <c r="L298" i="15"/>
  <c r="K298" i="15"/>
  <c r="J298" i="15"/>
  <c r="I298" i="15"/>
  <c r="N297" i="15"/>
  <c r="M297" i="15"/>
  <c r="L297" i="15"/>
  <c r="K297" i="15"/>
  <c r="I297" i="15" s="1"/>
  <c r="J297" i="15"/>
  <c r="N296" i="15"/>
  <c r="M296" i="15"/>
  <c r="L296" i="15"/>
  <c r="I296" i="15" s="1"/>
  <c r="K296" i="15"/>
  <c r="J296" i="15"/>
  <c r="N295" i="15"/>
  <c r="M295" i="15"/>
  <c r="L295" i="15"/>
  <c r="K295" i="15"/>
  <c r="J295" i="15"/>
  <c r="N294" i="15"/>
  <c r="M294" i="15"/>
  <c r="L294" i="15"/>
  <c r="I294" i="15" s="1"/>
  <c r="K294" i="15"/>
  <c r="J294" i="15"/>
  <c r="N293" i="15"/>
  <c r="M293" i="15"/>
  <c r="L293" i="15"/>
  <c r="K293" i="15"/>
  <c r="J293" i="15"/>
  <c r="N292" i="15"/>
  <c r="M292" i="15"/>
  <c r="L292" i="15"/>
  <c r="K292" i="15"/>
  <c r="J292" i="15"/>
  <c r="I292" i="15" s="1"/>
  <c r="N291" i="15"/>
  <c r="M291" i="15"/>
  <c r="L291" i="15"/>
  <c r="K291" i="15"/>
  <c r="J291" i="15"/>
  <c r="N290" i="15"/>
  <c r="M290" i="15"/>
  <c r="L290" i="15"/>
  <c r="K290" i="15"/>
  <c r="J290" i="15"/>
  <c r="I290" i="15"/>
  <c r="N289" i="15"/>
  <c r="M289" i="15"/>
  <c r="L289" i="15"/>
  <c r="K289" i="15"/>
  <c r="I289" i="15" s="1"/>
  <c r="J289" i="15"/>
  <c r="N288" i="15"/>
  <c r="M288" i="15"/>
  <c r="L288" i="15"/>
  <c r="I288" i="15" s="1"/>
  <c r="K288" i="15"/>
  <c r="J288" i="15"/>
  <c r="N287" i="15"/>
  <c r="M287" i="15"/>
  <c r="L287" i="15"/>
  <c r="K287" i="15"/>
  <c r="J287" i="15"/>
  <c r="N286" i="15"/>
  <c r="M286" i="15"/>
  <c r="L286" i="15"/>
  <c r="I286" i="15" s="1"/>
  <c r="K286" i="15"/>
  <c r="J286" i="15"/>
  <c r="N285" i="15"/>
  <c r="M285" i="15"/>
  <c r="L285" i="15"/>
  <c r="K285" i="15"/>
  <c r="J285" i="15"/>
  <c r="N284" i="15"/>
  <c r="M284" i="15"/>
  <c r="L284" i="15"/>
  <c r="K284" i="15"/>
  <c r="J284" i="15"/>
  <c r="I284" i="15" s="1"/>
  <c r="N283" i="15"/>
  <c r="M283" i="15"/>
  <c r="L283" i="15"/>
  <c r="K283" i="15"/>
  <c r="J283" i="15"/>
  <c r="N282" i="15"/>
  <c r="M282" i="15"/>
  <c r="L282" i="15"/>
  <c r="K282" i="15"/>
  <c r="J282" i="15"/>
  <c r="I282" i="15"/>
  <c r="N281" i="15"/>
  <c r="M281" i="15"/>
  <c r="L281" i="15"/>
  <c r="K281" i="15"/>
  <c r="I281" i="15" s="1"/>
  <c r="J281" i="15"/>
  <c r="N280" i="15"/>
  <c r="M280" i="15"/>
  <c r="L280" i="15"/>
  <c r="I280" i="15" s="1"/>
  <c r="K280" i="15"/>
  <c r="J280" i="15"/>
  <c r="N279" i="15"/>
  <c r="M279" i="15"/>
  <c r="L279" i="15"/>
  <c r="K279" i="15"/>
  <c r="J279" i="15"/>
  <c r="N278" i="15"/>
  <c r="M278" i="15"/>
  <c r="L278" i="15"/>
  <c r="I278" i="15" s="1"/>
  <c r="K278" i="15"/>
  <c r="J278" i="15"/>
  <c r="N277" i="15"/>
  <c r="M277" i="15"/>
  <c r="L277" i="15"/>
  <c r="K277" i="15"/>
  <c r="J277" i="15"/>
  <c r="N276" i="15"/>
  <c r="M276" i="15"/>
  <c r="L276" i="15"/>
  <c r="K276" i="15"/>
  <c r="J276" i="15"/>
  <c r="I276" i="15" s="1"/>
  <c r="N275" i="15"/>
  <c r="M275" i="15"/>
  <c r="L275" i="15"/>
  <c r="K275" i="15"/>
  <c r="J275" i="15"/>
  <c r="N274" i="15"/>
  <c r="M274" i="15"/>
  <c r="L274" i="15"/>
  <c r="K274" i="15"/>
  <c r="J274" i="15"/>
  <c r="I274" i="15"/>
  <c r="N273" i="15"/>
  <c r="M273" i="15"/>
  <c r="L273" i="15"/>
  <c r="K273" i="15"/>
  <c r="I273" i="15" s="1"/>
  <c r="J273" i="15"/>
  <c r="N272" i="15"/>
  <c r="M272" i="15"/>
  <c r="L272" i="15"/>
  <c r="I272" i="15" s="1"/>
  <c r="K272" i="15"/>
  <c r="J272" i="15"/>
  <c r="N271" i="15"/>
  <c r="M271" i="15"/>
  <c r="L271" i="15"/>
  <c r="K271" i="15"/>
  <c r="J271" i="15"/>
  <c r="N270" i="15"/>
  <c r="M270" i="15"/>
  <c r="L270" i="15"/>
  <c r="I270" i="15" s="1"/>
  <c r="K270" i="15"/>
  <c r="J270" i="15"/>
  <c r="N269" i="15"/>
  <c r="M269" i="15"/>
  <c r="L269" i="15"/>
  <c r="K269" i="15"/>
  <c r="J269" i="15"/>
  <c r="N268" i="15"/>
  <c r="M268" i="15"/>
  <c r="L268" i="15"/>
  <c r="K268" i="15"/>
  <c r="J268" i="15"/>
  <c r="I268" i="15" s="1"/>
  <c r="N267" i="15"/>
  <c r="M267" i="15"/>
  <c r="L267" i="15"/>
  <c r="K267" i="15"/>
  <c r="J267" i="15"/>
  <c r="N266" i="15"/>
  <c r="M266" i="15"/>
  <c r="L266" i="15"/>
  <c r="K266" i="15"/>
  <c r="J266" i="15"/>
  <c r="I266" i="15"/>
  <c r="N265" i="15"/>
  <c r="M265" i="15"/>
  <c r="L265" i="15"/>
  <c r="K265" i="15"/>
  <c r="I265" i="15" s="1"/>
  <c r="J265" i="15"/>
  <c r="N264" i="15"/>
  <c r="M264" i="15"/>
  <c r="L264" i="15"/>
  <c r="I264" i="15" s="1"/>
  <c r="K264" i="15"/>
  <c r="J264" i="15"/>
  <c r="N263" i="15"/>
  <c r="M263" i="15"/>
  <c r="L263" i="15"/>
  <c r="K263" i="15"/>
  <c r="J263" i="15"/>
  <c r="N262" i="15"/>
  <c r="M262" i="15"/>
  <c r="L262" i="15"/>
  <c r="I262" i="15" s="1"/>
  <c r="K262" i="15"/>
  <c r="J262" i="15"/>
  <c r="N261" i="15"/>
  <c r="M261" i="15"/>
  <c r="L261" i="15"/>
  <c r="K261" i="15"/>
  <c r="J261" i="15"/>
  <c r="N260" i="15"/>
  <c r="M260" i="15"/>
  <c r="L260" i="15"/>
  <c r="K260" i="15"/>
  <c r="J260" i="15"/>
  <c r="I260" i="15" s="1"/>
  <c r="N259" i="15"/>
  <c r="M259" i="15"/>
  <c r="L259" i="15"/>
  <c r="K259" i="15"/>
  <c r="J259" i="15"/>
  <c r="N258" i="15"/>
  <c r="M258" i="15"/>
  <c r="L258" i="15"/>
  <c r="K258" i="15"/>
  <c r="J258" i="15"/>
  <c r="I258" i="15"/>
  <c r="N257" i="15"/>
  <c r="M257" i="15"/>
  <c r="L257" i="15"/>
  <c r="K257" i="15"/>
  <c r="I257" i="15" s="1"/>
  <c r="J257" i="15"/>
  <c r="N256" i="15"/>
  <c r="M256" i="15"/>
  <c r="L256" i="15"/>
  <c r="I256" i="15" s="1"/>
  <c r="K256" i="15"/>
  <c r="J256" i="15"/>
  <c r="N255" i="15"/>
  <c r="M255" i="15"/>
  <c r="L255" i="15"/>
  <c r="K255" i="15"/>
  <c r="J255" i="15"/>
  <c r="N254" i="15"/>
  <c r="M254" i="15"/>
  <c r="L254" i="15"/>
  <c r="I254" i="15" s="1"/>
  <c r="K254" i="15"/>
  <c r="J254" i="15"/>
  <c r="N253" i="15"/>
  <c r="M253" i="15"/>
  <c r="L253" i="15"/>
  <c r="K253" i="15"/>
  <c r="J253" i="15"/>
  <c r="N252" i="15"/>
  <c r="M252" i="15"/>
  <c r="L252" i="15"/>
  <c r="K252" i="15"/>
  <c r="J252" i="15"/>
  <c r="I252" i="15" s="1"/>
  <c r="N251" i="15"/>
  <c r="M251" i="15"/>
  <c r="L251" i="15"/>
  <c r="K251" i="15"/>
  <c r="J251" i="15"/>
  <c r="N250" i="15"/>
  <c r="M250" i="15"/>
  <c r="L250" i="15"/>
  <c r="K250" i="15"/>
  <c r="J250" i="15"/>
  <c r="I250" i="15"/>
  <c r="N249" i="15"/>
  <c r="M249" i="15"/>
  <c r="L249" i="15"/>
  <c r="K249" i="15"/>
  <c r="I249" i="15" s="1"/>
  <c r="J249" i="15"/>
  <c r="N248" i="15"/>
  <c r="M248" i="15"/>
  <c r="L248" i="15"/>
  <c r="I248" i="15" s="1"/>
  <c r="K248" i="15"/>
  <c r="J248" i="15"/>
  <c r="N247" i="15"/>
  <c r="M247" i="15"/>
  <c r="L247" i="15"/>
  <c r="K247" i="15"/>
  <c r="J247" i="15"/>
  <c r="N246" i="15"/>
  <c r="M246" i="15"/>
  <c r="L246" i="15"/>
  <c r="I246" i="15" s="1"/>
  <c r="K246" i="15"/>
  <c r="J246" i="15"/>
  <c r="N245" i="15"/>
  <c r="M245" i="15"/>
  <c r="L245" i="15"/>
  <c r="K245" i="15"/>
  <c r="J245" i="15"/>
  <c r="N244" i="15"/>
  <c r="M244" i="15"/>
  <c r="L244" i="15"/>
  <c r="K244" i="15"/>
  <c r="J244" i="15"/>
  <c r="I244" i="15" s="1"/>
  <c r="N243" i="15"/>
  <c r="M243" i="15"/>
  <c r="L243" i="15"/>
  <c r="K243" i="15"/>
  <c r="J243" i="15"/>
  <c r="N242" i="15"/>
  <c r="M242" i="15"/>
  <c r="L242" i="15"/>
  <c r="K242" i="15"/>
  <c r="J242" i="15"/>
  <c r="I242" i="15"/>
  <c r="N241" i="15"/>
  <c r="M241" i="15"/>
  <c r="L241" i="15"/>
  <c r="K241" i="15"/>
  <c r="I241" i="15" s="1"/>
  <c r="J241" i="15"/>
  <c r="N240" i="15"/>
  <c r="M240" i="15"/>
  <c r="L240" i="15"/>
  <c r="I240" i="15" s="1"/>
  <c r="K240" i="15"/>
  <c r="J240" i="15"/>
  <c r="N239" i="15"/>
  <c r="M239" i="15"/>
  <c r="L239" i="15"/>
  <c r="K239" i="15"/>
  <c r="J239" i="15"/>
  <c r="N238" i="15"/>
  <c r="M238" i="15"/>
  <c r="L238" i="15"/>
  <c r="I238" i="15" s="1"/>
  <c r="K238" i="15"/>
  <c r="J238" i="15"/>
  <c r="N237" i="15"/>
  <c r="M237" i="15"/>
  <c r="L237" i="15"/>
  <c r="K237" i="15"/>
  <c r="J237" i="15"/>
  <c r="N236" i="15"/>
  <c r="M236" i="15"/>
  <c r="L236" i="15"/>
  <c r="K236" i="15"/>
  <c r="J236" i="15"/>
  <c r="I236" i="15" s="1"/>
  <c r="N235" i="15"/>
  <c r="M235" i="15"/>
  <c r="L235" i="15"/>
  <c r="K235" i="15"/>
  <c r="J235" i="15"/>
  <c r="N234" i="15"/>
  <c r="M234" i="15"/>
  <c r="L234" i="15"/>
  <c r="K234" i="15"/>
  <c r="J234" i="15"/>
  <c r="I234" i="15"/>
  <c r="N233" i="15"/>
  <c r="M233" i="15"/>
  <c r="L233" i="15"/>
  <c r="K233" i="15"/>
  <c r="I233" i="15" s="1"/>
  <c r="J233" i="15"/>
  <c r="N232" i="15"/>
  <c r="M232" i="15"/>
  <c r="L232" i="15"/>
  <c r="I232" i="15" s="1"/>
  <c r="K232" i="15"/>
  <c r="J232" i="15"/>
  <c r="N231" i="15"/>
  <c r="M231" i="15"/>
  <c r="L231" i="15"/>
  <c r="K231" i="15"/>
  <c r="J231" i="15"/>
  <c r="N230" i="15"/>
  <c r="M230" i="15"/>
  <c r="L230" i="15"/>
  <c r="I230" i="15" s="1"/>
  <c r="K230" i="15"/>
  <c r="J230" i="15"/>
  <c r="N229" i="15"/>
  <c r="M229" i="15"/>
  <c r="L229" i="15"/>
  <c r="K229" i="15"/>
  <c r="J229" i="15"/>
  <c r="N228" i="15"/>
  <c r="M228" i="15"/>
  <c r="L228" i="15"/>
  <c r="K228" i="15"/>
  <c r="J228" i="15"/>
  <c r="I228" i="15" s="1"/>
  <c r="N227" i="15"/>
  <c r="M227" i="15"/>
  <c r="L227" i="15"/>
  <c r="K227" i="15"/>
  <c r="J227" i="15"/>
  <c r="N226" i="15"/>
  <c r="M226" i="15"/>
  <c r="L226" i="15"/>
  <c r="K226" i="15"/>
  <c r="J226" i="15"/>
  <c r="I226" i="15"/>
  <c r="N225" i="15"/>
  <c r="M225" i="15"/>
  <c r="L225" i="15"/>
  <c r="K225" i="15"/>
  <c r="I225" i="15" s="1"/>
  <c r="J225" i="15"/>
  <c r="N224" i="15"/>
  <c r="M224" i="15"/>
  <c r="L224" i="15"/>
  <c r="I224" i="15" s="1"/>
  <c r="K224" i="15"/>
  <c r="J224" i="15"/>
  <c r="N223" i="15"/>
  <c r="M223" i="15"/>
  <c r="L223" i="15"/>
  <c r="K223" i="15"/>
  <c r="J223" i="15"/>
  <c r="N222" i="15"/>
  <c r="M222" i="15"/>
  <c r="L222" i="15"/>
  <c r="I222" i="15" s="1"/>
  <c r="K222" i="15"/>
  <c r="J222" i="15"/>
  <c r="N221" i="15"/>
  <c r="M221" i="15"/>
  <c r="L221" i="15"/>
  <c r="K221" i="15"/>
  <c r="J221" i="15"/>
  <c r="N220" i="15"/>
  <c r="M220" i="15"/>
  <c r="L220" i="15"/>
  <c r="K220" i="15"/>
  <c r="J220" i="15"/>
  <c r="I220" i="15" s="1"/>
  <c r="N219" i="15"/>
  <c r="M219" i="15"/>
  <c r="L219" i="15"/>
  <c r="K219" i="15"/>
  <c r="J219" i="15"/>
  <c r="N218" i="15"/>
  <c r="M218" i="15"/>
  <c r="L218" i="15"/>
  <c r="K218" i="15"/>
  <c r="J218" i="15"/>
  <c r="I218" i="15"/>
  <c r="N217" i="15"/>
  <c r="M217" i="15"/>
  <c r="L217" i="15"/>
  <c r="K217" i="15"/>
  <c r="I217" i="15" s="1"/>
  <c r="J217" i="15"/>
  <c r="N216" i="15"/>
  <c r="M216" i="15"/>
  <c r="L216" i="15"/>
  <c r="I216" i="15" s="1"/>
  <c r="K216" i="15"/>
  <c r="J216" i="15"/>
  <c r="N215" i="15"/>
  <c r="M215" i="15"/>
  <c r="L215" i="15"/>
  <c r="K215" i="15"/>
  <c r="J215" i="15"/>
  <c r="N214" i="15"/>
  <c r="M214" i="15"/>
  <c r="L214" i="15"/>
  <c r="I214" i="15" s="1"/>
  <c r="K214" i="15"/>
  <c r="J214" i="15"/>
  <c r="N213" i="15"/>
  <c r="M213" i="15"/>
  <c r="L213" i="15"/>
  <c r="K213" i="15"/>
  <c r="J213" i="15"/>
  <c r="N212" i="15"/>
  <c r="M212" i="15"/>
  <c r="L212" i="15"/>
  <c r="K212" i="15"/>
  <c r="J212" i="15"/>
  <c r="I212" i="15" s="1"/>
  <c r="N211" i="15"/>
  <c r="M211" i="15"/>
  <c r="L211" i="15"/>
  <c r="K211" i="15"/>
  <c r="J211" i="15"/>
  <c r="N210" i="15"/>
  <c r="M210" i="15"/>
  <c r="L210" i="15"/>
  <c r="K210" i="15"/>
  <c r="J210" i="15"/>
  <c r="I210" i="15"/>
  <c r="N209" i="15"/>
  <c r="M209" i="15"/>
  <c r="L209" i="15"/>
  <c r="K209" i="15"/>
  <c r="I209" i="15" s="1"/>
  <c r="J209" i="15"/>
  <c r="N208" i="15"/>
  <c r="M208" i="15"/>
  <c r="L208" i="15"/>
  <c r="I208" i="15" s="1"/>
  <c r="K208" i="15"/>
  <c r="J208" i="15"/>
  <c r="N207" i="15"/>
  <c r="M207" i="15"/>
  <c r="L207" i="15"/>
  <c r="K207" i="15"/>
  <c r="J207" i="15"/>
  <c r="N206" i="15"/>
  <c r="M206" i="15"/>
  <c r="L206" i="15"/>
  <c r="I206" i="15" s="1"/>
  <c r="K206" i="15"/>
  <c r="J206" i="15"/>
  <c r="N205" i="15"/>
  <c r="M205" i="15"/>
  <c r="L205" i="15"/>
  <c r="K205" i="15"/>
  <c r="J205" i="15"/>
  <c r="N204" i="15"/>
  <c r="M204" i="15"/>
  <c r="L204" i="15"/>
  <c r="K204" i="15"/>
  <c r="J204" i="15"/>
  <c r="I204" i="15" s="1"/>
  <c r="N203" i="15"/>
  <c r="M203" i="15"/>
  <c r="L203" i="15"/>
  <c r="K203" i="15"/>
  <c r="J203" i="15"/>
  <c r="N202" i="15"/>
  <c r="M202" i="15"/>
  <c r="L202" i="15"/>
  <c r="K202" i="15"/>
  <c r="J202" i="15"/>
  <c r="I202" i="15"/>
  <c r="K36" i="15" s="1"/>
  <c r="N201" i="15"/>
  <c r="M201" i="15"/>
  <c r="L201" i="15"/>
  <c r="K201" i="15"/>
  <c r="I201" i="15" s="1"/>
  <c r="K35" i="15" s="1"/>
  <c r="J201" i="15"/>
  <c r="N200" i="15"/>
  <c r="M200" i="15"/>
  <c r="L200" i="15"/>
  <c r="I200" i="15" s="1"/>
  <c r="K200" i="15"/>
  <c r="J200" i="15"/>
  <c r="N199" i="15"/>
  <c r="M199" i="15"/>
  <c r="L199" i="15"/>
  <c r="K199" i="15"/>
  <c r="J199" i="15"/>
  <c r="N198" i="15"/>
  <c r="M198" i="15"/>
  <c r="L198" i="15"/>
  <c r="I198" i="15" s="1"/>
  <c r="K198" i="15"/>
  <c r="J198" i="15"/>
  <c r="N197" i="15"/>
  <c r="M197" i="15"/>
  <c r="L197" i="15"/>
  <c r="K197" i="15"/>
  <c r="J197" i="15"/>
  <c r="N196" i="15"/>
  <c r="M196" i="15"/>
  <c r="L196" i="15"/>
  <c r="K196" i="15"/>
  <c r="J196" i="15"/>
  <c r="I196" i="15" s="1"/>
  <c r="K34" i="15" s="1"/>
  <c r="N195" i="15"/>
  <c r="M195" i="15"/>
  <c r="L195" i="15"/>
  <c r="K195" i="15"/>
  <c r="J195" i="15"/>
  <c r="N194" i="15"/>
  <c r="M194" i="15"/>
  <c r="L194" i="15"/>
  <c r="K194" i="15"/>
  <c r="J194" i="15"/>
  <c r="I194" i="15"/>
  <c r="N193" i="15"/>
  <c r="M193" i="15"/>
  <c r="L193" i="15"/>
  <c r="K193" i="15"/>
  <c r="I193" i="15" s="1"/>
  <c r="J193" i="15"/>
  <c r="N192" i="15"/>
  <c r="M192" i="15"/>
  <c r="L192" i="15"/>
  <c r="I192" i="15" s="1"/>
  <c r="K192" i="15"/>
  <c r="J192" i="15"/>
  <c r="N191" i="15"/>
  <c r="M191" i="15"/>
  <c r="L191" i="15"/>
  <c r="K191" i="15"/>
  <c r="J191" i="15"/>
  <c r="N190" i="15"/>
  <c r="M190" i="15"/>
  <c r="L190" i="15"/>
  <c r="I190" i="15" s="1"/>
  <c r="K190" i="15"/>
  <c r="J190" i="15"/>
  <c r="N189" i="15"/>
  <c r="M189" i="15"/>
  <c r="L189" i="15"/>
  <c r="K189" i="15"/>
  <c r="J189" i="15"/>
  <c r="N188" i="15"/>
  <c r="M188" i="15"/>
  <c r="L188" i="15"/>
  <c r="K188" i="15"/>
  <c r="J188" i="15"/>
  <c r="I188" i="15" s="1"/>
  <c r="N187" i="15"/>
  <c r="M187" i="15"/>
  <c r="L187" i="15"/>
  <c r="K187" i="15"/>
  <c r="J187" i="15"/>
  <c r="N186" i="15"/>
  <c r="M186" i="15"/>
  <c r="L186" i="15"/>
  <c r="K186" i="15"/>
  <c r="J186" i="15"/>
  <c r="I186" i="15"/>
  <c r="K31" i="15" s="1"/>
  <c r="N185" i="15"/>
  <c r="M185" i="15"/>
  <c r="L185" i="15"/>
  <c r="K185" i="15"/>
  <c r="I185" i="15" s="1"/>
  <c r="J185" i="15"/>
  <c r="N184" i="15"/>
  <c r="M184" i="15"/>
  <c r="L184" i="15"/>
  <c r="I184" i="15" s="1"/>
  <c r="K184" i="15"/>
  <c r="J184" i="15"/>
  <c r="N183" i="15"/>
  <c r="M183" i="15"/>
  <c r="L183" i="15"/>
  <c r="K183" i="15"/>
  <c r="J183" i="15"/>
  <c r="N182" i="15"/>
  <c r="M182" i="15"/>
  <c r="L182" i="15"/>
  <c r="I182" i="15" s="1"/>
  <c r="K182" i="15"/>
  <c r="J182" i="15"/>
  <c r="N181" i="15"/>
  <c r="M181" i="15"/>
  <c r="L181" i="15"/>
  <c r="K181" i="15"/>
  <c r="J181" i="15"/>
  <c r="N180" i="15"/>
  <c r="M180" i="15"/>
  <c r="L180" i="15"/>
  <c r="K180" i="15"/>
  <c r="J180" i="15"/>
  <c r="I180" i="15" s="1"/>
  <c r="N179" i="15"/>
  <c r="M179" i="15"/>
  <c r="L179" i="15"/>
  <c r="K179" i="15"/>
  <c r="J179" i="15"/>
  <c r="N178" i="15"/>
  <c r="M178" i="15"/>
  <c r="L178" i="15"/>
  <c r="K178" i="15"/>
  <c r="J178" i="15"/>
  <c r="I178" i="15"/>
  <c r="N177" i="15"/>
  <c r="M177" i="15"/>
  <c r="L177" i="15"/>
  <c r="K177" i="15"/>
  <c r="I177" i="15" s="1"/>
  <c r="J177" i="15"/>
  <c r="N176" i="15"/>
  <c r="M176" i="15"/>
  <c r="L176" i="15"/>
  <c r="I176" i="15" s="1"/>
  <c r="K176" i="15"/>
  <c r="J176" i="15"/>
  <c r="N175" i="15"/>
  <c r="M175" i="15"/>
  <c r="L175" i="15"/>
  <c r="K175" i="15"/>
  <c r="J175" i="15"/>
  <c r="N174" i="15"/>
  <c r="M174" i="15"/>
  <c r="L174" i="15"/>
  <c r="I174" i="15" s="1"/>
  <c r="K29" i="15" s="1"/>
  <c r="K174" i="15"/>
  <c r="J174" i="15"/>
  <c r="N173" i="15"/>
  <c r="M173" i="15"/>
  <c r="L173" i="15"/>
  <c r="K173" i="15"/>
  <c r="J173" i="15"/>
  <c r="N172" i="15"/>
  <c r="M172" i="15"/>
  <c r="L172" i="15"/>
  <c r="K172" i="15"/>
  <c r="J172" i="15"/>
  <c r="I172" i="15" s="1"/>
  <c r="K27" i="15" s="1"/>
  <c r="N171" i="15"/>
  <c r="M171" i="15"/>
  <c r="L171" i="15"/>
  <c r="K171" i="15"/>
  <c r="J171" i="15"/>
  <c r="N170" i="15"/>
  <c r="M170" i="15"/>
  <c r="L170" i="15"/>
  <c r="K170" i="15"/>
  <c r="J170" i="15"/>
  <c r="I170" i="15"/>
  <c r="N169" i="15"/>
  <c r="M169" i="15"/>
  <c r="L169" i="15"/>
  <c r="K169" i="15"/>
  <c r="I169" i="15" s="1"/>
  <c r="J169" i="15"/>
  <c r="N168" i="15"/>
  <c r="M168" i="15"/>
  <c r="L168" i="15"/>
  <c r="I168" i="15" s="1"/>
  <c r="K168" i="15"/>
  <c r="J168" i="15"/>
  <c r="N167" i="15"/>
  <c r="M167" i="15"/>
  <c r="L167" i="15"/>
  <c r="K167" i="15"/>
  <c r="J167" i="15"/>
  <c r="N166" i="15"/>
  <c r="M166" i="15"/>
  <c r="L166" i="15"/>
  <c r="I166" i="15" s="1"/>
  <c r="K166" i="15"/>
  <c r="J166" i="15"/>
  <c r="N165" i="15"/>
  <c r="M165" i="15"/>
  <c r="L165" i="15"/>
  <c r="K165" i="15"/>
  <c r="J165" i="15"/>
  <c r="N164" i="15"/>
  <c r="M164" i="15"/>
  <c r="L164" i="15"/>
  <c r="K164" i="15"/>
  <c r="J164" i="15"/>
  <c r="I164" i="15" s="1"/>
  <c r="N163" i="15"/>
  <c r="M163" i="15"/>
  <c r="L163" i="15"/>
  <c r="K163" i="15"/>
  <c r="J163" i="15"/>
  <c r="N162" i="15"/>
  <c r="M162" i="15"/>
  <c r="L162" i="15"/>
  <c r="K162" i="15"/>
  <c r="J162" i="15"/>
  <c r="I162" i="15"/>
  <c r="N161" i="15"/>
  <c r="M161" i="15"/>
  <c r="L161" i="15"/>
  <c r="K161" i="15"/>
  <c r="I161" i="15" s="1"/>
  <c r="J161" i="15"/>
  <c r="N160" i="15"/>
  <c r="M160" i="15"/>
  <c r="L160" i="15"/>
  <c r="I160" i="15" s="1"/>
  <c r="K160" i="15"/>
  <c r="J160" i="15"/>
  <c r="N159" i="15"/>
  <c r="M159" i="15"/>
  <c r="L159" i="15"/>
  <c r="K159" i="15"/>
  <c r="J159" i="15"/>
  <c r="N158" i="15"/>
  <c r="M158" i="15"/>
  <c r="L158" i="15"/>
  <c r="I158" i="15" s="1"/>
  <c r="K158" i="15"/>
  <c r="J158" i="15"/>
  <c r="N157" i="15"/>
  <c r="M157" i="15"/>
  <c r="L157" i="15"/>
  <c r="K157" i="15"/>
  <c r="J157" i="15"/>
  <c r="N156" i="15"/>
  <c r="M156" i="15"/>
  <c r="L156" i="15"/>
  <c r="K156" i="15"/>
  <c r="J156" i="15"/>
  <c r="I156" i="15" s="1"/>
  <c r="N155" i="15"/>
  <c r="M155" i="15"/>
  <c r="L155" i="15"/>
  <c r="K155" i="15"/>
  <c r="J155" i="15"/>
  <c r="N154" i="15"/>
  <c r="M154" i="15"/>
  <c r="L154" i="15"/>
  <c r="K154" i="15"/>
  <c r="J154" i="15"/>
  <c r="I154" i="15"/>
  <c r="K25" i="15" s="1"/>
  <c r="N153" i="15"/>
  <c r="M153" i="15"/>
  <c r="L153" i="15"/>
  <c r="K153" i="15"/>
  <c r="I153" i="15" s="1"/>
  <c r="K24" i="15" s="1"/>
  <c r="J153" i="15"/>
  <c r="N152" i="15"/>
  <c r="M152" i="15"/>
  <c r="L152" i="15"/>
  <c r="I152" i="15" s="1"/>
  <c r="K152" i="15"/>
  <c r="J152" i="15"/>
  <c r="N151" i="15"/>
  <c r="M151" i="15"/>
  <c r="L151" i="15"/>
  <c r="K151" i="15"/>
  <c r="J151" i="15"/>
  <c r="N150" i="15"/>
  <c r="M150" i="15"/>
  <c r="L150" i="15"/>
  <c r="I150" i="15" s="1"/>
  <c r="K150" i="15"/>
  <c r="J150" i="15"/>
  <c r="N149" i="15"/>
  <c r="M149" i="15"/>
  <c r="L149" i="15"/>
  <c r="K149" i="15"/>
  <c r="J149" i="15"/>
  <c r="N148" i="15"/>
  <c r="M148" i="15"/>
  <c r="L148" i="15"/>
  <c r="K148" i="15"/>
  <c r="J148" i="15"/>
  <c r="I148" i="15" s="1"/>
  <c r="N147" i="15"/>
  <c r="M147" i="15"/>
  <c r="L147" i="15"/>
  <c r="K147" i="15"/>
  <c r="J147" i="15"/>
  <c r="N146" i="15"/>
  <c r="M146" i="15"/>
  <c r="L146" i="15"/>
  <c r="K146" i="15"/>
  <c r="J146" i="15"/>
  <c r="I146" i="15"/>
  <c r="K23" i="15" s="1"/>
  <c r="N145" i="15"/>
  <c r="M145" i="15"/>
  <c r="L145" i="15"/>
  <c r="K145" i="15"/>
  <c r="I145" i="15" s="1"/>
  <c r="J145" i="15"/>
  <c r="N144" i="15"/>
  <c r="M144" i="15"/>
  <c r="L144" i="15"/>
  <c r="I144" i="15" s="1"/>
  <c r="K144" i="15"/>
  <c r="J144" i="15"/>
  <c r="N143" i="15"/>
  <c r="M143" i="15"/>
  <c r="L143" i="15"/>
  <c r="K143" i="15"/>
  <c r="J143" i="15"/>
  <c r="N142" i="15"/>
  <c r="M142" i="15"/>
  <c r="L142" i="15"/>
  <c r="I142" i="15" s="1"/>
  <c r="K142" i="15"/>
  <c r="J142" i="15"/>
  <c r="N141" i="15"/>
  <c r="M141" i="15"/>
  <c r="L141" i="15"/>
  <c r="K141" i="15"/>
  <c r="J141" i="15"/>
  <c r="N140" i="15"/>
  <c r="M140" i="15"/>
  <c r="L140" i="15"/>
  <c r="K140" i="15"/>
  <c r="J140" i="15"/>
  <c r="I140" i="15" s="1"/>
  <c r="N139" i="15"/>
  <c r="M139" i="15"/>
  <c r="L139" i="15"/>
  <c r="K139" i="15"/>
  <c r="J139" i="15"/>
  <c r="N138" i="15"/>
  <c r="M138" i="15"/>
  <c r="L138" i="15"/>
  <c r="K138" i="15"/>
  <c r="J138" i="15"/>
  <c r="I138" i="15"/>
  <c r="N137" i="15"/>
  <c r="M137" i="15"/>
  <c r="L137" i="15"/>
  <c r="K137" i="15"/>
  <c r="I137" i="15" s="1"/>
  <c r="J137" i="15"/>
  <c r="N136" i="15"/>
  <c r="M136" i="15"/>
  <c r="L136" i="15"/>
  <c r="I136" i="15" s="1"/>
  <c r="K136" i="15"/>
  <c r="J136" i="15"/>
  <c r="N135" i="15"/>
  <c r="M135" i="15"/>
  <c r="L135" i="15"/>
  <c r="K135" i="15"/>
  <c r="J135" i="15"/>
  <c r="N134" i="15"/>
  <c r="M134" i="15"/>
  <c r="L134" i="15"/>
  <c r="I134" i="15" s="1"/>
  <c r="K134" i="15"/>
  <c r="J134" i="15"/>
  <c r="N133" i="15"/>
  <c r="M133" i="15"/>
  <c r="L133" i="15"/>
  <c r="K133" i="15"/>
  <c r="J133" i="15"/>
  <c r="N132" i="15"/>
  <c r="M132" i="15"/>
  <c r="L132" i="15"/>
  <c r="K132" i="15"/>
  <c r="J132" i="15"/>
  <c r="I132" i="15" s="1"/>
  <c r="N131" i="15"/>
  <c r="M131" i="15"/>
  <c r="L131" i="15"/>
  <c r="K131" i="15"/>
  <c r="J131" i="15"/>
  <c r="N130" i="15"/>
  <c r="M130" i="15"/>
  <c r="L130" i="15"/>
  <c r="K130" i="15"/>
  <c r="J130" i="15"/>
  <c r="I130" i="15"/>
  <c r="N129" i="15"/>
  <c r="M129" i="15"/>
  <c r="L129" i="15"/>
  <c r="K129" i="15"/>
  <c r="I129" i="15" s="1"/>
  <c r="J129" i="15"/>
  <c r="N128" i="15"/>
  <c r="M128" i="15"/>
  <c r="L128" i="15"/>
  <c r="I128" i="15" s="1"/>
  <c r="K128" i="15"/>
  <c r="J128" i="15"/>
  <c r="N127" i="15"/>
  <c r="M127" i="15"/>
  <c r="L127" i="15"/>
  <c r="K127" i="15"/>
  <c r="J127" i="15"/>
  <c r="N126" i="15"/>
  <c r="M126" i="15"/>
  <c r="L126" i="15"/>
  <c r="I126" i="15" s="1"/>
  <c r="K126" i="15"/>
  <c r="J126" i="15"/>
  <c r="N125" i="15"/>
  <c r="M125" i="15"/>
  <c r="L125" i="15"/>
  <c r="K125" i="15"/>
  <c r="J125" i="15"/>
  <c r="N124" i="15"/>
  <c r="M124" i="15"/>
  <c r="L124" i="15"/>
  <c r="K124" i="15"/>
  <c r="J124" i="15"/>
  <c r="I124" i="15" s="1"/>
  <c r="N123" i="15"/>
  <c r="M123" i="15"/>
  <c r="L123" i="15"/>
  <c r="K123" i="15"/>
  <c r="J123" i="15"/>
  <c r="N122" i="15"/>
  <c r="M122" i="15"/>
  <c r="L122" i="15"/>
  <c r="K122" i="15"/>
  <c r="J122" i="15"/>
  <c r="I122" i="15"/>
  <c r="N121" i="15"/>
  <c r="M121" i="15"/>
  <c r="L121" i="15"/>
  <c r="K121" i="15"/>
  <c r="I121" i="15" s="1"/>
  <c r="J121" i="15"/>
  <c r="N120" i="15"/>
  <c r="M120" i="15"/>
  <c r="L120" i="15"/>
  <c r="I120" i="15" s="1"/>
  <c r="K120" i="15"/>
  <c r="J120" i="15"/>
  <c r="N119" i="15"/>
  <c r="M119" i="15"/>
  <c r="L119" i="15"/>
  <c r="K119" i="15"/>
  <c r="J119" i="15"/>
  <c r="N118" i="15"/>
  <c r="M118" i="15"/>
  <c r="L118" i="15"/>
  <c r="I118" i="15" s="1"/>
  <c r="K118" i="15"/>
  <c r="J118" i="15"/>
  <c r="N117" i="15"/>
  <c r="M117" i="15"/>
  <c r="L117" i="15"/>
  <c r="K117" i="15"/>
  <c r="J117" i="15"/>
  <c r="N116" i="15"/>
  <c r="M116" i="15"/>
  <c r="L116" i="15"/>
  <c r="K116" i="15"/>
  <c r="J116" i="15"/>
  <c r="I116" i="15" s="1"/>
  <c r="N115" i="15"/>
  <c r="M115" i="15"/>
  <c r="L115" i="15"/>
  <c r="K115" i="15"/>
  <c r="J115" i="15"/>
  <c r="N114" i="15"/>
  <c r="M114" i="15"/>
  <c r="L114" i="15"/>
  <c r="K114" i="15"/>
  <c r="J114" i="15"/>
  <c r="I114" i="15"/>
  <c r="N113" i="15"/>
  <c r="M113" i="15"/>
  <c r="L113" i="15"/>
  <c r="K113" i="15"/>
  <c r="I113" i="15" s="1"/>
  <c r="J113" i="15"/>
  <c r="N112" i="15"/>
  <c r="M112" i="15"/>
  <c r="L112" i="15"/>
  <c r="I112" i="15" s="1"/>
  <c r="K112" i="15"/>
  <c r="J112" i="15"/>
  <c r="N111" i="15"/>
  <c r="M111" i="15"/>
  <c r="L111" i="15"/>
  <c r="K111" i="15"/>
  <c r="J111" i="15"/>
  <c r="N110" i="15"/>
  <c r="M110" i="15"/>
  <c r="L110" i="15"/>
  <c r="I110" i="15" s="1"/>
  <c r="K110" i="15"/>
  <c r="J110" i="15"/>
  <c r="N109" i="15"/>
  <c r="M109" i="15"/>
  <c r="L109" i="15"/>
  <c r="K109" i="15"/>
  <c r="J109" i="15"/>
  <c r="N108" i="15"/>
  <c r="M108" i="15"/>
  <c r="L108" i="15"/>
  <c r="K108" i="15"/>
  <c r="J108" i="15"/>
  <c r="I108" i="15" s="1"/>
  <c r="N107" i="15"/>
  <c r="M107" i="15"/>
  <c r="L107" i="15"/>
  <c r="K107" i="15"/>
  <c r="J107" i="15"/>
  <c r="N106" i="15"/>
  <c r="M106" i="15"/>
  <c r="L106" i="15"/>
  <c r="K106" i="15"/>
  <c r="J106" i="15"/>
  <c r="I106" i="15"/>
  <c r="N105" i="15"/>
  <c r="M105" i="15"/>
  <c r="L105" i="15"/>
  <c r="K105" i="15"/>
  <c r="I105" i="15" s="1"/>
  <c r="J105" i="15"/>
  <c r="N104" i="15"/>
  <c r="M104" i="15"/>
  <c r="L104" i="15"/>
  <c r="I104" i="15" s="1"/>
  <c r="K104" i="15"/>
  <c r="J104" i="15"/>
  <c r="N103" i="15"/>
  <c r="M103" i="15"/>
  <c r="L103" i="15"/>
  <c r="K103" i="15"/>
  <c r="J103" i="15"/>
  <c r="N102" i="15"/>
  <c r="M102" i="15"/>
  <c r="L102" i="15"/>
  <c r="I102" i="15" s="1"/>
  <c r="K102" i="15"/>
  <c r="J102" i="15"/>
  <c r="N101" i="15"/>
  <c r="M101" i="15"/>
  <c r="L101" i="15"/>
  <c r="K101" i="15"/>
  <c r="J101" i="15"/>
  <c r="N100" i="15"/>
  <c r="M100" i="15"/>
  <c r="L100" i="15"/>
  <c r="K100" i="15"/>
  <c r="J100" i="15"/>
  <c r="I100" i="15" s="1"/>
  <c r="N99" i="15"/>
  <c r="M99" i="15"/>
  <c r="L99" i="15"/>
  <c r="K99" i="15"/>
  <c r="J99" i="15"/>
  <c r="N98" i="15"/>
  <c r="M98" i="15"/>
  <c r="L98" i="15"/>
  <c r="K98" i="15"/>
  <c r="J98" i="15"/>
  <c r="I98" i="15"/>
  <c r="N97" i="15"/>
  <c r="M97" i="15"/>
  <c r="L97" i="15"/>
  <c r="K97" i="15"/>
  <c r="I97" i="15" s="1"/>
  <c r="J97" i="15"/>
  <c r="N96" i="15"/>
  <c r="M96" i="15"/>
  <c r="L96" i="15"/>
  <c r="I96" i="15" s="1"/>
  <c r="K96" i="15"/>
  <c r="J96" i="15"/>
  <c r="N95" i="15"/>
  <c r="M95" i="15"/>
  <c r="L95" i="15"/>
  <c r="K95" i="15"/>
  <c r="J95" i="15"/>
  <c r="N94" i="15"/>
  <c r="M94" i="15"/>
  <c r="L94" i="15"/>
  <c r="I94" i="15" s="1"/>
  <c r="K94" i="15"/>
  <c r="J94" i="15"/>
  <c r="N93" i="15"/>
  <c r="M93" i="15"/>
  <c r="L93" i="15"/>
  <c r="K93" i="15"/>
  <c r="J93" i="15"/>
  <c r="N92" i="15"/>
  <c r="M92" i="15"/>
  <c r="L92" i="15"/>
  <c r="K92" i="15"/>
  <c r="J92" i="15"/>
  <c r="I92" i="15" s="1"/>
  <c r="N91" i="15"/>
  <c r="M91" i="15"/>
  <c r="L91" i="15"/>
  <c r="K91" i="15"/>
  <c r="J91" i="15"/>
  <c r="N90" i="15"/>
  <c r="M90" i="15"/>
  <c r="L90" i="15"/>
  <c r="K90" i="15"/>
  <c r="J90" i="15"/>
  <c r="I90" i="15"/>
  <c r="N89" i="15"/>
  <c r="M89" i="15"/>
  <c r="L89" i="15"/>
  <c r="K89" i="15"/>
  <c r="I89" i="15" s="1"/>
  <c r="J89" i="15"/>
  <c r="N88" i="15"/>
  <c r="M88" i="15"/>
  <c r="L88" i="15"/>
  <c r="I88" i="15" s="1"/>
  <c r="K88" i="15"/>
  <c r="J88" i="15"/>
  <c r="N87" i="15"/>
  <c r="M87" i="15"/>
  <c r="L87" i="15"/>
  <c r="K87" i="15"/>
  <c r="J87" i="15"/>
  <c r="N86" i="15"/>
  <c r="M86" i="15"/>
  <c r="L86" i="15"/>
  <c r="I86" i="15" s="1"/>
  <c r="K86" i="15"/>
  <c r="J86" i="15"/>
  <c r="N85" i="15"/>
  <c r="M85" i="15"/>
  <c r="L85" i="15"/>
  <c r="K85" i="15"/>
  <c r="J85" i="15"/>
  <c r="N84" i="15"/>
  <c r="M84" i="15"/>
  <c r="L84" i="15"/>
  <c r="K84" i="15"/>
  <c r="J84" i="15"/>
  <c r="I84" i="15" s="1"/>
  <c r="N83" i="15"/>
  <c r="M83" i="15"/>
  <c r="L83" i="15"/>
  <c r="K83" i="15"/>
  <c r="J83" i="15"/>
  <c r="N82" i="15"/>
  <c r="M82" i="15"/>
  <c r="L82" i="15"/>
  <c r="K82" i="15"/>
  <c r="J82" i="15"/>
  <c r="I82" i="15"/>
  <c r="N81" i="15"/>
  <c r="M81" i="15"/>
  <c r="L81" i="15"/>
  <c r="K81" i="15"/>
  <c r="I81" i="15" s="1"/>
  <c r="J81" i="15"/>
  <c r="N80" i="15"/>
  <c r="M80" i="15"/>
  <c r="L80" i="15"/>
  <c r="I80" i="15" s="1"/>
  <c r="K80" i="15"/>
  <c r="J80" i="15"/>
  <c r="N79" i="15"/>
  <c r="M79" i="15"/>
  <c r="L79" i="15"/>
  <c r="K79" i="15"/>
  <c r="J79" i="15"/>
  <c r="N78" i="15"/>
  <c r="M78" i="15"/>
  <c r="L78" i="15"/>
  <c r="I78" i="15" s="1"/>
  <c r="K78" i="15"/>
  <c r="J78" i="15"/>
  <c r="N77" i="15"/>
  <c r="M77" i="15"/>
  <c r="L77" i="15"/>
  <c r="K77" i="15"/>
  <c r="J77" i="15"/>
  <c r="N76" i="15"/>
  <c r="M76" i="15"/>
  <c r="L76" i="15"/>
  <c r="K76" i="15"/>
  <c r="J76" i="15"/>
  <c r="I76" i="15" s="1"/>
  <c r="N75" i="15"/>
  <c r="M75" i="15"/>
  <c r="L75" i="15"/>
  <c r="K75" i="15"/>
  <c r="J75" i="15"/>
  <c r="N74" i="15"/>
  <c r="M74" i="15"/>
  <c r="L74" i="15"/>
  <c r="K74" i="15"/>
  <c r="J74" i="15"/>
  <c r="I74" i="15"/>
  <c r="N73" i="15"/>
  <c r="M73" i="15"/>
  <c r="L73" i="15"/>
  <c r="K73" i="15"/>
  <c r="I73" i="15" s="1"/>
  <c r="J73" i="15"/>
  <c r="N72" i="15"/>
  <c r="M72" i="15"/>
  <c r="L72" i="15"/>
  <c r="I72" i="15" s="1"/>
  <c r="K72" i="15"/>
  <c r="J72" i="15"/>
  <c r="N71" i="15"/>
  <c r="M71" i="15"/>
  <c r="L71" i="15"/>
  <c r="K71" i="15"/>
  <c r="J71" i="15"/>
  <c r="N70" i="15"/>
  <c r="M70" i="15"/>
  <c r="L70" i="15"/>
  <c r="I70" i="15" s="1"/>
  <c r="K70" i="15"/>
  <c r="J70" i="15"/>
  <c r="N69" i="15"/>
  <c r="M69" i="15"/>
  <c r="L69" i="15"/>
  <c r="K69" i="15"/>
  <c r="J69" i="15"/>
  <c r="N68" i="15"/>
  <c r="M68" i="15"/>
  <c r="L68" i="15"/>
  <c r="K68" i="15"/>
  <c r="J68" i="15"/>
  <c r="I68" i="15" s="1"/>
  <c r="N67" i="15"/>
  <c r="M67" i="15"/>
  <c r="L67" i="15"/>
  <c r="K67" i="15"/>
  <c r="J67" i="15"/>
  <c r="N66" i="15"/>
  <c r="M66" i="15"/>
  <c r="L66" i="15"/>
  <c r="K66" i="15"/>
  <c r="J66" i="15"/>
  <c r="I66" i="15"/>
  <c r="N65" i="15"/>
  <c r="M65" i="15"/>
  <c r="L65" i="15"/>
  <c r="K65" i="15"/>
  <c r="I65" i="15" s="1"/>
  <c r="J65" i="15"/>
  <c r="N64" i="15"/>
  <c r="M64" i="15"/>
  <c r="L64" i="15"/>
  <c r="I64" i="15" s="1"/>
  <c r="K64" i="15"/>
  <c r="J64" i="15"/>
  <c r="N63" i="15"/>
  <c r="M63" i="15"/>
  <c r="L63" i="15"/>
  <c r="K63" i="15"/>
  <c r="J63" i="15"/>
  <c r="N62" i="15"/>
  <c r="M62" i="15"/>
  <c r="L62" i="15"/>
  <c r="I62" i="15" s="1"/>
  <c r="K62" i="15"/>
  <c r="J62" i="15"/>
  <c r="N61" i="15"/>
  <c r="M61" i="15"/>
  <c r="L61" i="15"/>
  <c r="K61" i="15"/>
  <c r="J61" i="15"/>
  <c r="N60" i="15"/>
  <c r="M60" i="15"/>
  <c r="L60" i="15"/>
  <c r="K60" i="15"/>
  <c r="J60" i="15"/>
  <c r="I60" i="15" s="1"/>
  <c r="K38" i="15"/>
  <c r="J38" i="15" s="1"/>
  <c r="K30" i="15"/>
  <c r="J30" i="15" s="1"/>
  <c r="K22" i="15"/>
  <c r="J22" i="15" s="1"/>
  <c r="E12" i="15"/>
  <c r="D12" i="15"/>
  <c r="K8" i="15" s="1"/>
  <c r="K10" i="15"/>
  <c r="K9" i="15"/>
  <c r="K7" i="15"/>
  <c r="K6" i="15"/>
  <c r="K4" i="15"/>
  <c r="K3" i="15"/>
  <c r="K2" i="15"/>
  <c r="K17" i="15" s="1"/>
  <c r="D1" i="15"/>
  <c r="K5" i="15" s="1"/>
  <c r="N399" i="14"/>
  <c r="M399" i="14"/>
  <c r="L399" i="14"/>
  <c r="K399" i="14"/>
  <c r="J399" i="14"/>
  <c r="N398" i="14"/>
  <c r="M398" i="14"/>
  <c r="L398" i="14"/>
  <c r="K398" i="14"/>
  <c r="J398" i="14"/>
  <c r="I398" i="14"/>
  <c r="N397" i="14"/>
  <c r="M397" i="14"/>
  <c r="L397" i="14"/>
  <c r="K397" i="14"/>
  <c r="I397" i="14" s="1"/>
  <c r="J397" i="14"/>
  <c r="N396" i="14"/>
  <c r="M396" i="14"/>
  <c r="L396" i="14"/>
  <c r="I396" i="14" s="1"/>
  <c r="K396" i="14"/>
  <c r="J396" i="14"/>
  <c r="N395" i="14"/>
  <c r="M395" i="14"/>
  <c r="L395" i="14"/>
  <c r="K395" i="14"/>
  <c r="J395" i="14"/>
  <c r="N394" i="14"/>
  <c r="M394" i="14"/>
  <c r="L394" i="14"/>
  <c r="I394" i="14" s="1"/>
  <c r="K394" i="14"/>
  <c r="J394" i="14"/>
  <c r="N393" i="14"/>
  <c r="M393" i="14"/>
  <c r="L393" i="14"/>
  <c r="K393" i="14"/>
  <c r="J393" i="14"/>
  <c r="N392" i="14"/>
  <c r="M392" i="14"/>
  <c r="L392" i="14"/>
  <c r="K392" i="14"/>
  <c r="J392" i="14"/>
  <c r="I392" i="14" s="1"/>
  <c r="N391" i="14"/>
  <c r="M391" i="14"/>
  <c r="L391" i="14"/>
  <c r="K391" i="14"/>
  <c r="J391" i="14"/>
  <c r="N390" i="14"/>
  <c r="M390" i="14"/>
  <c r="L390" i="14"/>
  <c r="K390" i="14"/>
  <c r="J390" i="14"/>
  <c r="I390" i="14"/>
  <c r="N389" i="14"/>
  <c r="M389" i="14"/>
  <c r="L389" i="14"/>
  <c r="K389" i="14"/>
  <c r="I389" i="14" s="1"/>
  <c r="J389" i="14"/>
  <c r="N388" i="14"/>
  <c r="M388" i="14"/>
  <c r="L388" i="14"/>
  <c r="I388" i="14" s="1"/>
  <c r="K388" i="14"/>
  <c r="J388" i="14"/>
  <c r="N387" i="14"/>
  <c r="M387" i="14"/>
  <c r="L387" i="14"/>
  <c r="K387" i="14"/>
  <c r="J387" i="14"/>
  <c r="N386" i="14"/>
  <c r="M386" i="14"/>
  <c r="L386" i="14"/>
  <c r="I386" i="14" s="1"/>
  <c r="K386" i="14"/>
  <c r="J386" i="14"/>
  <c r="N385" i="14"/>
  <c r="M385" i="14"/>
  <c r="L385" i="14"/>
  <c r="K385" i="14"/>
  <c r="J385" i="14"/>
  <c r="N384" i="14"/>
  <c r="M384" i="14"/>
  <c r="L384" i="14"/>
  <c r="K384" i="14"/>
  <c r="J384" i="14"/>
  <c r="I384" i="14" s="1"/>
  <c r="N383" i="14"/>
  <c r="M383" i="14"/>
  <c r="L383" i="14"/>
  <c r="K383" i="14"/>
  <c r="J383" i="14"/>
  <c r="N382" i="14"/>
  <c r="M382" i="14"/>
  <c r="L382" i="14"/>
  <c r="K382" i="14"/>
  <c r="J382" i="14"/>
  <c r="I382" i="14"/>
  <c r="N381" i="14"/>
  <c r="M381" i="14"/>
  <c r="L381" i="14"/>
  <c r="K381" i="14"/>
  <c r="I381" i="14" s="1"/>
  <c r="J381" i="14"/>
  <c r="N380" i="14"/>
  <c r="M380" i="14"/>
  <c r="L380" i="14"/>
  <c r="I380" i="14" s="1"/>
  <c r="K380" i="14"/>
  <c r="J380" i="14"/>
  <c r="N379" i="14"/>
  <c r="M379" i="14"/>
  <c r="L379" i="14"/>
  <c r="K379" i="14"/>
  <c r="J379" i="14"/>
  <c r="N378" i="14"/>
  <c r="M378" i="14"/>
  <c r="L378" i="14"/>
  <c r="I378" i="14" s="1"/>
  <c r="K378" i="14"/>
  <c r="J378" i="14"/>
  <c r="N377" i="14"/>
  <c r="M377" i="14"/>
  <c r="L377" i="14"/>
  <c r="K377" i="14"/>
  <c r="J377" i="14"/>
  <c r="N376" i="14"/>
  <c r="M376" i="14"/>
  <c r="L376" i="14"/>
  <c r="K376" i="14"/>
  <c r="J376" i="14"/>
  <c r="I376" i="14" s="1"/>
  <c r="N375" i="14"/>
  <c r="M375" i="14"/>
  <c r="L375" i="14"/>
  <c r="K375" i="14"/>
  <c r="J375" i="14"/>
  <c r="N374" i="14"/>
  <c r="M374" i="14"/>
  <c r="L374" i="14"/>
  <c r="K374" i="14"/>
  <c r="J374" i="14"/>
  <c r="I374" i="14"/>
  <c r="N373" i="14"/>
  <c r="M373" i="14"/>
  <c r="L373" i="14"/>
  <c r="K373" i="14"/>
  <c r="I373" i="14" s="1"/>
  <c r="J373" i="14"/>
  <c r="N372" i="14"/>
  <c r="M372" i="14"/>
  <c r="L372" i="14"/>
  <c r="I372" i="14" s="1"/>
  <c r="K372" i="14"/>
  <c r="J372" i="14"/>
  <c r="N371" i="14"/>
  <c r="M371" i="14"/>
  <c r="L371" i="14"/>
  <c r="K371" i="14"/>
  <c r="J371" i="14"/>
  <c r="N370" i="14"/>
  <c r="M370" i="14"/>
  <c r="L370" i="14"/>
  <c r="I370" i="14" s="1"/>
  <c r="K370" i="14"/>
  <c r="J370" i="14"/>
  <c r="N369" i="14"/>
  <c r="M369" i="14"/>
  <c r="L369" i="14"/>
  <c r="K369" i="14"/>
  <c r="J369" i="14"/>
  <c r="N368" i="14"/>
  <c r="M368" i="14"/>
  <c r="L368" i="14"/>
  <c r="K368" i="14"/>
  <c r="J368" i="14"/>
  <c r="I368" i="14" s="1"/>
  <c r="N367" i="14"/>
  <c r="M367" i="14"/>
  <c r="L367" i="14"/>
  <c r="K367" i="14"/>
  <c r="J367" i="14"/>
  <c r="N366" i="14"/>
  <c r="M366" i="14"/>
  <c r="L366" i="14"/>
  <c r="K366" i="14"/>
  <c r="J366" i="14"/>
  <c r="I366" i="14"/>
  <c r="N365" i="14"/>
  <c r="M365" i="14"/>
  <c r="L365" i="14"/>
  <c r="K365" i="14"/>
  <c r="I365" i="14" s="1"/>
  <c r="J365" i="14"/>
  <c r="N364" i="14"/>
  <c r="M364" i="14"/>
  <c r="L364" i="14"/>
  <c r="I364" i="14" s="1"/>
  <c r="K364" i="14"/>
  <c r="J364" i="14"/>
  <c r="N363" i="14"/>
  <c r="M363" i="14"/>
  <c r="L363" i="14"/>
  <c r="K363" i="14"/>
  <c r="J363" i="14"/>
  <c r="N362" i="14"/>
  <c r="M362" i="14"/>
  <c r="L362" i="14"/>
  <c r="I362" i="14" s="1"/>
  <c r="K362" i="14"/>
  <c r="J362" i="14"/>
  <c r="N361" i="14"/>
  <c r="M361" i="14"/>
  <c r="L361" i="14"/>
  <c r="K361" i="14"/>
  <c r="J361" i="14"/>
  <c r="N360" i="14"/>
  <c r="M360" i="14"/>
  <c r="L360" i="14"/>
  <c r="K360" i="14"/>
  <c r="J360" i="14"/>
  <c r="I360" i="14" s="1"/>
  <c r="N359" i="14"/>
  <c r="M359" i="14"/>
  <c r="L359" i="14"/>
  <c r="K359" i="14"/>
  <c r="J359" i="14"/>
  <c r="N358" i="14"/>
  <c r="M358" i="14"/>
  <c r="L358" i="14"/>
  <c r="K358" i="14"/>
  <c r="J358" i="14"/>
  <c r="I358" i="14"/>
  <c r="N357" i="14"/>
  <c r="M357" i="14"/>
  <c r="L357" i="14"/>
  <c r="K357" i="14"/>
  <c r="I357" i="14" s="1"/>
  <c r="J357" i="14"/>
  <c r="N356" i="14"/>
  <c r="M356" i="14"/>
  <c r="L356" i="14"/>
  <c r="I356" i="14" s="1"/>
  <c r="K356" i="14"/>
  <c r="J356" i="14"/>
  <c r="N355" i="14"/>
  <c r="M355" i="14"/>
  <c r="L355" i="14"/>
  <c r="K355" i="14"/>
  <c r="J355" i="14"/>
  <c r="N354" i="14"/>
  <c r="M354" i="14"/>
  <c r="L354" i="14"/>
  <c r="I354" i="14" s="1"/>
  <c r="K354" i="14"/>
  <c r="J354" i="14"/>
  <c r="N353" i="14"/>
  <c r="M353" i="14"/>
  <c r="L353" i="14"/>
  <c r="K353" i="14"/>
  <c r="J353" i="14"/>
  <c r="N352" i="14"/>
  <c r="M352" i="14"/>
  <c r="L352" i="14"/>
  <c r="K352" i="14"/>
  <c r="J352" i="14"/>
  <c r="I352" i="14" s="1"/>
  <c r="K39" i="14" s="1"/>
  <c r="N351" i="14"/>
  <c r="M351" i="14"/>
  <c r="L351" i="14"/>
  <c r="K351" i="14"/>
  <c r="J351" i="14"/>
  <c r="N350" i="14"/>
  <c r="M350" i="14"/>
  <c r="L350" i="14"/>
  <c r="K350" i="14"/>
  <c r="J350" i="14"/>
  <c r="I350" i="14"/>
  <c r="N349" i="14"/>
  <c r="M349" i="14"/>
  <c r="L349" i="14"/>
  <c r="K349" i="14"/>
  <c r="I349" i="14" s="1"/>
  <c r="J349" i="14"/>
  <c r="N348" i="14"/>
  <c r="M348" i="14"/>
  <c r="L348" i="14"/>
  <c r="I348" i="14" s="1"/>
  <c r="K348" i="14"/>
  <c r="J348" i="14"/>
  <c r="N347" i="14"/>
  <c r="M347" i="14"/>
  <c r="L347" i="14"/>
  <c r="K347" i="14"/>
  <c r="J347" i="14"/>
  <c r="N346" i="14"/>
  <c r="M346" i="14"/>
  <c r="L346" i="14"/>
  <c r="I346" i="14" s="1"/>
  <c r="K346" i="14"/>
  <c r="J346" i="14"/>
  <c r="N345" i="14"/>
  <c r="M345" i="14"/>
  <c r="L345" i="14"/>
  <c r="K345" i="14"/>
  <c r="J345" i="14"/>
  <c r="N344" i="14"/>
  <c r="M344" i="14"/>
  <c r="L344" i="14"/>
  <c r="K344" i="14"/>
  <c r="J344" i="14"/>
  <c r="I344" i="14" s="1"/>
  <c r="N343" i="14"/>
  <c r="M343" i="14"/>
  <c r="L343" i="14"/>
  <c r="K343" i="14"/>
  <c r="J343" i="14"/>
  <c r="N342" i="14"/>
  <c r="M342" i="14"/>
  <c r="L342" i="14"/>
  <c r="K342" i="14"/>
  <c r="J342" i="14"/>
  <c r="I342" i="14"/>
  <c r="N341" i="14"/>
  <c r="M341" i="14"/>
  <c r="L341" i="14"/>
  <c r="K341" i="14"/>
  <c r="I341" i="14" s="1"/>
  <c r="J341" i="14"/>
  <c r="N340" i="14"/>
  <c r="M340" i="14"/>
  <c r="L340" i="14"/>
  <c r="I340" i="14" s="1"/>
  <c r="K340" i="14"/>
  <c r="J340" i="14"/>
  <c r="N339" i="14"/>
  <c r="M339" i="14"/>
  <c r="L339" i="14"/>
  <c r="K339" i="14"/>
  <c r="J339" i="14"/>
  <c r="N338" i="14"/>
  <c r="M338" i="14"/>
  <c r="L338" i="14"/>
  <c r="I338" i="14" s="1"/>
  <c r="K338" i="14"/>
  <c r="J338" i="14"/>
  <c r="N337" i="14"/>
  <c r="M337" i="14"/>
  <c r="L337" i="14"/>
  <c r="K337" i="14"/>
  <c r="J337" i="14"/>
  <c r="N336" i="14"/>
  <c r="M336" i="14"/>
  <c r="L336" i="14"/>
  <c r="K336" i="14"/>
  <c r="J336" i="14"/>
  <c r="I336" i="14" s="1"/>
  <c r="N335" i="14"/>
  <c r="M335" i="14"/>
  <c r="L335" i="14"/>
  <c r="K335" i="14"/>
  <c r="J335" i="14"/>
  <c r="N334" i="14"/>
  <c r="M334" i="14"/>
  <c r="L334" i="14"/>
  <c r="K334" i="14"/>
  <c r="J334" i="14"/>
  <c r="I334" i="14"/>
  <c r="N333" i="14"/>
  <c r="M333" i="14"/>
  <c r="L333" i="14"/>
  <c r="K333" i="14"/>
  <c r="I333" i="14" s="1"/>
  <c r="J333" i="14"/>
  <c r="N332" i="14"/>
  <c r="M332" i="14"/>
  <c r="L332" i="14"/>
  <c r="I332" i="14" s="1"/>
  <c r="K332" i="14"/>
  <c r="J332" i="14"/>
  <c r="N331" i="14"/>
  <c r="M331" i="14"/>
  <c r="L331" i="14"/>
  <c r="K331" i="14"/>
  <c r="J331" i="14"/>
  <c r="N330" i="14"/>
  <c r="M330" i="14"/>
  <c r="L330" i="14"/>
  <c r="I330" i="14" s="1"/>
  <c r="K330" i="14"/>
  <c r="J330" i="14"/>
  <c r="N329" i="14"/>
  <c r="M329" i="14"/>
  <c r="L329" i="14"/>
  <c r="K329" i="14"/>
  <c r="J329" i="14"/>
  <c r="N328" i="14"/>
  <c r="M328" i="14"/>
  <c r="L328" i="14"/>
  <c r="K328" i="14"/>
  <c r="J328" i="14"/>
  <c r="I328" i="14" s="1"/>
  <c r="N327" i="14"/>
  <c r="M327" i="14"/>
  <c r="L327" i="14"/>
  <c r="K327" i="14"/>
  <c r="J327" i="14"/>
  <c r="N326" i="14"/>
  <c r="M326" i="14"/>
  <c r="L326" i="14"/>
  <c r="K326" i="14"/>
  <c r="J326" i="14"/>
  <c r="I326" i="14"/>
  <c r="N325" i="14"/>
  <c r="M325" i="14"/>
  <c r="L325" i="14"/>
  <c r="K325" i="14"/>
  <c r="I325" i="14" s="1"/>
  <c r="J325" i="14"/>
  <c r="N324" i="14"/>
  <c r="M324" i="14"/>
  <c r="L324" i="14"/>
  <c r="I324" i="14" s="1"/>
  <c r="K324" i="14"/>
  <c r="J324" i="14"/>
  <c r="N323" i="14"/>
  <c r="M323" i="14"/>
  <c r="L323" i="14"/>
  <c r="K323" i="14"/>
  <c r="J323" i="14"/>
  <c r="N322" i="14"/>
  <c r="M322" i="14"/>
  <c r="L322" i="14"/>
  <c r="I322" i="14" s="1"/>
  <c r="K322" i="14"/>
  <c r="J322" i="14"/>
  <c r="N321" i="14"/>
  <c r="M321" i="14"/>
  <c r="L321" i="14"/>
  <c r="K321" i="14"/>
  <c r="J321" i="14"/>
  <c r="N320" i="14"/>
  <c r="M320" i="14"/>
  <c r="L320" i="14"/>
  <c r="K320" i="14"/>
  <c r="J320" i="14"/>
  <c r="I320" i="14" s="1"/>
  <c r="N319" i="14"/>
  <c r="M319" i="14"/>
  <c r="L319" i="14"/>
  <c r="K319" i="14"/>
  <c r="J319" i="14"/>
  <c r="N318" i="14"/>
  <c r="M318" i="14"/>
  <c r="L318" i="14"/>
  <c r="K318" i="14"/>
  <c r="J318" i="14"/>
  <c r="I318" i="14"/>
  <c r="N317" i="14"/>
  <c r="M317" i="14"/>
  <c r="L317" i="14"/>
  <c r="K317" i="14"/>
  <c r="I317" i="14" s="1"/>
  <c r="J317" i="14"/>
  <c r="N316" i="14"/>
  <c r="M316" i="14"/>
  <c r="L316" i="14"/>
  <c r="I316" i="14" s="1"/>
  <c r="K316" i="14"/>
  <c r="J316" i="14"/>
  <c r="N315" i="14"/>
  <c r="M315" i="14"/>
  <c r="L315" i="14"/>
  <c r="K315" i="14"/>
  <c r="J315" i="14"/>
  <c r="N314" i="14"/>
  <c r="M314" i="14"/>
  <c r="L314" i="14"/>
  <c r="I314" i="14" s="1"/>
  <c r="K314" i="14"/>
  <c r="J314" i="14"/>
  <c r="N313" i="14"/>
  <c r="M313" i="14"/>
  <c r="L313" i="14"/>
  <c r="K313" i="14"/>
  <c r="J313" i="14"/>
  <c r="N312" i="14"/>
  <c r="M312" i="14"/>
  <c r="L312" i="14"/>
  <c r="K312" i="14"/>
  <c r="J312" i="14"/>
  <c r="I312" i="14" s="1"/>
  <c r="N311" i="14"/>
  <c r="M311" i="14"/>
  <c r="L311" i="14"/>
  <c r="K311" i="14"/>
  <c r="J311" i="14"/>
  <c r="N310" i="14"/>
  <c r="M310" i="14"/>
  <c r="L310" i="14"/>
  <c r="K310" i="14"/>
  <c r="J310" i="14"/>
  <c r="I310" i="14"/>
  <c r="N309" i="14"/>
  <c r="M309" i="14"/>
  <c r="L309" i="14"/>
  <c r="K309" i="14"/>
  <c r="I309" i="14" s="1"/>
  <c r="J309" i="14"/>
  <c r="N308" i="14"/>
  <c r="M308" i="14"/>
  <c r="L308" i="14"/>
  <c r="I308" i="14" s="1"/>
  <c r="K308" i="14"/>
  <c r="J308" i="14"/>
  <c r="N307" i="14"/>
  <c r="M307" i="14"/>
  <c r="L307" i="14"/>
  <c r="K307" i="14"/>
  <c r="J307" i="14"/>
  <c r="N306" i="14"/>
  <c r="M306" i="14"/>
  <c r="L306" i="14"/>
  <c r="I306" i="14" s="1"/>
  <c r="K306" i="14"/>
  <c r="J306" i="14"/>
  <c r="N305" i="14"/>
  <c r="M305" i="14"/>
  <c r="L305" i="14"/>
  <c r="K305" i="14"/>
  <c r="J305" i="14"/>
  <c r="N304" i="14"/>
  <c r="M304" i="14"/>
  <c r="L304" i="14"/>
  <c r="K304" i="14"/>
  <c r="J304" i="14"/>
  <c r="I304" i="14" s="1"/>
  <c r="N303" i="14"/>
  <c r="M303" i="14"/>
  <c r="L303" i="14"/>
  <c r="K303" i="14"/>
  <c r="J303" i="14"/>
  <c r="N302" i="14"/>
  <c r="M302" i="14"/>
  <c r="L302" i="14"/>
  <c r="K302" i="14"/>
  <c r="J302" i="14"/>
  <c r="I302" i="14"/>
  <c r="N301" i="14"/>
  <c r="M301" i="14"/>
  <c r="L301" i="14"/>
  <c r="K301" i="14"/>
  <c r="I301" i="14" s="1"/>
  <c r="J301" i="14"/>
  <c r="N300" i="14"/>
  <c r="M300" i="14"/>
  <c r="L300" i="14"/>
  <c r="I300" i="14" s="1"/>
  <c r="K300" i="14"/>
  <c r="J300" i="14"/>
  <c r="N299" i="14"/>
  <c r="M299" i="14"/>
  <c r="L299" i="14"/>
  <c r="K299" i="14"/>
  <c r="J299" i="14"/>
  <c r="N298" i="14"/>
  <c r="M298" i="14"/>
  <c r="L298" i="14"/>
  <c r="I298" i="14" s="1"/>
  <c r="K298" i="14"/>
  <c r="J298" i="14"/>
  <c r="N297" i="14"/>
  <c r="M297" i="14"/>
  <c r="L297" i="14"/>
  <c r="K297" i="14"/>
  <c r="J297" i="14"/>
  <c r="N296" i="14"/>
  <c r="M296" i="14"/>
  <c r="L296" i="14"/>
  <c r="K296" i="14"/>
  <c r="J296" i="14"/>
  <c r="I296" i="14" s="1"/>
  <c r="N295" i="14"/>
  <c r="M295" i="14"/>
  <c r="L295" i="14"/>
  <c r="K295" i="14"/>
  <c r="J295" i="14"/>
  <c r="N294" i="14"/>
  <c r="M294" i="14"/>
  <c r="L294" i="14"/>
  <c r="K294" i="14"/>
  <c r="J294" i="14"/>
  <c r="I294" i="14"/>
  <c r="N293" i="14"/>
  <c r="M293" i="14"/>
  <c r="L293" i="14"/>
  <c r="K293" i="14"/>
  <c r="I293" i="14" s="1"/>
  <c r="J293" i="14"/>
  <c r="N292" i="14"/>
  <c r="M292" i="14"/>
  <c r="L292" i="14"/>
  <c r="I292" i="14" s="1"/>
  <c r="K292" i="14"/>
  <c r="J292" i="14"/>
  <c r="N291" i="14"/>
  <c r="M291" i="14"/>
  <c r="L291" i="14"/>
  <c r="K291" i="14"/>
  <c r="J291" i="14"/>
  <c r="N290" i="14"/>
  <c r="M290" i="14"/>
  <c r="L290" i="14"/>
  <c r="I290" i="14" s="1"/>
  <c r="K290" i="14"/>
  <c r="J290" i="14"/>
  <c r="N289" i="14"/>
  <c r="M289" i="14"/>
  <c r="L289" i="14"/>
  <c r="K289" i="14"/>
  <c r="J289" i="14"/>
  <c r="N288" i="14"/>
  <c r="M288" i="14"/>
  <c r="L288" i="14"/>
  <c r="K288" i="14"/>
  <c r="J288" i="14"/>
  <c r="I288" i="14" s="1"/>
  <c r="N287" i="14"/>
  <c r="M287" i="14"/>
  <c r="L287" i="14"/>
  <c r="K287" i="14"/>
  <c r="J287" i="14"/>
  <c r="N286" i="14"/>
  <c r="M286" i="14"/>
  <c r="L286" i="14"/>
  <c r="K286" i="14"/>
  <c r="J286" i="14"/>
  <c r="I286" i="14"/>
  <c r="N285" i="14"/>
  <c r="M285" i="14"/>
  <c r="L285" i="14"/>
  <c r="K285" i="14"/>
  <c r="I285" i="14" s="1"/>
  <c r="J285" i="14"/>
  <c r="N284" i="14"/>
  <c r="M284" i="14"/>
  <c r="L284" i="14"/>
  <c r="I284" i="14" s="1"/>
  <c r="K284" i="14"/>
  <c r="J284" i="14"/>
  <c r="N283" i="14"/>
  <c r="M283" i="14"/>
  <c r="L283" i="14"/>
  <c r="K283" i="14"/>
  <c r="J283" i="14"/>
  <c r="N282" i="14"/>
  <c r="M282" i="14"/>
  <c r="L282" i="14"/>
  <c r="I282" i="14" s="1"/>
  <c r="K282" i="14"/>
  <c r="J282" i="14"/>
  <c r="N281" i="14"/>
  <c r="M281" i="14"/>
  <c r="L281" i="14"/>
  <c r="K281" i="14"/>
  <c r="J281" i="14"/>
  <c r="N280" i="14"/>
  <c r="M280" i="14"/>
  <c r="L280" i="14"/>
  <c r="K280" i="14"/>
  <c r="J280" i="14"/>
  <c r="I280" i="14" s="1"/>
  <c r="N279" i="14"/>
  <c r="M279" i="14"/>
  <c r="L279" i="14"/>
  <c r="K279" i="14"/>
  <c r="J279" i="14"/>
  <c r="N278" i="14"/>
  <c r="M278" i="14"/>
  <c r="L278" i="14"/>
  <c r="K278" i="14"/>
  <c r="J278" i="14"/>
  <c r="I278" i="14"/>
  <c r="N277" i="14"/>
  <c r="M277" i="14"/>
  <c r="L277" i="14"/>
  <c r="K277" i="14"/>
  <c r="I277" i="14" s="1"/>
  <c r="J277" i="14"/>
  <c r="N276" i="14"/>
  <c r="M276" i="14"/>
  <c r="L276" i="14"/>
  <c r="I276" i="14" s="1"/>
  <c r="K276" i="14"/>
  <c r="J276" i="14"/>
  <c r="N275" i="14"/>
  <c r="M275" i="14"/>
  <c r="L275" i="14"/>
  <c r="K275" i="14"/>
  <c r="J275" i="14"/>
  <c r="N274" i="14"/>
  <c r="M274" i="14"/>
  <c r="L274" i="14"/>
  <c r="I274" i="14" s="1"/>
  <c r="K274" i="14"/>
  <c r="J274" i="14"/>
  <c r="N273" i="14"/>
  <c r="M273" i="14"/>
  <c r="L273" i="14"/>
  <c r="K273" i="14"/>
  <c r="J273" i="14"/>
  <c r="N272" i="14"/>
  <c r="M272" i="14"/>
  <c r="L272" i="14"/>
  <c r="K272" i="14"/>
  <c r="J272" i="14"/>
  <c r="I272" i="14" s="1"/>
  <c r="N271" i="14"/>
  <c r="M271" i="14"/>
  <c r="L271" i="14"/>
  <c r="K271" i="14"/>
  <c r="J271" i="14"/>
  <c r="N270" i="14"/>
  <c r="M270" i="14"/>
  <c r="L270" i="14"/>
  <c r="K270" i="14"/>
  <c r="J270" i="14"/>
  <c r="I270" i="14"/>
  <c r="N269" i="14"/>
  <c r="M269" i="14"/>
  <c r="L269" i="14"/>
  <c r="K269" i="14"/>
  <c r="I269" i="14" s="1"/>
  <c r="J269" i="14"/>
  <c r="N268" i="14"/>
  <c r="M268" i="14"/>
  <c r="L268" i="14"/>
  <c r="I268" i="14" s="1"/>
  <c r="K268" i="14"/>
  <c r="J268" i="14"/>
  <c r="N267" i="14"/>
  <c r="M267" i="14"/>
  <c r="L267" i="14"/>
  <c r="K267" i="14"/>
  <c r="J267" i="14"/>
  <c r="N266" i="14"/>
  <c r="M266" i="14"/>
  <c r="L266" i="14"/>
  <c r="I266" i="14" s="1"/>
  <c r="K266" i="14"/>
  <c r="J266" i="14"/>
  <c r="N265" i="14"/>
  <c r="M265" i="14"/>
  <c r="L265" i="14"/>
  <c r="K265" i="14"/>
  <c r="J265" i="14"/>
  <c r="N264" i="14"/>
  <c r="M264" i="14"/>
  <c r="L264" i="14"/>
  <c r="K264" i="14"/>
  <c r="J264" i="14"/>
  <c r="I264" i="14" s="1"/>
  <c r="N263" i="14"/>
  <c r="M263" i="14"/>
  <c r="L263" i="14"/>
  <c r="K263" i="14"/>
  <c r="J263" i="14"/>
  <c r="N262" i="14"/>
  <c r="M262" i="14"/>
  <c r="L262" i="14"/>
  <c r="K262" i="14"/>
  <c r="J262" i="14"/>
  <c r="I262" i="14"/>
  <c r="N261" i="14"/>
  <c r="M261" i="14"/>
  <c r="L261" i="14"/>
  <c r="K261" i="14"/>
  <c r="I261" i="14" s="1"/>
  <c r="J261" i="14"/>
  <c r="N260" i="14"/>
  <c r="M260" i="14"/>
  <c r="L260" i="14"/>
  <c r="I260" i="14" s="1"/>
  <c r="K260" i="14"/>
  <c r="J260" i="14"/>
  <c r="N259" i="14"/>
  <c r="M259" i="14"/>
  <c r="L259" i="14"/>
  <c r="K259" i="14"/>
  <c r="J259" i="14"/>
  <c r="N258" i="14"/>
  <c r="M258" i="14"/>
  <c r="L258" i="14"/>
  <c r="I258" i="14" s="1"/>
  <c r="K258" i="14"/>
  <c r="J258" i="14"/>
  <c r="N257" i="14"/>
  <c r="M257" i="14"/>
  <c r="L257" i="14"/>
  <c r="K257" i="14"/>
  <c r="J257" i="14"/>
  <c r="N256" i="14"/>
  <c r="M256" i="14"/>
  <c r="L256" i="14"/>
  <c r="K256" i="14"/>
  <c r="J256" i="14"/>
  <c r="I256" i="14" s="1"/>
  <c r="N255" i="14"/>
  <c r="M255" i="14"/>
  <c r="L255" i="14"/>
  <c r="K255" i="14"/>
  <c r="J255" i="14"/>
  <c r="N254" i="14"/>
  <c r="M254" i="14"/>
  <c r="L254" i="14"/>
  <c r="K254" i="14"/>
  <c r="J254" i="14"/>
  <c r="I254" i="14"/>
  <c r="N253" i="14"/>
  <c r="M253" i="14"/>
  <c r="L253" i="14"/>
  <c r="K253" i="14"/>
  <c r="I253" i="14" s="1"/>
  <c r="J253" i="14"/>
  <c r="N252" i="14"/>
  <c r="M252" i="14"/>
  <c r="L252" i="14"/>
  <c r="I252" i="14" s="1"/>
  <c r="K252" i="14"/>
  <c r="J252" i="14"/>
  <c r="N251" i="14"/>
  <c r="M251" i="14"/>
  <c r="L251" i="14"/>
  <c r="K251" i="14"/>
  <c r="J251" i="14"/>
  <c r="N250" i="14"/>
  <c r="M250" i="14"/>
  <c r="L250" i="14"/>
  <c r="I250" i="14" s="1"/>
  <c r="K250" i="14"/>
  <c r="J250" i="14"/>
  <c r="N249" i="14"/>
  <c r="M249" i="14"/>
  <c r="L249" i="14"/>
  <c r="K249" i="14"/>
  <c r="J249" i="14"/>
  <c r="N248" i="14"/>
  <c r="M248" i="14"/>
  <c r="L248" i="14"/>
  <c r="K248" i="14"/>
  <c r="J248" i="14"/>
  <c r="I248" i="14" s="1"/>
  <c r="N247" i="14"/>
  <c r="M247" i="14"/>
  <c r="L247" i="14"/>
  <c r="K247" i="14"/>
  <c r="J247" i="14"/>
  <c r="N246" i="14"/>
  <c r="M246" i="14"/>
  <c r="L246" i="14"/>
  <c r="K246" i="14"/>
  <c r="J246" i="14"/>
  <c r="I246" i="14"/>
  <c r="N245" i="14"/>
  <c r="M245" i="14"/>
  <c r="L245" i="14"/>
  <c r="K245" i="14"/>
  <c r="I245" i="14" s="1"/>
  <c r="J245" i="14"/>
  <c r="N244" i="14"/>
  <c r="M244" i="14"/>
  <c r="L244" i="14"/>
  <c r="I244" i="14" s="1"/>
  <c r="K244" i="14"/>
  <c r="J244" i="14"/>
  <c r="N243" i="14"/>
  <c r="M243" i="14"/>
  <c r="L243" i="14"/>
  <c r="K243" i="14"/>
  <c r="J243" i="14"/>
  <c r="N242" i="14"/>
  <c r="M242" i="14"/>
  <c r="L242" i="14"/>
  <c r="I242" i="14" s="1"/>
  <c r="K242" i="14"/>
  <c r="J242" i="14"/>
  <c r="N241" i="14"/>
  <c r="M241" i="14"/>
  <c r="L241" i="14"/>
  <c r="K241" i="14"/>
  <c r="J241" i="14"/>
  <c r="N240" i="14"/>
  <c r="M240" i="14"/>
  <c r="L240" i="14"/>
  <c r="K240" i="14"/>
  <c r="J240" i="14"/>
  <c r="I240" i="14" s="1"/>
  <c r="N239" i="14"/>
  <c r="M239" i="14"/>
  <c r="L239" i="14"/>
  <c r="K239" i="14"/>
  <c r="J239" i="14"/>
  <c r="N238" i="14"/>
  <c r="M238" i="14"/>
  <c r="L238" i="14"/>
  <c r="K238" i="14"/>
  <c r="J238" i="14"/>
  <c r="I238" i="14"/>
  <c r="N237" i="14"/>
  <c r="M237" i="14"/>
  <c r="L237" i="14"/>
  <c r="K237" i="14"/>
  <c r="I237" i="14" s="1"/>
  <c r="J237" i="14"/>
  <c r="N236" i="14"/>
  <c r="M236" i="14"/>
  <c r="L236" i="14"/>
  <c r="I236" i="14" s="1"/>
  <c r="K236" i="14"/>
  <c r="J236" i="14"/>
  <c r="N235" i="14"/>
  <c r="M235" i="14"/>
  <c r="L235" i="14"/>
  <c r="K235" i="14"/>
  <c r="J235" i="14"/>
  <c r="N234" i="14"/>
  <c r="M234" i="14"/>
  <c r="L234" i="14"/>
  <c r="I234" i="14" s="1"/>
  <c r="K234" i="14"/>
  <c r="J234" i="14"/>
  <c r="N233" i="14"/>
  <c r="M233" i="14"/>
  <c r="L233" i="14"/>
  <c r="K233" i="14"/>
  <c r="J233" i="14"/>
  <c r="N232" i="14"/>
  <c r="M232" i="14"/>
  <c r="L232" i="14"/>
  <c r="K232" i="14"/>
  <c r="J232" i="14"/>
  <c r="I232" i="14" s="1"/>
  <c r="N231" i="14"/>
  <c r="M231" i="14"/>
  <c r="L231" i="14"/>
  <c r="K231" i="14"/>
  <c r="J231" i="14"/>
  <c r="N230" i="14"/>
  <c r="M230" i="14"/>
  <c r="L230" i="14"/>
  <c r="K230" i="14"/>
  <c r="J230" i="14"/>
  <c r="I230" i="14"/>
  <c r="N229" i="14"/>
  <c r="M229" i="14"/>
  <c r="L229" i="14"/>
  <c r="K229" i="14"/>
  <c r="I229" i="14" s="1"/>
  <c r="J229" i="14"/>
  <c r="N228" i="14"/>
  <c r="M228" i="14"/>
  <c r="L228" i="14"/>
  <c r="I228" i="14" s="1"/>
  <c r="K228" i="14"/>
  <c r="J228" i="14"/>
  <c r="N227" i="14"/>
  <c r="M227" i="14"/>
  <c r="L227" i="14"/>
  <c r="K227" i="14"/>
  <c r="J227" i="14"/>
  <c r="N226" i="14"/>
  <c r="M226" i="14"/>
  <c r="L226" i="14"/>
  <c r="I226" i="14" s="1"/>
  <c r="K226" i="14"/>
  <c r="J226" i="14"/>
  <c r="N225" i="14"/>
  <c r="M225" i="14"/>
  <c r="L225" i="14"/>
  <c r="K225" i="14"/>
  <c r="J225" i="14"/>
  <c r="N224" i="14"/>
  <c r="M224" i="14"/>
  <c r="L224" i="14"/>
  <c r="K224" i="14"/>
  <c r="J224" i="14"/>
  <c r="I224" i="14" s="1"/>
  <c r="N223" i="14"/>
  <c r="M223" i="14"/>
  <c r="L223" i="14"/>
  <c r="K223" i="14"/>
  <c r="J223" i="14"/>
  <c r="N222" i="14"/>
  <c r="M222" i="14"/>
  <c r="L222" i="14"/>
  <c r="K222" i="14"/>
  <c r="J222" i="14"/>
  <c r="I222" i="14"/>
  <c r="N221" i="14"/>
  <c r="M221" i="14"/>
  <c r="L221" i="14"/>
  <c r="K221" i="14"/>
  <c r="I221" i="14" s="1"/>
  <c r="J221" i="14"/>
  <c r="N220" i="14"/>
  <c r="M220" i="14"/>
  <c r="L220" i="14"/>
  <c r="I220" i="14" s="1"/>
  <c r="K220" i="14"/>
  <c r="J220" i="14"/>
  <c r="N219" i="14"/>
  <c r="M219" i="14"/>
  <c r="L219" i="14"/>
  <c r="K219" i="14"/>
  <c r="J219" i="14"/>
  <c r="N218" i="14"/>
  <c r="M218" i="14"/>
  <c r="L218" i="14"/>
  <c r="I218" i="14" s="1"/>
  <c r="K218" i="14"/>
  <c r="J218" i="14"/>
  <c r="N217" i="14"/>
  <c r="M217" i="14"/>
  <c r="L217" i="14"/>
  <c r="K217" i="14"/>
  <c r="J217" i="14"/>
  <c r="N216" i="14"/>
  <c r="M216" i="14"/>
  <c r="L216" i="14"/>
  <c r="K216" i="14"/>
  <c r="J216" i="14"/>
  <c r="I216" i="14" s="1"/>
  <c r="N215" i="14"/>
  <c r="M215" i="14"/>
  <c r="L215" i="14"/>
  <c r="K215" i="14"/>
  <c r="J215" i="14"/>
  <c r="N214" i="14"/>
  <c r="M214" i="14"/>
  <c r="L214" i="14"/>
  <c r="K214" i="14"/>
  <c r="J214" i="14"/>
  <c r="I214" i="14"/>
  <c r="N213" i="14"/>
  <c r="M213" i="14"/>
  <c r="L213" i="14"/>
  <c r="K213" i="14"/>
  <c r="I213" i="14" s="1"/>
  <c r="J213" i="14"/>
  <c r="N212" i="14"/>
  <c r="M212" i="14"/>
  <c r="L212" i="14"/>
  <c r="I212" i="14" s="1"/>
  <c r="K212" i="14"/>
  <c r="J212" i="14"/>
  <c r="N211" i="14"/>
  <c r="M211" i="14"/>
  <c r="L211" i="14"/>
  <c r="K211" i="14"/>
  <c r="J211" i="14"/>
  <c r="N210" i="14"/>
  <c r="M210" i="14"/>
  <c r="L210" i="14"/>
  <c r="I210" i="14" s="1"/>
  <c r="K210" i="14"/>
  <c r="J210" i="14"/>
  <c r="N209" i="14"/>
  <c r="M209" i="14"/>
  <c r="L209" i="14"/>
  <c r="K209" i="14"/>
  <c r="J209" i="14"/>
  <c r="N208" i="14"/>
  <c r="M208" i="14"/>
  <c r="L208" i="14"/>
  <c r="K208" i="14"/>
  <c r="J208" i="14"/>
  <c r="I208" i="14" s="1"/>
  <c r="N207" i="14"/>
  <c r="M207" i="14"/>
  <c r="L207" i="14"/>
  <c r="K207" i="14"/>
  <c r="J207" i="14"/>
  <c r="N206" i="14"/>
  <c r="M206" i="14"/>
  <c r="L206" i="14"/>
  <c r="K206" i="14"/>
  <c r="J206" i="14"/>
  <c r="I206" i="14"/>
  <c r="N205" i="14"/>
  <c r="M205" i="14"/>
  <c r="L205" i="14"/>
  <c r="K205" i="14"/>
  <c r="I205" i="14" s="1"/>
  <c r="J205" i="14"/>
  <c r="N204" i="14"/>
  <c r="M204" i="14"/>
  <c r="L204" i="14"/>
  <c r="I204" i="14" s="1"/>
  <c r="K204" i="14"/>
  <c r="J204" i="14"/>
  <c r="N203" i="14"/>
  <c r="M203" i="14"/>
  <c r="L203" i="14"/>
  <c r="K203" i="14"/>
  <c r="J203" i="14"/>
  <c r="N202" i="14"/>
  <c r="M202" i="14"/>
  <c r="L202" i="14"/>
  <c r="I202" i="14" s="1"/>
  <c r="K202" i="14"/>
  <c r="J202" i="14"/>
  <c r="N201" i="14"/>
  <c r="M201" i="14"/>
  <c r="L201" i="14"/>
  <c r="K201" i="14"/>
  <c r="J201" i="14"/>
  <c r="N200" i="14"/>
  <c r="M200" i="14"/>
  <c r="L200" i="14"/>
  <c r="K200" i="14"/>
  <c r="J200" i="14"/>
  <c r="I200" i="14" s="1"/>
  <c r="N199" i="14"/>
  <c r="M199" i="14"/>
  <c r="L199" i="14"/>
  <c r="K199" i="14"/>
  <c r="J199" i="14"/>
  <c r="N198" i="14"/>
  <c r="M198" i="14"/>
  <c r="L198" i="14"/>
  <c r="K198" i="14"/>
  <c r="J198" i="14"/>
  <c r="I198" i="14"/>
  <c r="N197" i="14"/>
  <c r="M197" i="14"/>
  <c r="L197" i="14"/>
  <c r="K197" i="14"/>
  <c r="I197" i="14" s="1"/>
  <c r="J197" i="14"/>
  <c r="N196" i="14"/>
  <c r="M196" i="14"/>
  <c r="L196" i="14"/>
  <c r="I196" i="14" s="1"/>
  <c r="K196" i="14"/>
  <c r="J196" i="14"/>
  <c r="N195" i="14"/>
  <c r="M195" i="14"/>
  <c r="L195" i="14"/>
  <c r="K195" i="14"/>
  <c r="J195" i="14"/>
  <c r="N194" i="14"/>
  <c r="M194" i="14"/>
  <c r="L194" i="14"/>
  <c r="I194" i="14" s="1"/>
  <c r="K194" i="14"/>
  <c r="J194" i="14"/>
  <c r="N193" i="14"/>
  <c r="M193" i="14"/>
  <c r="L193" i="14"/>
  <c r="K193" i="14"/>
  <c r="J193" i="14"/>
  <c r="N192" i="14"/>
  <c r="M192" i="14"/>
  <c r="L192" i="14"/>
  <c r="K192" i="14"/>
  <c r="J192" i="14"/>
  <c r="I192" i="14" s="1"/>
  <c r="N191" i="14"/>
  <c r="M191" i="14"/>
  <c r="L191" i="14"/>
  <c r="K191" i="14"/>
  <c r="J191" i="14"/>
  <c r="N190" i="14"/>
  <c r="M190" i="14"/>
  <c r="L190" i="14"/>
  <c r="K190" i="14"/>
  <c r="J190" i="14"/>
  <c r="I190" i="14"/>
  <c r="N189" i="14"/>
  <c r="M189" i="14"/>
  <c r="L189" i="14"/>
  <c r="K189" i="14"/>
  <c r="I189" i="14" s="1"/>
  <c r="J189" i="14"/>
  <c r="N188" i="14"/>
  <c r="M188" i="14"/>
  <c r="L188" i="14"/>
  <c r="I188" i="14" s="1"/>
  <c r="K188" i="14"/>
  <c r="J188" i="14"/>
  <c r="N187" i="14"/>
  <c r="M187" i="14"/>
  <c r="L187" i="14"/>
  <c r="K187" i="14"/>
  <c r="J187" i="14"/>
  <c r="N186" i="14"/>
  <c r="M186" i="14"/>
  <c r="L186" i="14"/>
  <c r="I186" i="14" s="1"/>
  <c r="K186" i="14"/>
  <c r="J186" i="14"/>
  <c r="N185" i="14"/>
  <c r="M185" i="14"/>
  <c r="L185" i="14"/>
  <c r="K185" i="14"/>
  <c r="J185" i="14"/>
  <c r="N184" i="14"/>
  <c r="M184" i="14"/>
  <c r="L184" i="14"/>
  <c r="K184" i="14"/>
  <c r="J184" i="14"/>
  <c r="I184" i="14" s="1"/>
  <c r="N183" i="14"/>
  <c r="M183" i="14"/>
  <c r="L183" i="14"/>
  <c r="K183" i="14"/>
  <c r="J183" i="14"/>
  <c r="N182" i="14"/>
  <c r="M182" i="14"/>
  <c r="L182" i="14"/>
  <c r="K182" i="14"/>
  <c r="J182" i="14"/>
  <c r="I182" i="14"/>
  <c r="N181" i="14"/>
  <c r="M181" i="14"/>
  <c r="L181" i="14"/>
  <c r="K181" i="14"/>
  <c r="I181" i="14" s="1"/>
  <c r="J181" i="14"/>
  <c r="N180" i="14"/>
  <c r="M180" i="14"/>
  <c r="L180" i="14"/>
  <c r="I180" i="14" s="1"/>
  <c r="K180" i="14"/>
  <c r="J180" i="14"/>
  <c r="N179" i="14"/>
  <c r="M179" i="14"/>
  <c r="L179" i="14"/>
  <c r="K179" i="14"/>
  <c r="J179" i="14"/>
  <c r="N178" i="14"/>
  <c r="M178" i="14"/>
  <c r="L178" i="14"/>
  <c r="I178" i="14" s="1"/>
  <c r="K178" i="14"/>
  <c r="J178" i="14"/>
  <c r="N177" i="14"/>
  <c r="M177" i="14"/>
  <c r="L177" i="14"/>
  <c r="K177" i="14"/>
  <c r="J177" i="14"/>
  <c r="N176" i="14"/>
  <c r="M176" i="14"/>
  <c r="L176" i="14"/>
  <c r="K176" i="14"/>
  <c r="J176" i="14"/>
  <c r="I176" i="14" s="1"/>
  <c r="N175" i="14"/>
  <c r="M175" i="14"/>
  <c r="L175" i="14"/>
  <c r="K175" i="14"/>
  <c r="J175" i="14"/>
  <c r="N174" i="14"/>
  <c r="M174" i="14"/>
  <c r="L174" i="14"/>
  <c r="K174" i="14"/>
  <c r="J174" i="14"/>
  <c r="I174" i="14"/>
  <c r="N173" i="14"/>
  <c r="M173" i="14"/>
  <c r="L173" i="14"/>
  <c r="K173" i="14"/>
  <c r="I173" i="14" s="1"/>
  <c r="J173" i="14"/>
  <c r="N172" i="14"/>
  <c r="M172" i="14"/>
  <c r="L172" i="14"/>
  <c r="I172" i="14" s="1"/>
  <c r="K172" i="14"/>
  <c r="J172" i="14"/>
  <c r="N171" i="14"/>
  <c r="M171" i="14"/>
  <c r="L171" i="14"/>
  <c r="K171" i="14"/>
  <c r="J171" i="14"/>
  <c r="N170" i="14"/>
  <c r="M170" i="14"/>
  <c r="L170" i="14"/>
  <c r="I170" i="14" s="1"/>
  <c r="K170" i="14"/>
  <c r="J170" i="14"/>
  <c r="N169" i="14"/>
  <c r="M169" i="14"/>
  <c r="L169" i="14"/>
  <c r="K169" i="14"/>
  <c r="J169" i="14"/>
  <c r="N168" i="14"/>
  <c r="M168" i="14"/>
  <c r="L168" i="14"/>
  <c r="K168" i="14"/>
  <c r="J168" i="14"/>
  <c r="I168" i="14" s="1"/>
  <c r="N167" i="14"/>
  <c r="M167" i="14"/>
  <c r="L167" i="14"/>
  <c r="K167" i="14"/>
  <c r="J167" i="14"/>
  <c r="N166" i="14"/>
  <c r="M166" i="14"/>
  <c r="L166" i="14"/>
  <c r="K166" i="14"/>
  <c r="J166" i="14"/>
  <c r="I166" i="14"/>
  <c r="N165" i="14"/>
  <c r="M165" i="14"/>
  <c r="L165" i="14"/>
  <c r="K165" i="14"/>
  <c r="I165" i="14" s="1"/>
  <c r="J165" i="14"/>
  <c r="N164" i="14"/>
  <c r="M164" i="14"/>
  <c r="L164" i="14"/>
  <c r="I164" i="14" s="1"/>
  <c r="K164" i="14"/>
  <c r="J164" i="14"/>
  <c r="N163" i="14"/>
  <c r="M163" i="14"/>
  <c r="L163" i="14"/>
  <c r="K163" i="14"/>
  <c r="J163" i="14"/>
  <c r="N162" i="14"/>
  <c r="M162" i="14"/>
  <c r="L162" i="14"/>
  <c r="I162" i="14" s="1"/>
  <c r="K162" i="14"/>
  <c r="J162" i="14"/>
  <c r="N161" i="14"/>
  <c r="M161" i="14"/>
  <c r="L161" i="14"/>
  <c r="K161" i="14"/>
  <c r="J161" i="14"/>
  <c r="N160" i="14"/>
  <c r="M160" i="14"/>
  <c r="L160" i="14"/>
  <c r="K160" i="14"/>
  <c r="J160" i="14"/>
  <c r="I160" i="14" s="1"/>
  <c r="N159" i="14"/>
  <c r="M159" i="14"/>
  <c r="L159" i="14"/>
  <c r="K159" i="14"/>
  <c r="J159" i="14"/>
  <c r="N158" i="14"/>
  <c r="M158" i="14"/>
  <c r="L158" i="14"/>
  <c r="K158" i="14"/>
  <c r="J158" i="14"/>
  <c r="I158" i="14"/>
  <c r="N157" i="14"/>
  <c r="M157" i="14"/>
  <c r="L157" i="14"/>
  <c r="K157" i="14"/>
  <c r="I157" i="14" s="1"/>
  <c r="J157" i="14"/>
  <c r="N156" i="14"/>
  <c r="M156" i="14"/>
  <c r="L156" i="14"/>
  <c r="I156" i="14" s="1"/>
  <c r="K156" i="14"/>
  <c r="J156" i="14"/>
  <c r="N155" i="14"/>
  <c r="M155" i="14"/>
  <c r="L155" i="14"/>
  <c r="K155" i="14"/>
  <c r="J155" i="14"/>
  <c r="N154" i="14"/>
  <c r="M154" i="14"/>
  <c r="L154" i="14"/>
  <c r="I154" i="14" s="1"/>
  <c r="K154" i="14"/>
  <c r="J154" i="14"/>
  <c r="N153" i="14"/>
  <c r="M153" i="14"/>
  <c r="L153" i="14"/>
  <c r="K153" i="14"/>
  <c r="J153" i="14"/>
  <c r="N152" i="14"/>
  <c r="M152" i="14"/>
  <c r="L152" i="14"/>
  <c r="K152" i="14"/>
  <c r="J152" i="14"/>
  <c r="I152" i="14" s="1"/>
  <c r="N151" i="14"/>
  <c r="M151" i="14"/>
  <c r="L151" i="14"/>
  <c r="K151" i="14"/>
  <c r="J151" i="14"/>
  <c r="N150" i="14"/>
  <c r="M150" i="14"/>
  <c r="L150" i="14"/>
  <c r="K150" i="14"/>
  <c r="J150" i="14"/>
  <c r="I150" i="14"/>
  <c r="N149" i="14"/>
  <c r="M149" i="14"/>
  <c r="L149" i="14"/>
  <c r="K149" i="14"/>
  <c r="I149" i="14" s="1"/>
  <c r="J149" i="14"/>
  <c r="N148" i="14"/>
  <c r="M148" i="14"/>
  <c r="L148" i="14"/>
  <c r="I148" i="14" s="1"/>
  <c r="K148" i="14"/>
  <c r="J148" i="14"/>
  <c r="N147" i="14"/>
  <c r="M147" i="14"/>
  <c r="L147" i="14"/>
  <c r="K147" i="14"/>
  <c r="J147" i="14"/>
  <c r="N146" i="14"/>
  <c r="M146" i="14"/>
  <c r="L146" i="14"/>
  <c r="I146" i="14" s="1"/>
  <c r="K146" i="14"/>
  <c r="J146" i="14"/>
  <c r="N145" i="14"/>
  <c r="M145" i="14"/>
  <c r="L145" i="14"/>
  <c r="K145" i="14"/>
  <c r="J145" i="14"/>
  <c r="N144" i="14"/>
  <c r="M144" i="14"/>
  <c r="L144" i="14"/>
  <c r="K144" i="14"/>
  <c r="J144" i="14"/>
  <c r="I144" i="14" s="1"/>
  <c r="N143" i="14"/>
  <c r="M143" i="14"/>
  <c r="L143" i="14"/>
  <c r="K143" i="14"/>
  <c r="J143" i="14"/>
  <c r="N142" i="14"/>
  <c r="M142" i="14"/>
  <c r="L142" i="14"/>
  <c r="K142" i="14"/>
  <c r="J142" i="14"/>
  <c r="I142" i="14"/>
  <c r="N141" i="14"/>
  <c r="M141" i="14"/>
  <c r="L141" i="14"/>
  <c r="K141" i="14"/>
  <c r="I141" i="14" s="1"/>
  <c r="J141" i="14"/>
  <c r="N140" i="14"/>
  <c r="M140" i="14"/>
  <c r="L140" i="14"/>
  <c r="I140" i="14" s="1"/>
  <c r="K140" i="14"/>
  <c r="J140" i="14"/>
  <c r="N139" i="14"/>
  <c r="M139" i="14"/>
  <c r="L139" i="14"/>
  <c r="K139" i="14"/>
  <c r="J139" i="14"/>
  <c r="N138" i="14"/>
  <c r="M138" i="14"/>
  <c r="L138" i="14"/>
  <c r="I138" i="14" s="1"/>
  <c r="K138" i="14"/>
  <c r="J138" i="14"/>
  <c r="N137" i="14"/>
  <c r="M137" i="14"/>
  <c r="L137" i="14"/>
  <c r="K137" i="14"/>
  <c r="J137" i="14"/>
  <c r="N136" i="14"/>
  <c r="M136" i="14"/>
  <c r="L136" i="14"/>
  <c r="K136" i="14"/>
  <c r="J136" i="14"/>
  <c r="I136" i="14" s="1"/>
  <c r="N135" i="14"/>
  <c r="M135" i="14"/>
  <c r="L135" i="14"/>
  <c r="K135" i="14"/>
  <c r="J135" i="14"/>
  <c r="N134" i="14"/>
  <c r="M134" i="14"/>
  <c r="L134" i="14"/>
  <c r="K134" i="14"/>
  <c r="J134" i="14"/>
  <c r="I134" i="14"/>
  <c r="N133" i="14"/>
  <c r="M133" i="14"/>
  <c r="L133" i="14"/>
  <c r="K133" i="14"/>
  <c r="I133" i="14" s="1"/>
  <c r="J133" i="14"/>
  <c r="N132" i="14"/>
  <c r="M132" i="14"/>
  <c r="L132" i="14"/>
  <c r="I132" i="14" s="1"/>
  <c r="K132" i="14"/>
  <c r="J132" i="14"/>
  <c r="N131" i="14"/>
  <c r="M131" i="14"/>
  <c r="L131" i="14"/>
  <c r="K131" i="14"/>
  <c r="J131" i="14"/>
  <c r="N130" i="14"/>
  <c r="M130" i="14"/>
  <c r="L130" i="14"/>
  <c r="K130" i="14"/>
  <c r="J130" i="14"/>
  <c r="I130" i="14" s="1"/>
  <c r="N129" i="14"/>
  <c r="M129" i="14"/>
  <c r="L129" i="14"/>
  <c r="K129" i="14"/>
  <c r="J129" i="14"/>
  <c r="N128" i="14"/>
  <c r="M128" i="14"/>
  <c r="L128" i="14"/>
  <c r="K128" i="14"/>
  <c r="J128" i="14"/>
  <c r="I128" i="14" s="1"/>
  <c r="N127" i="14"/>
  <c r="M127" i="14"/>
  <c r="L127" i="14"/>
  <c r="K127" i="14"/>
  <c r="J127" i="14"/>
  <c r="N126" i="14"/>
  <c r="M126" i="14"/>
  <c r="L126" i="14"/>
  <c r="K126" i="14"/>
  <c r="J126" i="14"/>
  <c r="I126" i="14"/>
  <c r="N125" i="14"/>
  <c r="M125" i="14"/>
  <c r="L125" i="14"/>
  <c r="K125" i="14"/>
  <c r="I125" i="14" s="1"/>
  <c r="J125" i="14"/>
  <c r="N124" i="14"/>
  <c r="M124" i="14"/>
  <c r="L124" i="14"/>
  <c r="I124" i="14" s="1"/>
  <c r="K124" i="14"/>
  <c r="J124" i="14"/>
  <c r="N123" i="14"/>
  <c r="M123" i="14"/>
  <c r="L123" i="14"/>
  <c r="K123" i="14"/>
  <c r="J123" i="14"/>
  <c r="N122" i="14"/>
  <c r="M122" i="14"/>
  <c r="L122" i="14"/>
  <c r="K122" i="14"/>
  <c r="J122" i="14"/>
  <c r="I122" i="14" s="1"/>
  <c r="N121" i="14"/>
  <c r="M121" i="14"/>
  <c r="L121" i="14"/>
  <c r="K121" i="14"/>
  <c r="J121" i="14"/>
  <c r="N120" i="14"/>
  <c r="M120" i="14"/>
  <c r="L120" i="14"/>
  <c r="K120" i="14"/>
  <c r="J120" i="14"/>
  <c r="I120" i="14" s="1"/>
  <c r="N119" i="14"/>
  <c r="M119" i="14"/>
  <c r="L119" i="14"/>
  <c r="K119" i="14"/>
  <c r="J119" i="14"/>
  <c r="N118" i="14"/>
  <c r="M118" i="14"/>
  <c r="L118" i="14"/>
  <c r="K118" i="14"/>
  <c r="J118" i="14"/>
  <c r="I118" i="14"/>
  <c r="N117" i="14"/>
  <c r="M117" i="14"/>
  <c r="L117" i="14"/>
  <c r="K117" i="14"/>
  <c r="I117" i="14" s="1"/>
  <c r="J117" i="14"/>
  <c r="N116" i="14"/>
  <c r="M116" i="14"/>
  <c r="L116" i="14"/>
  <c r="K116" i="14"/>
  <c r="J116" i="14"/>
  <c r="I116" i="14" s="1"/>
  <c r="N115" i="14"/>
  <c r="M115" i="14"/>
  <c r="L115" i="14"/>
  <c r="K115" i="14"/>
  <c r="J115" i="14"/>
  <c r="N114" i="14"/>
  <c r="M114" i="14"/>
  <c r="L114" i="14"/>
  <c r="K114" i="14"/>
  <c r="J114" i="14"/>
  <c r="I114" i="14"/>
  <c r="N113" i="14"/>
  <c r="M113" i="14"/>
  <c r="L113" i="14"/>
  <c r="K113" i="14"/>
  <c r="I113" i="14" s="1"/>
  <c r="J113" i="14"/>
  <c r="N112" i="14"/>
  <c r="M112" i="14"/>
  <c r="L112" i="14"/>
  <c r="K112" i="14"/>
  <c r="J112" i="14"/>
  <c r="N111" i="14"/>
  <c r="M111" i="14"/>
  <c r="L111" i="14"/>
  <c r="K111" i="14"/>
  <c r="J111" i="14"/>
  <c r="N110" i="14"/>
  <c r="M110" i="14"/>
  <c r="L110" i="14"/>
  <c r="K110" i="14"/>
  <c r="J110" i="14"/>
  <c r="I110" i="14" s="1"/>
  <c r="N109" i="14"/>
  <c r="M109" i="14"/>
  <c r="L109" i="14"/>
  <c r="K109" i="14"/>
  <c r="J109" i="14"/>
  <c r="N108" i="14"/>
  <c r="M108" i="14"/>
  <c r="L108" i="14"/>
  <c r="K108" i="14"/>
  <c r="J108" i="14"/>
  <c r="I108" i="14"/>
  <c r="N107" i="14"/>
  <c r="M107" i="14"/>
  <c r="L107" i="14"/>
  <c r="K107" i="14"/>
  <c r="I107" i="14" s="1"/>
  <c r="J107" i="14"/>
  <c r="N106" i="14"/>
  <c r="M106" i="14"/>
  <c r="L106" i="14"/>
  <c r="I106" i="14" s="1"/>
  <c r="K106" i="14"/>
  <c r="J106" i="14"/>
  <c r="N105" i="14"/>
  <c r="M105" i="14"/>
  <c r="L105" i="14"/>
  <c r="K105" i="14"/>
  <c r="J105" i="14"/>
  <c r="N104" i="14"/>
  <c r="M104" i="14"/>
  <c r="L104" i="14"/>
  <c r="K104" i="14"/>
  <c r="J104" i="14"/>
  <c r="I104" i="14" s="1"/>
  <c r="N103" i="14"/>
  <c r="M103" i="14"/>
  <c r="L103" i="14"/>
  <c r="K103" i="14"/>
  <c r="J103" i="14"/>
  <c r="N102" i="14"/>
  <c r="M102" i="14"/>
  <c r="L102" i="14"/>
  <c r="K102" i="14"/>
  <c r="J102" i="14"/>
  <c r="I102" i="14" s="1"/>
  <c r="N101" i="14"/>
  <c r="M101" i="14"/>
  <c r="L101" i="14"/>
  <c r="K101" i="14"/>
  <c r="J101" i="14"/>
  <c r="N100" i="14"/>
  <c r="M100" i="14"/>
  <c r="L100" i="14"/>
  <c r="K100" i="14"/>
  <c r="J100" i="14"/>
  <c r="I100" i="14"/>
  <c r="N99" i="14"/>
  <c r="M99" i="14"/>
  <c r="L99" i="14"/>
  <c r="K99" i="14"/>
  <c r="I99" i="14" s="1"/>
  <c r="J99" i="14"/>
  <c r="N98" i="14"/>
  <c r="M98" i="14"/>
  <c r="L98" i="14"/>
  <c r="I98" i="14" s="1"/>
  <c r="K98" i="14"/>
  <c r="J98" i="14"/>
  <c r="N97" i="14"/>
  <c r="M97" i="14"/>
  <c r="L97" i="14"/>
  <c r="K97" i="14"/>
  <c r="J97" i="14"/>
  <c r="N96" i="14"/>
  <c r="M96" i="14"/>
  <c r="L96" i="14"/>
  <c r="K96" i="14"/>
  <c r="J96" i="14"/>
  <c r="I96" i="14" s="1"/>
  <c r="N95" i="14"/>
  <c r="M95" i="14"/>
  <c r="L95" i="14"/>
  <c r="K95" i="14"/>
  <c r="J95" i="14"/>
  <c r="N94" i="14"/>
  <c r="M94" i="14"/>
  <c r="L94" i="14"/>
  <c r="K94" i="14"/>
  <c r="J94" i="14"/>
  <c r="I94" i="14" s="1"/>
  <c r="N93" i="14"/>
  <c r="M93" i="14"/>
  <c r="L93" i="14"/>
  <c r="K93" i="14"/>
  <c r="J93" i="14"/>
  <c r="N92" i="14"/>
  <c r="M92" i="14"/>
  <c r="L92" i="14"/>
  <c r="K92" i="14"/>
  <c r="J92" i="14"/>
  <c r="I92" i="14"/>
  <c r="N91" i="14"/>
  <c r="M91" i="14"/>
  <c r="L91" i="14"/>
  <c r="K91" i="14"/>
  <c r="I91" i="14" s="1"/>
  <c r="J91" i="14"/>
  <c r="N90" i="14"/>
  <c r="M90" i="14"/>
  <c r="L90" i="14"/>
  <c r="I90" i="14" s="1"/>
  <c r="K90" i="14"/>
  <c r="J90" i="14"/>
  <c r="N89" i="14"/>
  <c r="M89" i="14"/>
  <c r="L89" i="14"/>
  <c r="K89" i="14"/>
  <c r="J89" i="14"/>
  <c r="N88" i="14"/>
  <c r="M88" i="14"/>
  <c r="L88" i="14"/>
  <c r="K88" i="14"/>
  <c r="J88" i="14"/>
  <c r="I88" i="14" s="1"/>
  <c r="N87" i="14"/>
  <c r="M87" i="14"/>
  <c r="L87" i="14"/>
  <c r="K87" i="14"/>
  <c r="J87" i="14"/>
  <c r="N86" i="14"/>
  <c r="M86" i="14"/>
  <c r="L86" i="14"/>
  <c r="K86" i="14"/>
  <c r="J86" i="14"/>
  <c r="I86" i="14" s="1"/>
  <c r="N85" i="14"/>
  <c r="M85" i="14"/>
  <c r="L85" i="14"/>
  <c r="K85" i="14"/>
  <c r="J85" i="14"/>
  <c r="N84" i="14"/>
  <c r="M84" i="14"/>
  <c r="L84" i="14"/>
  <c r="K84" i="14"/>
  <c r="J84" i="14"/>
  <c r="I84" i="14"/>
  <c r="N83" i="14"/>
  <c r="M83" i="14"/>
  <c r="L83" i="14"/>
  <c r="K83" i="14"/>
  <c r="I83" i="14" s="1"/>
  <c r="J83" i="14"/>
  <c r="N82" i="14"/>
  <c r="M82" i="14"/>
  <c r="L82" i="14"/>
  <c r="I82" i="14" s="1"/>
  <c r="K82" i="14"/>
  <c r="J82" i="14"/>
  <c r="N81" i="14"/>
  <c r="M81" i="14"/>
  <c r="L81" i="14"/>
  <c r="K81" i="14"/>
  <c r="J81" i="14"/>
  <c r="N80" i="14"/>
  <c r="M80" i="14"/>
  <c r="L80" i="14"/>
  <c r="K80" i="14"/>
  <c r="J80" i="14"/>
  <c r="I80" i="14" s="1"/>
  <c r="N79" i="14"/>
  <c r="M79" i="14"/>
  <c r="L79" i="14"/>
  <c r="K79" i="14"/>
  <c r="J79" i="14"/>
  <c r="N78" i="14"/>
  <c r="M78" i="14"/>
  <c r="L78" i="14"/>
  <c r="K78" i="14"/>
  <c r="J78" i="14"/>
  <c r="I78" i="14" s="1"/>
  <c r="N77" i="14"/>
  <c r="M77" i="14"/>
  <c r="L77" i="14"/>
  <c r="K77" i="14"/>
  <c r="J77" i="14"/>
  <c r="N76" i="14"/>
  <c r="M76" i="14"/>
  <c r="L76" i="14"/>
  <c r="K76" i="14"/>
  <c r="J76" i="14"/>
  <c r="I76" i="14"/>
  <c r="N75" i="14"/>
  <c r="M75" i="14"/>
  <c r="L75" i="14"/>
  <c r="K75" i="14"/>
  <c r="I75" i="14" s="1"/>
  <c r="J75" i="14"/>
  <c r="N74" i="14"/>
  <c r="M74" i="14"/>
  <c r="L74" i="14"/>
  <c r="I74" i="14" s="1"/>
  <c r="K74" i="14"/>
  <c r="J74" i="14"/>
  <c r="N73" i="14"/>
  <c r="M73" i="14"/>
  <c r="L73" i="14"/>
  <c r="K73" i="14"/>
  <c r="J73" i="14"/>
  <c r="N72" i="14"/>
  <c r="M72" i="14"/>
  <c r="L72" i="14"/>
  <c r="K72" i="14"/>
  <c r="J72" i="14"/>
  <c r="I72" i="14" s="1"/>
  <c r="N71" i="14"/>
  <c r="M71" i="14"/>
  <c r="L71" i="14"/>
  <c r="K71" i="14"/>
  <c r="J71" i="14"/>
  <c r="N70" i="14"/>
  <c r="M70" i="14"/>
  <c r="L70" i="14"/>
  <c r="K70" i="14"/>
  <c r="J70" i="14"/>
  <c r="I70" i="14" s="1"/>
  <c r="N69" i="14"/>
  <c r="M69" i="14"/>
  <c r="L69" i="14"/>
  <c r="K69" i="14"/>
  <c r="J69" i="14"/>
  <c r="N68" i="14"/>
  <c r="M68" i="14"/>
  <c r="L68" i="14"/>
  <c r="K68" i="14"/>
  <c r="J68" i="14"/>
  <c r="I68" i="14"/>
  <c r="N67" i="14"/>
  <c r="M67" i="14"/>
  <c r="L67" i="14"/>
  <c r="K67" i="14"/>
  <c r="I67" i="14" s="1"/>
  <c r="J67" i="14"/>
  <c r="N66" i="14"/>
  <c r="M66" i="14"/>
  <c r="L66" i="14"/>
  <c r="I66" i="14" s="1"/>
  <c r="K66" i="14"/>
  <c r="J66" i="14"/>
  <c r="N65" i="14"/>
  <c r="M65" i="14"/>
  <c r="L65" i="14"/>
  <c r="K65" i="14"/>
  <c r="J65" i="14"/>
  <c r="N64" i="14"/>
  <c r="M64" i="14"/>
  <c r="L64" i="14"/>
  <c r="K64" i="14"/>
  <c r="J64" i="14"/>
  <c r="I64" i="14" s="1"/>
  <c r="N63" i="14"/>
  <c r="M63" i="14"/>
  <c r="L63" i="14"/>
  <c r="K63" i="14"/>
  <c r="J63" i="14"/>
  <c r="N62" i="14"/>
  <c r="M62" i="14"/>
  <c r="L62" i="14"/>
  <c r="K62" i="14"/>
  <c r="J62" i="14"/>
  <c r="I62" i="14" s="1"/>
  <c r="N61" i="14"/>
  <c r="M61" i="14"/>
  <c r="L61" i="14"/>
  <c r="K61" i="14"/>
  <c r="J61" i="14"/>
  <c r="N60" i="14"/>
  <c r="M60" i="14"/>
  <c r="L60" i="14"/>
  <c r="K60" i="14"/>
  <c r="J60" i="14"/>
  <c r="I60" i="14"/>
  <c r="L36" i="14"/>
  <c r="K36" i="14"/>
  <c r="J36" i="14" s="1"/>
  <c r="K34" i="14"/>
  <c r="J34" i="14" s="1"/>
  <c r="K31" i="14"/>
  <c r="J31" i="14" s="1"/>
  <c r="L29" i="14"/>
  <c r="K29" i="14"/>
  <c r="J29" i="14" s="1"/>
  <c r="L28" i="14"/>
  <c r="K28" i="14"/>
  <c r="J28" i="14" s="1"/>
  <c r="K27" i="14"/>
  <c r="J27" i="14" s="1"/>
  <c r="L25" i="14"/>
  <c r="K25" i="14"/>
  <c r="J25" i="14" s="1"/>
  <c r="K23" i="14"/>
  <c r="J23" i="14" s="1"/>
  <c r="E12" i="14"/>
  <c r="D12" i="14"/>
  <c r="K10" i="14"/>
  <c r="K9" i="14"/>
  <c r="K8" i="14"/>
  <c r="K7" i="14"/>
  <c r="K6" i="14"/>
  <c r="K4" i="14"/>
  <c r="K3" i="14"/>
  <c r="K2" i="14"/>
  <c r="D1" i="14"/>
  <c r="K5" i="14" s="1"/>
  <c r="K17" i="14" s="1"/>
  <c r="N399" i="13"/>
  <c r="M399" i="13"/>
  <c r="L399" i="13"/>
  <c r="K399" i="13"/>
  <c r="I399" i="13" s="1"/>
  <c r="J399" i="13"/>
  <c r="N398" i="13"/>
  <c r="M398" i="13"/>
  <c r="L398" i="13"/>
  <c r="I398" i="13" s="1"/>
  <c r="K398" i="13"/>
  <c r="J398" i="13"/>
  <c r="N397" i="13"/>
  <c r="M397" i="13"/>
  <c r="L397" i="13"/>
  <c r="K397" i="13"/>
  <c r="J397" i="13"/>
  <c r="N396" i="13"/>
  <c r="M396" i="13"/>
  <c r="L396" i="13"/>
  <c r="K396" i="13"/>
  <c r="J396" i="13"/>
  <c r="I396" i="13" s="1"/>
  <c r="N395" i="13"/>
  <c r="M395" i="13"/>
  <c r="L395" i="13"/>
  <c r="K395" i="13"/>
  <c r="J395" i="13"/>
  <c r="N394" i="13"/>
  <c r="M394" i="13"/>
  <c r="L394" i="13"/>
  <c r="K394" i="13"/>
  <c r="J394" i="13"/>
  <c r="I394" i="13" s="1"/>
  <c r="N393" i="13"/>
  <c r="M393" i="13"/>
  <c r="L393" i="13"/>
  <c r="K393" i="13"/>
  <c r="J393" i="13"/>
  <c r="N392" i="13"/>
  <c r="M392" i="13"/>
  <c r="L392" i="13"/>
  <c r="K392" i="13"/>
  <c r="J392" i="13"/>
  <c r="I392" i="13"/>
  <c r="N391" i="13"/>
  <c r="M391" i="13"/>
  <c r="L391" i="13"/>
  <c r="K391" i="13"/>
  <c r="I391" i="13" s="1"/>
  <c r="J391" i="13"/>
  <c r="N390" i="13"/>
  <c r="M390" i="13"/>
  <c r="L390" i="13"/>
  <c r="I390" i="13" s="1"/>
  <c r="K390" i="13"/>
  <c r="J390" i="13"/>
  <c r="N389" i="13"/>
  <c r="M389" i="13"/>
  <c r="L389" i="13"/>
  <c r="K389" i="13"/>
  <c r="J389" i="13"/>
  <c r="N388" i="13"/>
  <c r="M388" i="13"/>
  <c r="L388" i="13"/>
  <c r="K388" i="13"/>
  <c r="J388" i="13"/>
  <c r="I388" i="13" s="1"/>
  <c r="N387" i="13"/>
  <c r="M387" i="13"/>
  <c r="L387" i="13"/>
  <c r="K387" i="13"/>
  <c r="J387" i="13"/>
  <c r="N386" i="13"/>
  <c r="M386" i="13"/>
  <c r="L386" i="13"/>
  <c r="K386" i="13"/>
  <c r="J386" i="13"/>
  <c r="I386" i="13" s="1"/>
  <c r="N385" i="13"/>
  <c r="M385" i="13"/>
  <c r="L385" i="13"/>
  <c r="K385" i="13"/>
  <c r="J385" i="13"/>
  <c r="N384" i="13"/>
  <c r="M384" i="13"/>
  <c r="L384" i="13"/>
  <c r="K384" i="13"/>
  <c r="J384" i="13"/>
  <c r="I384" i="13"/>
  <c r="N383" i="13"/>
  <c r="M383" i="13"/>
  <c r="L383" i="13"/>
  <c r="K383" i="13"/>
  <c r="I383" i="13" s="1"/>
  <c r="J383" i="13"/>
  <c r="N382" i="13"/>
  <c r="M382" i="13"/>
  <c r="L382" i="13"/>
  <c r="I382" i="13" s="1"/>
  <c r="K382" i="13"/>
  <c r="J382" i="13"/>
  <c r="N381" i="13"/>
  <c r="M381" i="13"/>
  <c r="L381" i="13"/>
  <c r="K381" i="13"/>
  <c r="J381" i="13"/>
  <c r="N380" i="13"/>
  <c r="M380" i="13"/>
  <c r="L380" i="13"/>
  <c r="K380" i="13"/>
  <c r="J380" i="13"/>
  <c r="I380" i="13" s="1"/>
  <c r="N379" i="13"/>
  <c r="M379" i="13"/>
  <c r="L379" i="13"/>
  <c r="K379" i="13"/>
  <c r="J379" i="13"/>
  <c r="N378" i="13"/>
  <c r="M378" i="13"/>
  <c r="L378" i="13"/>
  <c r="K378" i="13"/>
  <c r="J378" i="13"/>
  <c r="I378" i="13" s="1"/>
  <c r="N377" i="13"/>
  <c r="M377" i="13"/>
  <c r="L377" i="13"/>
  <c r="K377" i="13"/>
  <c r="J377" i="13"/>
  <c r="N376" i="13"/>
  <c r="M376" i="13"/>
  <c r="L376" i="13"/>
  <c r="K376" i="13"/>
  <c r="J376" i="13"/>
  <c r="I376" i="13"/>
  <c r="N375" i="13"/>
  <c r="M375" i="13"/>
  <c r="L375" i="13"/>
  <c r="K375" i="13"/>
  <c r="I375" i="13" s="1"/>
  <c r="J375" i="13"/>
  <c r="N374" i="13"/>
  <c r="M374" i="13"/>
  <c r="L374" i="13"/>
  <c r="I374" i="13" s="1"/>
  <c r="K374" i="13"/>
  <c r="J374" i="13"/>
  <c r="N373" i="13"/>
  <c r="M373" i="13"/>
  <c r="L373" i="13"/>
  <c r="K373" i="13"/>
  <c r="J373" i="13"/>
  <c r="N372" i="13"/>
  <c r="M372" i="13"/>
  <c r="L372" i="13"/>
  <c r="K372" i="13"/>
  <c r="J372" i="13"/>
  <c r="I372" i="13" s="1"/>
  <c r="N371" i="13"/>
  <c r="M371" i="13"/>
  <c r="L371" i="13"/>
  <c r="K371" i="13"/>
  <c r="J371" i="13"/>
  <c r="N370" i="13"/>
  <c r="M370" i="13"/>
  <c r="L370" i="13"/>
  <c r="K370" i="13"/>
  <c r="J370" i="13"/>
  <c r="I370" i="13" s="1"/>
  <c r="N369" i="13"/>
  <c r="M369" i="13"/>
  <c r="L369" i="13"/>
  <c r="K369" i="13"/>
  <c r="J369" i="13"/>
  <c r="N368" i="13"/>
  <c r="M368" i="13"/>
  <c r="L368" i="13"/>
  <c r="K368" i="13"/>
  <c r="J368" i="13"/>
  <c r="I368" i="13"/>
  <c r="N367" i="13"/>
  <c r="M367" i="13"/>
  <c r="L367" i="13"/>
  <c r="K367" i="13"/>
  <c r="I367" i="13" s="1"/>
  <c r="J367" i="13"/>
  <c r="N366" i="13"/>
  <c r="M366" i="13"/>
  <c r="L366" i="13"/>
  <c r="I366" i="13" s="1"/>
  <c r="K366" i="13"/>
  <c r="J366" i="13"/>
  <c r="N365" i="13"/>
  <c r="M365" i="13"/>
  <c r="L365" i="13"/>
  <c r="K365" i="13"/>
  <c r="J365" i="13"/>
  <c r="N364" i="13"/>
  <c r="M364" i="13"/>
  <c r="L364" i="13"/>
  <c r="K364" i="13"/>
  <c r="J364" i="13"/>
  <c r="I364" i="13" s="1"/>
  <c r="N363" i="13"/>
  <c r="M363" i="13"/>
  <c r="L363" i="13"/>
  <c r="K363" i="13"/>
  <c r="J363" i="13"/>
  <c r="N362" i="13"/>
  <c r="M362" i="13"/>
  <c r="L362" i="13"/>
  <c r="K362" i="13"/>
  <c r="J362" i="13"/>
  <c r="I362" i="13" s="1"/>
  <c r="N361" i="13"/>
  <c r="M361" i="13"/>
  <c r="L361" i="13"/>
  <c r="K361" i="13"/>
  <c r="J361" i="13"/>
  <c r="N360" i="13"/>
  <c r="M360" i="13"/>
  <c r="L360" i="13"/>
  <c r="K360" i="13"/>
  <c r="J360" i="13"/>
  <c r="I360" i="13"/>
  <c r="N359" i="13"/>
  <c r="M359" i="13"/>
  <c r="L359" i="13"/>
  <c r="K359" i="13"/>
  <c r="I359" i="13" s="1"/>
  <c r="J359" i="13"/>
  <c r="N358" i="13"/>
  <c r="M358" i="13"/>
  <c r="L358" i="13"/>
  <c r="I358" i="13" s="1"/>
  <c r="K358" i="13"/>
  <c r="J358" i="13"/>
  <c r="N357" i="13"/>
  <c r="M357" i="13"/>
  <c r="L357" i="13"/>
  <c r="K357" i="13"/>
  <c r="J357" i="13"/>
  <c r="N356" i="13"/>
  <c r="M356" i="13"/>
  <c r="L356" i="13"/>
  <c r="K356" i="13"/>
  <c r="J356" i="13"/>
  <c r="I356" i="13" s="1"/>
  <c r="N355" i="13"/>
  <c r="M355" i="13"/>
  <c r="L355" i="13"/>
  <c r="K355" i="13"/>
  <c r="J355" i="13"/>
  <c r="N354" i="13"/>
  <c r="M354" i="13"/>
  <c r="L354" i="13"/>
  <c r="K354" i="13"/>
  <c r="J354" i="13"/>
  <c r="I354" i="13" s="1"/>
  <c r="N353" i="13"/>
  <c r="M353" i="13"/>
  <c r="L353" i="13"/>
  <c r="K353" i="13"/>
  <c r="J353" i="13"/>
  <c r="N352" i="13"/>
  <c r="M352" i="13"/>
  <c r="L352" i="13"/>
  <c r="K352" i="13"/>
  <c r="J352" i="13"/>
  <c r="I352" i="13"/>
  <c r="N351" i="13"/>
  <c r="M351" i="13"/>
  <c r="L351" i="13"/>
  <c r="K351" i="13"/>
  <c r="I351" i="13" s="1"/>
  <c r="J351" i="13"/>
  <c r="N350" i="13"/>
  <c r="M350" i="13"/>
  <c r="L350" i="13"/>
  <c r="I350" i="13" s="1"/>
  <c r="K350" i="13"/>
  <c r="J350" i="13"/>
  <c r="N349" i="13"/>
  <c r="M349" i="13"/>
  <c r="L349" i="13"/>
  <c r="K349" i="13"/>
  <c r="J349" i="13"/>
  <c r="N348" i="13"/>
  <c r="M348" i="13"/>
  <c r="L348" i="13"/>
  <c r="K348" i="13"/>
  <c r="J348" i="13"/>
  <c r="I348" i="13" s="1"/>
  <c r="N347" i="13"/>
  <c r="M347" i="13"/>
  <c r="L347" i="13"/>
  <c r="K347" i="13"/>
  <c r="J347" i="13"/>
  <c r="N346" i="13"/>
  <c r="M346" i="13"/>
  <c r="L346" i="13"/>
  <c r="K346" i="13"/>
  <c r="J346" i="13"/>
  <c r="I346" i="13" s="1"/>
  <c r="N345" i="13"/>
  <c r="M345" i="13"/>
  <c r="L345" i="13"/>
  <c r="K345" i="13"/>
  <c r="J345" i="13"/>
  <c r="N344" i="13"/>
  <c r="M344" i="13"/>
  <c r="L344" i="13"/>
  <c r="K344" i="13"/>
  <c r="J344" i="13"/>
  <c r="I344" i="13"/>
  <c r="N343" i="13"/>
  <c r="M343" i="13"/>
  <c r="L343" i="13"/>
  <c r="K343" i="13"/>
  <c r="I343" i="13" s="1"/>
  <c r="J343" i="13"/>
  <c r="N342" i="13"/>
  <c r="M342" i="13"/>
  <c r="L342" i="13"/>
  <c r="I342" i="13" s="1"/>
  <c r="K342" i="13"/>
  <c r="J342" i="13"/>
  <c r="N341" i="13"/>
  <c r="M341" i="13"/>
  <c r="L341" i="13"/>
  <c r="K341" i="13"/>
  <c r="J341" i="13"/>
  <c r="N340" i="13"/>
  <c r="M340" i="13"/>
  <c r="L340" i="13"/>
  <c r="K340" i="13"/>
  <c r="J340" i="13"/>
  <c r="I340" i="13" s="1"/>
  <c r="N339" i="13"/>
  <c r="M339" i="13"/>
  <c r="L339" i="13"/>
  <c r="K339" i="13"/>
  <c r="J339" i="13"/>
  <c r="N338" i="13"/>
  <c r="M338" i="13"/>
  <c r="L338" i="13"/>
  <c r="K338" i="13"/>
  <c r="J338" i="13"/>
  <c r="I338" i="13" s="1"/>
  <c r="N337" i="13"/>
  <c r="M337" i="13"/>
  <c r="L337" i="13"/>
  <c r="K337" i="13"/>
  <c r="J337" i="13"/>
  <c r="N336" i="13"/>
  <c r="M336" i="13"/>
  <c r="L336" i="13"/>
  <c r="K336" i="13"/>
  <c r="J336" i="13"/>
  <c r="I336" i="13"/>
  <c r="N335" i="13"/>
  <c r="M335" i="13"/>
  <c r="L335" i="13"/>
  <c r="K335" i="13"/>
  <c r="I335" i="13" s="1"/>
  <c r="J335" i="13"/>
  <c r="N334" i="13"/>
  <c r="M334" i="13"/>
  <c r="L334" i="13"/>
  <c r="I334" i="13" s="1"/>
  <c r="K334" i="13"/>
  <c r="J334" i="13"/>
  <c r="N333" i="13"/>
  <c r="M333" i="13"/>
  <c r="L333" i="13"/>
  <c r="K333" i="13"/>
  <c r="J333" i="13"/>
  <c r="N332" i="13"/>
  <c r="M332" i="13"/>
  <c r="L332" i="13"/>
  <c r="K332" i="13"/>
  <c r="J332" i="13"/>
  <c r="I332" i="13" s="1"/>
  <c r="N331" i="13"/>
  <c r="M331" i="13"/>
  <c r="L331" i="13"/>
  <c r="K331" i="13"/>
  <c r="J331" i="13"/>
  <c r="N330" i="13"/>
  <c r="M330" i="13"/>
  <c r="L330" i="13"/>
  <c r="K330" i="13"/>
  <c r="J330" i="13"/>
  <c r="I330" i="13" s="1"/>
  <c r="N329" i="13"/>
  <c r="M329" i="13"/>
  <c r="L329" i="13"/>
  <c r="K329" i="13"/>
  <c r="J329" i="13"/>
  <c r="N328" i="13"/>
  <c r="M328" i="13"/>
  <c r="L328" i="13"/>
  <c r="K328" i="13"/>
  <c r="J328" i="13"/>
  <c r="I328" i="13"/>
  <c r="N327" i="13"/>
  <c r="M327" i="13"/>
  <c r="L327" i="13"/>
  <c r="K327" i="13"/>
  <c r="I327" i="13" s="1"/>
  <c r="J327" i="13"/>
  <c r="N326" i="13"/>
  <c r="M326" i="13"/>
  <c r="L326" i="13"/>
  <c r="I326" i="13" s="1"/>
  <c r="K326" i="13"/>
  <c r="J326" i="13"/>
  <c r="N325" i="13"/>
  <c r="M325" i="13"/>
  <c r="L325" i="13"/>
  <c r="K325" i="13"/>
  <c r="J325" i="13"/>
  <c r="N324" i="13"/>
  <c r="M324" i="13"/>
  <c r="L324" i="13"/>
  <c r="K324" i="13"/>
  <c r="J324" i="13"/>
  <c r="I324" i="13" s="1"/>
  <c r="N323" i="13"/>
  <c r="M323" i="13"/>
  <c r="L323" i="13"/>
  <c r="K323" i="13"/>
  <c r="J323" i="13"/>
  <c r="N322" i="13"/>
  <c r="M322" i="13"/>
  <c r="L322" i="13"/>
  <c r="K322" i="13"/>
  <c r="J322" i="13"/>
  <c r="I322" i="13" s="1"/>
  <c r="N321" i="13"/>
  <c r="M321" i="13"/>
  <c r="L321" i="13"/>
  <c r="K321" i="13"/>
  <c r="J321" i="13"/>
  <c r="N320" i="13"/>
  <c r="M320" i="13"/>
  <c r="L320" i="13"/>
  <c r="K320" i="13"/>
  <c r="J320" i="13"/>
  <c r="I320" i="13"/>
  <c r="N319" i="13"/>
  <c r="M319" i="13"/>
  <c r="L319" i="13"/>
  <c r="K319" i="13"/>
  <c r="I319" i="13" s="1"/>
  <c r="J319" i="13"/>
  <c r="N318" i="13"/>
  <c r="M318" i="13"/>
  <c r="L318" i="13"/>
  <c r="I318" i="13" s="1"/>
  <c r="K318" i="13"/>
  <c r="J318" i="13"/>
  <c r="N317" i="13"/>
  <c r="M317" i="13"/>
  <c r="L317" i="13"/>
  <c r="K317" i="13"/>
  <c r="J317" i="13"/>
  <c r="N316" i="13"/>
  <c r="M316" i="13"/>
  <c r="L316" i="13"/>
  <c r="K316" i="13"/>
  <c r="J316" i="13"/>
  <c r="I316" i="13" s="1"/>
  <c r="N315" i="13"/>
  <c r="M315" i="13"/>
  <c r="L315" i="13"/>
  <c r="K315" i="13"/>
  <c r="J315" i="13"/>
  <c r="N314" i="13"/>
  <c r="M314" i="13"/>
  <c r="L314" i="13"/>
  <c r="K314" i="13"/>
  <c r="J314" i="13"/>
  <c r="I314" i="13" s="1"/>
  <c r="N313" i="13"/>
  <c r="M313" i="13"/>
  <c r="L313" i="13"/>
  <c r="K313" i="13"/>
  <c r="J313" i="13"/>
  <c r="N312" i="13"/>
  <c r="M312" i="13"/>
  <c r="L312" i="13"/>
  <c r="K312" i="13"/>
  <c r="J312" i="13"/>
  <c r="I312" i="13"/>
  <c r="N311" i="13"/>
  <c r="M311" i="13"/>
  <c r="L311" i="13"/>
  <c r="K311" i="13"/>
  <c r="I311" i="13" s="1"/>
  <c r="J311" i="13"/>
  <c r="N310" i="13"/>
  <c r="M310" i="13"/>
  <c r="L310" i="13"/>
  <c r="I310" i="13" s="1"/>
  <c r="K310" i="13"/>
  <c r="J310" i="13"/>
  <c r="N309" i="13"/>
  <c r="M309" i="13"/>
  <c r="L309" i="13"/>
  <c r="K309" i="13"/>
  <c r="J309" i="13"/>
  <c r="N308" i="13"/>
  <c r="M308" i="13"/>
  <c r="L308" i="13"/>
  <c r="K308" i="13"/>
  <c r="J308" i="13"/>
  <c r="I308" i="13" s="1"/>
  <c r="N307" i="13"/>
  <c r="M307" i="13"/>
  <c r="L307" i="13"/>
  <c r="K307" i="13"/>
  <c r="J307" i="13"/>
  <c r="N306" i="13"/>
  <c r="M306" i="13"/>
  <c r="L306" i="13"/>
  <c r="K306" i="13"/>
  <c r="J306" i="13"/>
  <c r="I306" i="13" s="1"/>
  <c r="N305" i="13"/>
  <c r="M305" i="13"/>
  <c r="L305" i="13"/>
  <c r="K305" i="13"/>
  <c r="J305" i="13"/>
  <c r="N304" i="13"/>
  <c r="M304" i="13"/>
  <c r="L304" i="13"/>
  <c r="K304" i="13"/>
  <c r="J304" i="13"/>
  <c r="I304" i="13"/>
  <c r="N303" i="13"/>
  <c r="M303" i="13"/>
  <c r="L303" i="13"/>
  <c r="K303" i="13"/>
  <c r="I303" i="13" s="1"/>
  <c r="J303" i="13"/>
  <c r="N302" i="13"/>
  <c r="M302" i="13"/>
  <c r="L302" i="13"/>
  <c r="I302" i="13" s="1"/>
  <c r="K302" i="13"/>
  <c r="J302" i="13"/>
  <c r="N301" i="13"/>
  <c r="M301" i="13"/>
  <c r="L301" i="13"/>
  <c r="K301" i="13"/>
  <c r="J301" i="13"/>
  <c r="N300" i="13"/>
  <c r="M300" i="13"/>
  <c r="L300" i="13"/>
  <c r="K300" i="13"/>
  <c r="J300" i="13"/>
  <c r="I300" i="13" s="1"/>
  <c r="N299" i="13"/>
  <c r="M299" i="13"/>
  <c r="L299" i="13"/>
  <c r="K299" i="13"/>
  <c r="J299" i="13"/>
  <c r="N298" i="13"/>
  <c r="M298" i="13"/>
  <c r="L298" i="13"/>
  <c r="K298" i="13"/>
  <c r="J298" i="13"/>
  <c r="I298" i="13" s="1"/>
  <c r="N297" i="13"/>
  <c r="M297" i="13"/>
  <c r="L297" i="13"/>
  <c r="K297" i="13"/>
  <c r="J297" i="13"/>
  <c r="N296" i="13"/>
  <c r="M296" i="13"/>
  <c r="L296" i="13"/>
  <c r="K296" i="13"/>
  <c r="J296" i="13"/>
  <c r="I296" i="13"/>
  <c r="N295" i="13"/>
  <c r="M295" i="13"/>
  <c r="L295" i="13"/>
  <c r="K295" i="13"/>
  <c r="I295" i="13" s="1"/>
  <c r="J295" i="13"/>
  <c r="N294" i="13"/>
  <c r="M294" i="13"/>
  <c r="L294" i="13"/>
  <c r="I294" i="13" s="1"/>
  <c r="K294" i="13"/>
  <c r="J294" i="13"/>
  <c r="N293" i="13"/>
  <c r="M293" i="13"/>
  <c r="L293" i="13"/>
  <c r="K293" i="13"/>
  <c r="J293" i="13"/>
  <c r="N292" i="13"/>
  <c r="M292" i="13"/>
  <c r="L292" i="13"/>
  <c r="K292" i="13"/>
  <c r="J292" i="13"/>
  <c r="I292" i="13" s="1"/>
  <c r="N291" i="13"/>
  <c r="M291" i="13"/>
  <c r="L291" i="13"/>
  <c r="K291" i="13"/>
  <c r="J291" i="13"/>
  <c r="N290" i="13"/>
  <c r="M290" i="13"/>
  <c r="L290" i="13"/>
  <c r="K290" i="13"/>
  <c r="J290" i="13"/>
  <c r="I290" i="13" s="1"/>
  <c r="N289" i="13"/>
  <c r="M289" i="13"/>
  <c r="L289" i="13"/>
  <c r="K289" i="13"/>
  <c r="J289" i="13"/>
  <c r="N288" i="13"/>
  <c r="M288" i="13"/>
  <c r="L288" i="13"/>
  <c r="K288" i="13"/>
  <c r="J288" i="13"/>
  <c r="I288" i="13"/>
  <c r="N287" i="13"/>
  <c r="M287" i="13"/>
  <c r="L287" i="13"/>
  <c r="K287" i="13"/>
  <c r="I287" i="13" s="1"/>
  <c r="J287" i="13"/>
  <c r="N286" i="13"/>
  <c r="M286" i="13"/>
  <c r="L286" i="13"/>
  <c r="I286" i="13" s="1"/>
  <c r="K286" i="13"/>
  <c r="J286" i="13"/>
  <c r="N285" i="13"/>
  <c r="M285" i="13"/>
  <c r="L285" i="13"/>
  <c r="K285" i="13"/>
  <c r="J285" i="13"/>
  <c r="N284" i="13"/>
  <c r="M284" i="13"/>
  <c r="L284" i="13"/>
  <c r="K284" i="13"/>
  <c r="J284" i="13"/>
  <c r="I284" i="13" s="1"/>
  <c r="N283" i="13"/>
  <c r="M283" i="13"/>
  <c r="L283" i="13"/>
  <c r="K283" i="13"/>
  <c r="J283" i="13"/>
  <c r="N282" i="13"/>
  <c r="M282" i="13"/>
  <c r="L282" i="13"/>
  <c r="K282" i="13"/>
  <c r="J282" i="13"/>
  <c r="I282" i="13" s="1"/>
  <c r="N281" i="13"/>
  <c r="M281" i="13"/>
  <c r="L281" i="13"/>
  <c r="K281" i="13"/>
  <c r="J281" i="13"/>
  <c r="N280" i="13"/>
  <c r="M280" i="13"/>
  <c r="L280" i="13"/>
  <c r="K280" i="13"/>
  <c r="J280" i="13"/>
  <c r="I280" i="13"/>
  <c r="N279" i="13"/>
  <c r="M279" i="13"/>
  <c r="L279" i="13"/>
  <c r="K279" i="13"/>
  <c r="I279" i="13" s="1"/>
  <c r="J279" i="13"/>
  <c r="N278" i="13"/>
  <c r="M278" i="13"/>
  <c r="L278" i="13"/>
  <c r="I278" i="13" s="1"/>
  <c r="K278" i="13"/>
  <c r="J278" i="13"/>
  <c r="N277" i="13"/>
  <c r="M277" i="13"/>
  <c r="L277" i="13"/>
  <c r="K277" i="13"/>
  <c r="J277" i="13"/>
  <c r="N276" i="13"/>
  <c r="M276" i="13"/>
  <c r="L276" i="13"/>
  <c r="K276" i="13"/>
  <c r="I276" i="13" s="1"/>
  <c r="J276" i="13"/>
  <c r="N275" i="13"/>
  <c r="M275" i="13"/>
  <c r="L275" i="13"/>
  <c r="K275" i="13"/>
  <c r="J275" i="13"/>
  <c r="I275" i="13"/>
  <c r="N274" i="13"/>
  <c r="M274" i="13"/>
  <c r="L274" i="13"/>
  <c r="K274" i="13"/>
  <c r="I274" i="13" s="1"/>
  <c r="J274" i="13"/>
  <c r="N273" i="13"/>
  <c r="M273" i="13"/>
  <c r="L273" i="13"/>
  <c r="K273" i="13"/>
  <c r="J273" i="13"/>
  <c r="I273" i="13"/>
  <c r="N272" i="13"/>
  <c r="M272" i="13"/>
  <c r="L272" i="13"/>
  <c r="K272" i="13"/>
  <c r="I272" i="13" s="1"/>
  <c r="J272" i="13"/>
  <c r="N271" i="13"/>
  <c r="M271" i="13"/>
  <c r="L271" i="13"/>
  <c r="K271" i="13"/>
  <c r="J271" i="13"/>
  <c r="I271" i="13"/>
  <c r="N270" i="13"/>
  <c r="M270" i="13"/>
  <c r="L270" i="13"/>
  <c r="K270" i="13"/>
  <c r="I270" i="13" s="1"/>
  <c r="J270" i="13"/>
  <c r="N269" i="13"/>
  <c r="M269" i="13"/>
  <c r="L269" i="13"/>
  <c r="K269" i="13"/>
  <c r="J269" i="13"/>
  <c r="I269" i="13"/>
  <c r="N268" i="13"/>
  <c r="M268" i="13"/>
  <c r="L268" i="13"/>
  <c r="K268" i="13"/>
  <c r="I268" i="13" s="1"/>
  <c r="J268" i="13"/>
  <c r="N267" i="13"/>
  <c r="M267" i="13"/>
  <c r="L267" i="13"/>
  <c r="K267" i="13"/>
  <c r="J267" i="13"/>
  <c r="I267" i="13"/>
  <c r="N266" i="13"/>
  <c r="M266" i="13"/>
  <c r="L266" i="13"/>
  <c r="K266" i="13"/>
  <c r="I266" i="13" s="1"/>
  <c r="J266" i="13"/>
  <c r="N265" i="13"/>
  <c r="M265" i="13"/>
  <c r="L265" i="13"/>
  <c r="K265" i="13"/>
  <c r="J265" i="13"/>
  <c r="I265" i="13"/>
  <c r="N264" i="13"/>
  <c r="M264" i="13"/>
  <c r="L264" i="13"/>
  <c r="K264" i="13"/>
  <c r="I264" i="13" s="1"/>
  <c r="J264" i="13"/>
  <c r="N263" i="13"/>
  <c r="M263" i="13"/>
  <c r="L263" i="13"/>
  <c r="K263" i="13"/>
  <c r="J263" i="13"/>
  <c r="I263" i="13"/>
  <c r="N262" i="13"/>
  <c r="M262" i="13"/>
  <c r="L262" i="13"/>
  <c r="K262" i="13"/>
  <c r="I262" i="13" s="1"/>
  <c r="J262" i="13"/>
  <c r="N261" i="13"/>
  <c r="M261" i="13"/>
  <c r="L261" i="13"/>
  <c r="K261" i="13"/>
  <c r="J261" i="13"/>
  <c r="I261" i="13"/>
  <c r="N260" i="13"/>
  <c r="M260" i="13"/>
  <c r="L260" i="13"/>
  <c r="K260" i="13"/>
  <c r="I260" i="13" s="1"/>
  <c r="J260" i="13"/>
  <c r="N259" i="13"/>
  <c r="M259" i="13"/>
  <c r="L259" i="13"/>
  <c r="K259" i="13"/>
  <c r="J259" i="13"/>
  <c r="I259" i="13"/>
  <c r="N258" i="13"/>
  <c r="M258" i="13"/>
  <c r="L258" i="13"/>
  <c r="K258" i="13"/>
  <c r="I258" i="13" s="1"/>
  <c r="J258" i="13"/>
  <c r="N257" i="13"/>
  <c r="M257" i="13"/>
  <c r="L257" i="13"/>
  <c r="K257" i="13"/>
  <c r="J257" i="13"/>
  <c r="I257" i="13"/>
  <c r="N256" i="13"/>
  <c r="M256" i="13"/>
  <c r="L256" i="13"/>
  <c r="K256" i="13"/>
  <c r="I256" i="13" s="1"/>
  <c r="J256" i="13"/>
  <c r="N255" i="13"/>
  <c r="M255" i="13"/>
  <c r="L255" i="13"/>
  <c r="K255" i="13"/>
  <c r="J255" i="13"/>
  <c r="I255" i="13"/>
  <c r="N254" i="13"/>
  <c r="M254" i="13"/>
  <c r="L254" i="13"/>
  <c r="K254" i="13"/>
  <c r="I254" i="13" s="1"/>
  <c r="J254" i="13"/>
  <c r="N253" i="13"/>
  <c r="M253" i="13"/>
  <c r="L253" i="13"/>
  <c r="K253" i="13"/>
  <c r="J253" i="13"/>
  <c r="I253" i="13"/>
  <c r="N252" i="13"/>
  <c r="M252" i="13"/>
  <c r="L252" i="13"/>
  <c r="K252" i="13"/>
  <c r="I252" i="13" s="1"/>
  <c r="J252" i="13"/>
  <c r="N251" i="13"/>
  <c r="M251" i="13"/>
  <c r="L251" i="13"/>
  <c r="K251" i="13"/>
  <c r="J251" i="13"/>
  <c r="I251" i="13"/>
  <c r="N250" i="13"/>
  <c r="M250" i="13"/>
  <c r="L250" i="13"/>
  <c r="K250" i="13"/>
  <c r="I250" i="13" s="1"/>
  <c r="J250" i="13"/>
  <c r="N249" i="13"/>
  <c r="M249" i="13"/>
  <c r="L249" i="13"/>
  <c r="K249" i="13"/>
  <c r="J249" i="13"/>
  <c r="I249" i="13"/>
  <c r="N248" i="13"/>
  <c r="M248" i="13"/>
  <c r="L248" i="13"/>
  <c r="K248" i="13"/>
  <c r="I248" i="13" s="1"/>
  <c r="J248" i="13"/>
  <c r="N247" i="13"/>
  <c r="M247" i="13"/>
  <c r="L247" i="13"/>
  <c r="K247" i="13"/>
  <c r="J247" i="13"/>
  <c r="I247" i="13"/>
  <c r="N246" i="13"/>
  <c r="M246" i="13"/>
  <c r="L246" i="13"/>
  <c r="K246" i="13"/>
  <c r="I246" i="13" s="1"/>
  <c r="J246" i="13"/>
  <c r="N245" i="13"/>
  <c r="M245" i="13"/>
  <c r="L245" i="13"/>
  <c r="K245" i="13"/>
  <c r="J245" i="13"/>
  <c r="I245" i="13"/>
  <c r="N244" i="13"/>
  <c r="M244" i="13"/>
  <c r="L244" i="13"/>
  <c r="K244" i="13"/>
  <c r="I244" i="13" s="1"/>
  <c r="J244" i="13"/>
  <c r="N243" i="13"/>
  <c r="M243" i="13"/>
  <c r="L243" i="13"/>
  <c r="K243" i="13"/>
  <c r="J243" i="13"/>
  <c r="I243" i="13"/>
  <c r="N242" i="13"/>
  <c r="M242" i="13"/>
  <c r="L242" i="13"/>
  <c r="K242" i="13"/>
  <c r="I242" i="13" s="1"/>
  <c r="J242" i="13"/>
  <c r="N241" i="13"/>
  <c r="M241" i="13"/>
  <c r="L241" i="13"/>
  <c r="K241" i="13"/>
  <c r="J241" i="13"/>
  <c r="I241" i="13"/>
  <c r="N240" i="13"/>
  <c r="M240" i="13"/>
  <c r="L240" i="13"/>
  <c r="K240" i="13"/>
  <c r="I240" i="13" s="1"/>
  <c r="J240" i="13"/>
  <c r="N239" i="13"/>
  <c r="M239" i="13"/>
  <c r="L239" i="13"/>
  <c r="K239" i="13"/>
  <c r="J239" i="13"/>
  <c r="I239" i="13"/>
  <c r="N238" i="13"/>
  <c r="M238" i="13"/>
  <c r="L238" i="13"/>
  <c r="K238" i="13"/>
  <c r="I238" i="13" s="1"/>
  <c r="J238" i="13"/>
  <c r="N237" i="13"/>
  <c r="M237" i="13"/>
  <c r="L237" i="13"/>
  <c r="K237" i="13"/>
  <c r="J237" i="13"/>
  <c r="I237" i="13"/>
  <c r="N236" i="13"/>
  <c r="M236" i="13"/>
  <c r="L236" i="13"/>
  <c r="K236" i="13"/>
  <c r="I236" i="13" s="1"/>
  <c r="J236" i="13"/>
  <c r="N235" i="13"/>
  <c r="M235" i="13"/>
  <c r="L235" i="13"/>
  <c r="K235" i="13"/>
  <c r="J235" i="13"/>
  <c r="I235" i="13"/>
  <c r="N234" i="13"/>
  <c r="M234" i="13"/>
  <c r="L234" i="13"/>
  <c r="K234" i="13"/>
  <c r="I234" i="13" s="1"/>
  <c r="J234" i="13"/>
  <c r="N233" i="13"/>
  <c r="M233" i="13"/>
  <c r="L233" i="13"/>
  <c r="K233" i="13"/>
  <c r="J233" i="13"/>
  <c r="I233" i="13"/>
  <c r="N232" i="13"/>
  <c r="M232" i="13"/>
  <c r="L232" i="13"/>
  <c r="K232" i="13"/>
  <c r="I232" i="13" s="1"/>
  <c r="J232" i="13"/>
  <c r="N231" i="13"/>
  <c r="M231" i="13"/>
  <c r="L231" i="13"/>
  <c r="K231" i="13"/>
  <c r="J231" i="13"/>
  <c r="I231" i="13"/>
  <c r="N230" i="13"/>
  <c r="M230" i="13"/>
  <c r="L230" i="13"/>
  <c r="K230" i="13"/>
  <c r="I230" i="13" s="1"/>
  <c r="J230" i="13"/>
  <c r="N229" i="13"/>
  <c r="M229" i="13"/>
  <c r="L229" i="13"/>
  <c r="K229" i="13"/>
  <c r="J229" i="13"/>
  <c r="I229" i="13"/>
  <c r="N228" i="13"/>
  <c r="M228" i="13"/>
  <c r="L228" i="13"/>
  <c r="K228" i="13"/>
  <c r="I228" i="13" s="1"/>
  <c r="J228" i="13"/>
  <c r="N227" i="13"/>
  <c r="M227" i="13"/>
  <c r="L227" i="13"/>
  <c r="K227" i="13"/>
  <c r="J227" i="13"/>
  <c r="I227" i="13"/>
  <c r="N226" i="13"/>
  <c r="M226" i="13"/>
  <c r="L226" i="13"/>
  <c r="K226" i="13"/>
  <c r="I226" i="13" s="1"/>
  <c r="J226" i="13"/>
  <c r="N225" i="13"/>
  <c r="M225" i="13"/>
  <c r="L225" i="13"/>
  <c r="K225" i="13"/>
  <c r="J225" i="13"/>
  <c r="I225" i="13"/>
  <c r="N224" i="13"/>
  <c r="M224" i="13"/>
  <c r="L224" i="13"/>
  <c r="K224" i="13"/>
  <c r="I224" i="13" s="1"/>
  <c r="J224" i="13"/>
  <c r="N223" i="13"/>
  <c r="M223" i="13"/>
  <c r="L223" i="13"/>
  <c r="K223" i="13"/>
  <c r="J223" i="13"/>
  <c r="I223" i="13"/>
  <c r="N222" i="13"/>
  <c r="M222" i="13"/>
  <c r="L222" i="13"/>
  <c r="K222" i="13"/>
  <c r="I222" i="13" s="1"/>
  <c r="J222" i="13"/>
  <c r="N221" i="13"/>
  <c r="M221" i="13"/>
  <c r="L221" i="13"/>
  <c r="K221" i="13"/>
  <c r="J221" i="13"/>
  <c r="I221" i="13"/>
  <c r="N220" i="13"/>
  <c r="M220" i="13"/>
  <c r="L220" i="13"/>
  <c r="K220" i="13"/>
  <c r="I220" i="13" s="1"/>
  <c r="J220" i="13"/>
  <c r="N219" i="13"/>
  <c r="M219" i="13"/>
  <c r="L219" i="13"/>
  <c r="K219" i="13"/>
  <c r="J219" i="13"/>
  <c r="I219" i="13"/>
  <c r="N218" i="13"/>
  <c r="M218" i="13"/>
  <c r="L218" i="13"/>
  <c r="K218" i="13"/>
  <c r="I218" i="13" s="1"/>
  <c r="J218" i="13"/>
  <c r="N217" i="13"/>
  <c r="M217" i="13"/>
  <c r="L217" i="13"/>
  <c r="K217" i="13"/>
  <c r="J217" i="13"/>
  <c r="I217" i="13"/>
  <c r="N216" i="13"/>
  <c r="M216" i="13"/>
  <c r="L216" i="13"/>
  <c r="K216" i="13"/>
  <c r="I216" i="13" s="1"/>
  <c r="J216" i="13"/>
  <c r="N215" i="13"/>
  <c r="M215" i="13"/>
  <c r="L215" i="13"/>
  <c r="K215" i="13"/>
  <c r="J215" i="13"/>
  <c r="I215" i="13"/>
  <c r="N214" i="13"/>
  <c r="M214" i="13"/>
  <c r="L214" i="13"/>
  <c r="K214" i="13"/>
  <c r="I214" i="13" s="1"/>
  <c r="J214" i="13"/>
  <c r="N213" i="13"/>
  <c r="M213" i="13"/>
  <c r="L213" i="13"/>
  <c r="K213" i="13"/>
  <c r="J213" i="13"/>
  <c r="I213" i="13"/>
  <c r="N212" i="13"/>
  <c r="M212" i="13"/>
  <c r="L212" i="13"/>
  <c r="K212" i="13"/>
  <c r="I212" i="13" s="1"/>
  <c r="J212" i="13"/>
  <c r="N211" i="13"/>
  <c r="M211" i="13"/>
  <c r="L211" i="13"/>
  <c r="K211" i="13"/>
  <c r="J211" i="13"/>
  <c r="I211" i="13"/>
  <c r="N210" i="13"/>
  <c r="M210" i="13"/>
  <c r="L210" i="13"/>
  <c r="K210" i="13"/>
  <c r="I210" i="13" s="1"/>
  <c r="J210" i="13"/>
  <c r="N209" i="13"/>
  <c r="M209" i="13"/>
  <c r="L209" i="13"/>
  <c r="K209" i="13"/>
  <c r="J209" i="13"/>
  <c r="I209" i="13"/>
  <c r="N208" i="13"/>
  <c r="M208" i="13"/>
  <c r="L208" i="13"/>
  <c r="K208" i="13"/>
  <c r="I208" i="13" s="1"/>
  <c r="J208" i="13"/>
  <c r="N207" i="13"/>
  <c r="M207" i="13"/>
  <c r="L207" i="13"/>
  <c r="K207" i="13"/>
  <c r="J207" i="13"/>
  <c r="I207" i="13"/>
  <c r="N206" i="13"/>
  <c r="M206" i="13"/>
  <c r="L206" i="13"/>
  <c r="K206" i="13"/>
  <c r="I206" i="13" s="1"/>
  <c r="J206" i="13"/>
  <c r="N205" i="13"/>
  <c r="M205" i="13"/>
  <c r="L205" i="13"/>
  <c r="K205" i="13"/>
  <c r="J205" i="13"/>
  <c r="I205" i="13"/>
  <c r="N204" i="13"/>
  <c r="M204" i="13"/>
  <c r="L204" i="13"/>
  <c r="K204" i="13"/>
  <c r="I204" i="13" s="1"/>
  <c r="J204" i="13"/>
  <c r="N203" i="13"/>
  <c r="M203" i="13"/>
  <c r="L203" i="13"/>
  <c r="K203" i="13"/>
  <c r="J203" i="13"/>
  <c r="I203" i="13"/>
  <c r="N202" i="13"/>
  <c r="M202" i="13"/>
  <c r="L202" i="13"/>
  <c r="K202" i="13"/>
  <c r="I202" i="13" s="1"/>
  <c r="K36" i="13" s="1"/>
  <c r="J202" i="13"/>
  <c r="N201" i="13"/>
  <c r="M201" i="13"/>
  <c r="L201" i="13"/>
  <c r="K201" i="13"/>
  <c r="J201" i="13"/>
  <c r="I201" i="13"/>
  <c r="N200" i="13"/>
  <c r="M200" i="13"/>
  <c r="L200" i="13"/>
  <c r="K200" i="13"/>
  <c r="I200" i="13" s="1"/>
  <c r="J200" i="13"/>
  <c r="N199" i="13"/>
  <c r="M199" i="13"/>
  <c r="L199" i="13"/>
  <c r="K199" i="13"/>
  <c r="J199" i="13"/>
  <c r="I199" i="13"/>
  <c r="N198" i="13"/>
  <c r="M198" i="13"/>
  <c r="L198" i="13"/>
  <c r="K198" i="13"/>
  <c r="I198" i="13" s="1"/>
  <c r="J198" i="13"/>
  <c r="N197" i="13"/>
  <c r="M197" i="13"/>
  <c r="L197" i="13"/>
  <c r="K197" i="13"/>
  <c r="J197" i="13"/>
  <c r="I197" i="13"/>
  <c r="N196" i="13"/>
  <c r="M196" i="13"/>
  <c r="L196" i="13"/>
  <c r="K196" i="13"/>
  <c r="I196" i="13" s="1"/>
  <c r="K34" i="13" s="1"/>
  <c r="J196" i="13"/>
  <c r="N195" i="13"/>
  <c r="M195" i="13"/>
  <c r="L195" i="13"/>
  <c r="K195" i="13"/>
  <c r="J195" i="13"/>
  <c r="I195" i="13"/>
  <c r="N194" i="13"/>
  <c r="M194" i="13"/>
  <c r="L194" i="13"/>
  <c r="K194" i="13"/>
  <c r="I194" i="13" s="1"/>
  <c r="J194" i="13"/>
  <c r="N193" i="13"/>
  <c r="M193" i="13"/>
  <c r="L193" i="13"/>
  <c r="K193" i="13"/>
  <c r="J193" i="13"/>
  <c r="I193" i="13"/>
  <c r="N192" i="13"/>
  <c r="M192" i="13"/>
  <c r="L192" i="13"/>
  <c r="K192" i="13"/>
  <c r="I192" i="13" s="1"/>
  <c r="J192" i="13"/>
  <c r="N191" i="13"/>
  <c r="M191" i="13"/>
  <c r="L191" i="13"/>
  <c r="K191" i="13"/>
  <c r="J191" i="13"/>
  <c r="I191" i="13"/>
  <c r="N190" i="13"/>
  <c r="M190" i="13"/>
  <c r="L190" i="13"/>
  <c r="K190" i="13"/>
  <c r="I190" i="13" s="1"/>
  <c r="J190" i="13"/>
  <c r="N189" i="13"/>
  <c r="M189" i="13"/>
  <c r="L189" i="13"/>
  <c r="K189" i="13"/>
  <c r="J189" i="13"/>
  <c r="I189" i="13"/>
  <c r="N188" i="13"/>
  <c r="M188" i="13"/>
  <c r="L188" i="13"/>
  <c r="K188" i="13"/>
  <c r="I188" i="13" s="1"/>
  <c r="J188" i="13"/>
  <c r="N187" i="13"/>
  <c r="M187" i="13"/>
  <c r="L187" i="13"/>
  <c r="K187" i="13"/>
  <c r="J187" i="13"/>
  <c r="I187" i="13"/>
  <c r="N186" i="13"/>
  <c r="M186" i="13"/>
  <c r="L186" i="13"/>
  <c r="K186" i="13"/>
  <c r="I186" i="13" s="1"/>
  <c r="K31" i="13" s="1"/>
  <c r="J186" i="13"/>
  <c r="N185" i="13"/>
  <c r="M185" i="13"/>
  <c r="L185" i="13"/>
  <c r="K185" i="13"/>
  <c r="J185" i="13"/>
  <c r="I185" i="13"/>
  <c r="N184" i="13"/>
  <c r="M184" i="13"/>
  <c r="L184" i="13"/>
  <c r="K184" i="13"/>
  <c r="I184" i="13" s="1"/>
  <c r="J184" i="13"/>
  <c r="N183" i="13"/>
  <c r="M183" i="13"/>
  <c r="L183" i="13"/>
  <c r="K183" i="13"/>
  <c r="J183" i="13"/>
  <c r="I183" i="13"/>
  <c r="N182" i="13"/>
  <c r="M182" i="13"/>
  <c r="L182" i="13"/>
  <c r="K182" i="13"/>
  <c r="I182" i="13" s="1"/>
  <c r="J182" i="13"/>
  <c r="N181" i="13"/>
  <c r="M181" i="13"/>
  <c r="L181" i="13"/>
  <c r="K181" i="13"/>
  <c r="J181" i="13"/>
  <c r="I181" i="13"/>
  <c r="N180" i="13"/>
  <c r="M180" i="13"/>
  <c r="L180" i="13"/>
  <c r="K180" i="13"/>
  <c r="I180" i="13" s="1"/>
  <c r="J180" i="13"/>
  <c r="N179" i="13"/>
  <c r="M179" i="13"/>
  <c r="L179" i="13"/>
  <c r="K179" i="13"/>
  <c r="J179" i="13"/>
  <c r="I179" i="13"/>
  <c r="N178" i="13"/>
  <c r="M178" i="13"/>
  <c r="L178" i="13"/>
  <c r="K178" i="13"/>
  <c r="I178" i="13" s="1"/>
  <c r="J178" i="13"/>
  <c r="N177" i="13"/>
  <c r="M177" i="13"/>
  <c r="L177" i="13"/>
  <c r="K177" i="13"/>
  <c r="J177" i="13"/>
  <c r="I177" i="13"/>
  <c r="N176" i="13"/>
  <c r="M176" i="13"/>
  <c r="L176" i="13"/>
  <c r="K176" i="13"/>
  <c r="I176" i="13" s="1"/>
  <c r="J176" i="13"/>
  <c r="N175" i="13"/>
  <c r="M175" i="13"/>
  <c r="L175" i="13"/>
  <c r="K175" i="13"/>
  <c r="J175" i="13"/>
  <c r="I175" i="13"/>
  <c r="N174" i="13"/>
  <c r="M174" i="13"/>
  <c r="L174" i="13"/>
  <c r="K174" i="13"/>
  <c r="I174" i="13" s="1"/>
  <c r="K29" i="13" s="1"/>
  <c r="J174" i="13"/>
  <c r="N173" i="13"/>
  <c r="M173" i="13"/>
  <c r="L173" i="13"/>
  <c r="K173" i="13"/>
  <c r="J173" i="13"/>
  <c r="I173" i="13"/>
  <c r="N172" i="13"/>
  <c r="M172" i="13"/>
  <c r="L172" i="13"/>
  <c r="K172" i="13"/>
  <c r="I172" i="13" s="1"/>
  <c r="K27" i="13" s="1"/>
  <c r="J172" i="13"/>
  <c r="N171" i="13"/>
  <c r="M171" i="13"/>
  <c r="L171" i="13"/>
  <c r="K171" i="13"/>
  <c r="J171" i="13"/>
  <c r="I171" i="13"/>
  <c r="N170" i="13"/>
  <c r="M170" i="13"/>
  <c r="L170" i="13"/>
  <c r="K170" i="13"/>
  <c r="I170" i="13" s="1"/>
  <c r="J170" i="13"/>
  <c r="N169" i="13"/>
  <c r="M169" i="13"/>
  <c r="L169" i="13"/>
  <c r="K169" i="13"/>
  <c r="J169" i="13"/>
  <c r="I169" i="13"/>
  <c r="N168" i="13"/>
  <c r="M168" i="13"/>
  <c r="L168" i="13"/>
  <c r="K168" i="13"/>
  <c r="I168" i="13" s="1"/>
  <c r="J168" i="13"/>
  <c r="N167" i="13"/>
  <c r="M167" i="13"/>
  <c r="L167" i="13"/>
  <c r="K167" i="13"/>
  <c r="J167" i="13"/>
  <c r="I167" i="13"/>
  <c r="N166" i="13"/>
  <c r="M166" i="13"/>
  <c r="L166" i="13"/>
  <c r="K166" i="13"/>
  <c r="I166" i="13" s="1"/>
  <c r="J166" i="13"/>
  <c r="N165" i="13"/>
  <c r="M165" i="13"/>
  <c r="L165" i="13"/>
  <c r="K165" i="13"/>
  <c r="J165" i="13"/>
  <c r="I165" i="13"/>
  <c r="N164" i="13"/>
  <c r="M164" i="13"/>
  <c r="L164" i="13"/>
  <c r="K164" i="13"/>
  <c r="I164" i="13" s="1"/>
  <c r="J164" i="13"/>
  <c r="N163" i="13"/>
  <c r="M163" i="13"/>
  <c r="L163" i="13"/>
  <c r="K163" i="13"/>
  <c r="J163" i="13"/>
  <c r="I163" i="13"/>
  <c r="N162" i="13"/>
  <c r="M162" i="13"/>
  <c r="L162" i="13"/>
  <c r="K162" i="13"/>
  <c r="I162" i="13" s="1"/>
  <c r="J162" i="13"/>
  <c r="N161" i="13"/>
  <c r="M161" i="13"/>
  <c r="L161" i="13"/>
  <c r="K161" i="13"/>
  <c r="J161" i="13"/>
  <c r="I161" i="13"/>
  <c r="N160" i="13"/>
  <c r="M160" i="13"/>
  <c r="L160" i="13"/>
  <c r="K160" i="13"/>
  <c r="I160" i="13" s="1"/>
  <c r="J160" i="13"/>
  <c r="N159" i="13"/>
  <c r="M159" i="13"/>
  <c r="L159" i="13"/>
  <c r="K159" i="13"/>
  <c r="J159" i="13"/>
  <c r="I159" i="13"/>
  <c r="N158" i="13"/>
  <c r="M158" i="13"/>
  <c r="L158" i="13"/>
  <c r="K158" i="13"/>
  <c r="I158" i="13" s="1"/>
  <c r="J158" i="13"/>
  <c r="N157" i="13"/>
  <c r="M157" i="13"/>
  <c r="L157" i="13"/>
  <c r="K157" i="13"/>
  <c r="J157" i="13"/>
  <c r="I157" i="13"/>
  <c r="N156" i="13"/>
  <c r="M156" i="13"/>
  <c r="L156" i="13"/>
  <c r="K156" i="13"/>
  <c r="I156" i="13" s="1"/>
  <c r="J156" i="13"/>
  <c r="N155" i="13"/>
  <c r="M155" i="13"/>
  <c r="L155" i="13"/>
  <c r="K155" i="13"/>
  <c r="J155" i="13"/>
  <c r="I155" i="13"/>
  <c r="N154" i="13"/>
  <c r="M154" i="13"/>
  <c r="L154" i="13"/>
  <c r="K154" i="13"/>
  <c r="I154" i="13" s="1"/>
  <c r="K25" i="13" s="1"/>
  <c r="J154" i="13"/>
  <c r="N153" i="13"/>
  <c r="M153" i="13"/>
  <c r="L153" i="13"/>
  <c r="K153" i="13"/>
  <c r="J153" i="13"/>
  <c r="I153" i="13"/>
  <c r="N152" i="13"/>
  <c r="M152" i="13"/>
  <c r="L152" i="13"/>
  <c r="K152" i="13"/>
  <c r="I152" i="13" s="1"/>
  <c r="J152" i="13"/>
  <c r="N151" i="13"/>
  <c r="M151" i="13"/>
  <c r="L151" i="13"/>
  <c r="K151" i="13"/>
  <c r="J151" i="13"/>
  <c r="I151" i="13"/>
  <c r="N150" i="13"/>
  <c r="M150" i="13"/>
  <c r="L150" i="13"/>
  <c r="K150" i="13"/>
  <c r="I150" i="13" s="1"/>
  <c r="J150" i="13"/>
  <c r="N149" i="13"/>
  <c r="M149" i="13"/>
  <c r="L149" i="13"/>
  <c r="K149" i="13"/>
  <c r="J149" i="13"/>
  <c r="I149" i="13"/>
  <c r="N148" i="13"/>
  <c r="M148" i="13"/>
  <c r="L148" i="13"/>
  <c r="K148" i="13"/>
  <c r="I148" i="13" s="1"/>
  <c r="J148" i="13"/>
  <c r="N147" i="13"/>
  <c r="M147" i="13"/>
  <c r="L147" i="13"/>
  <c r="K147" i="13"/>
  <c r="J147" i="13"/>
  <c r="I147" i="13"/>
  <c r="N146" i="13"/>
  <c r="M146" i="13"/>
  <c r="L146" i="13"/>
  <c r="K146" i="13"/>
  <c r="I146" i="13" s="1"/>
  <c r="K23" i="13" s="1"/>
  <c r="J146" i="13"/>
  <c r="N145" i="13"/>
  <c r="M145" i="13"/>
  <c r="L145" i="13"/>
  <c r="K145" i="13"/>
  <c r="J145" i="13"/>
  <c r="I145" i="13"/>
  <c r="N144" i="13"/>
  <c r="M144" i="13"/>
  <c r="L144" i="13"/>
  <c r="K144" i="13"/>
  <c r="I144" i="13" s="1"/>
  <c r="J144" i="13"/>
  <c r="N143" i="13"/>
  <c r="M143" i="13"/>
  <c r="L143" i="13"/>
  <c r="K143" i="13"/>
  <c r="J143" i="13"/>
  <c r="I143" i="13"/>
  <c r="N142" i="13"/>
  <c r="M142" i="13"/>
  <c r="L142" i="13"/>
  <c r="K142" i="13"/>
  <c r="I142" i="13" s="1"/>
  <c r="J142" i="13"/>
  <c r="N141" i="13"/>
  <c r="M141" i="13"/>
  <c r="L141" i="13"/>
  <c r="K141" i="13"/>
  <c r="J141" i="13"/>
  <c r="I141" i="13"/>
  <c r="N140" i="13"/>
  <c r="M140" i="13"/>
  <c r="L140" i="13"/>
  <c r="K140" i="13"/>
  <c r="I140" i="13" s="1"/>
  <c r="J140" i="13"/>
  <c r="N139" i="13"/>
  <c r="M139" i="13"/>
  <c r="L139" i="13"/>
  <c r="K139" i="13"/>
  <c r="J139" i="13"/>
  <c r="I139" i="13"/>
  <c r="N138" i="13"/>
  <c r="M138" i="13"/>
  <c r="L138" i="13"/>
  <c r="K138" i="13"/>
  <c r="I138" i="13" s="1"/>
  <c r="J138" i="13"/>
  <c r="N137" i="13"/>
  <c r="M137" i="13"/>
  <c r="L137" i="13"/>
  <c r="K137" i="13"/>
  <c r="J137" i="13"/>
  <c r="I137" i="13"/>
  <c r="N136" i="13"/>
  <c r="M136" i="13"/>
  <c r="L136" i="13"/>
  <c r="K136" i="13"/>
  <c r="I136" i="13" s="1"/>
  <c r="J136" i="13"/>
  <c r="N135" i="13"/>
  <c r="M135" i="13"/>
  <c r="L135" i="13"/>
  <c r="K135" i="13"/>
  <c r="J135" i="13"/>
  <c r="I135" i="13"/>
  <c r="N134" i="13"/>
  <c r="M134" i="13"/>
  <c r="L134" i="13"/>
  <c r="K134" i="13"/>
  <c r="I134" i="13" s="1"/>
  <c r="J134" i="13"/>
  <c r="N133" i="13"/>
  <c r="M133" i="13"/>
  <c r="L133" i="13"/>
  <c r="K133" i="13"/>
  <c r="J133" i="13"/>
  <c r="I133" i="13"/>
  <c r="N132" i="13"/>
  <c r="M132" i="13"/>
  <c r="L132" i="13"/>
  <c r="K132" i="13"/>
  <c r="I132" i="13" s="1"/>
  <c r="J132" i="13"/>
  <c r="N131" i="13"/>
  <c r="M131" i="13"/>
  <c r="L131" i="13"/>
  <c r="K131" i="13"/>
  <c r="J131" i="13"/>
  <c r="I131" i="13"/>
  <c r="N130" i="13"/>
  <c r="M130" i="13"/>
  <c r="L130" i="13"/>
  <c r="K130" i="13"/>
  <c r="I130" i="13" s="1"/>
  <c r="J130" i="13"/>
  <c r="N129" i="13"/>
  <c r="M129" i="13"/>
  <c r="L129" i="13"/>
  <c r="K129" i="13"/>
  <c r="J129" i="13"/>
  <c r="I129" i="13"/>
  <c r="N128" i="13"/>
  <c r="M128" i="13"/>
  <c r="L128" i="13"/>
  <c r="K128" i="13"/>
  <c r="I128" i="13" s="1"/>
  <c r="J128" i="13"/>
  <c r="N127" i="13"/>
  <c r="M127" i="13"/>
  <c r="L127" i="13"/>
  <c r="K127" i="13"/>
  <c r="J127" i="13"/>
  <c r="I127" i="13"/>
  <c r="N126" i="13"/>
  <c r="M126" i="13"/>
  <c r="L126" i="13"/>
  <c r="K126" i="13"/>
  <c r="I126" i="13" s="1"/>
  <c r="J126" i="13"/>
  <c r="N125" i="13"/>
  <c r="M125" i="13"/>
  <c r="L125" i="13"/>
  <c r="K125" i="13"/>
  <c r="J125" i="13"/>
  <c r="I125" i="13"/>
  <c r="N124" i="13"/>
  <c r="M124" i="13"/>
  <c r="L124" i="13"/>
  <c r="K124" i="13"/>
  <c r="I124" i="13" s="1"/>
  <c r="J124" i="13"/>
  <c r="N123" i="13"/>
  <c r="M123" i="13"/>
  <c r="L123" i="13"/>
  <c r="K123" i="13"/>
  <c r="J123" i="13"/>
  <c r="I123" i="13"/>
  <c r="N122" i="13"/>
  <c r="M122" i="13"/>
  <c r="L122" i="13"/>
  <c r="K122" i="13"/>
  <c r="I122" i="13" s="1"/>
  <c r="J122" i="13"/>
  <c r="N121" i="13"/>
  <c r="M121" i="13"/>
  <c r="L121" i="13"/>
  <c r="K121" i="13"/>
  <c r="J121" i="13"/>
  <c r="I121" i="13"/>
  <c r="N120" i="13"/>
  <c r="M120" i="13"/>
  <c r="L120" i="13"/>
  <c r="K120" i="13"/>
  <c r="I120" i="13" s="1"/>
  <c r="J120" i="13"/>
  <c r="N119" i="13"/>
  <c r="M119" i="13"/>
  <c r="L119" i="13"/>
  <c r="K119" i="13"/>
  <c r="J119" i="13"/>
  <c r="I119" i="13"/>
  <c r="N118" i="13"/>
  <c r="M118" i="13"/>
  <c r="L118" i="13"/>
  <c r="K118" i="13"/>
  <c r="I118" i="13" s="1"/>
  <c r="J118" i="13"/>
  <c r="N117" i="13"/>
  <c r="M117" i="13"/>
  <c r="L117" i="13"/>
  <c r="K117" i="13"/>
  <c r="J117" i="13"/>
  <c r="I117" i="13"/>
  <c r="N116" i="13"/>
  <c r="M116" i="13"/>
  <c r="L116" i="13"/>
  <c r="K116" i="13"/>
  <c r="I116" i="13" s="1"/>
  <c r="J116" i="13"/>
  <c r="N115" i="13"/>
  <c r="M115" i="13"/>
  <c r="L115" i="13"/>
  <c r="K115" i="13"/>
  <c r="J115" i="13"/>
  <c r="I115" i="13"/>
  <c r="N114" i="13"/>
  <c r="M114" i="13"/>
  <c r="L114" i="13"/>
  <c r="K114" i="13"/>
  <c r="I114" i="13" s="1"/>
  <c r="J114" i="13"/>
  <c r="N113" i="13"/>
  <c r="M113" i="13"/>
  <c r="L113" i="13"/>
  <c r="K113" i="13"/>
  <c r="J113" i="13"/>
  <c r="I113" i="13"/>
  <c r="N112" i="13"/>
  <c r="M112" i="13"/>
  <c r="L112" i="13"/>
  <c r="K112" i="13"/>
  <c r="I112" i="13" s="1"/>
  <c r="J112" i="13"/>
  <c r="N111" i="13"/>
  <c r="M111" i="13"/>
  <c r="L111" i="13"/>
  <c r="K111" i="13"/>
  <c r="J111" i="13"/>
  <c r="I111" i="13"/>
  <c r="N110" i="13"/>
  <c r="M110" i="13"/>
  <c r="L110" i="13"/>
  <c r="K110" i="13"/>
  <c r="I110" i="13" s="1"/>
  <c r="J110" i="13"/>
  <c r="N109" i="13"/>
  <c r="M109" i="13"/>
  <c r="L109" i="13"/>
  <c r="K109" i="13"/>
  <c r="J109" i="13"/>
  <c r="I109" i="13"/>
  <c r="N108" i="13"/>
  <c r="M108" i="13"/>
  <c r="L108" i="13"/>
  <c r="K108" i="13"/>
  <c r="I108" i="13" s="1"/>
  <c r="J108" i="13"/>
  <c r="N107" i="13"/>
  <c r="M107" i="13"/>
  <c r="L107" i="13"/>
  <c r="K107" i="13"/>
  <c r="J107" i="13"/>
  <c r="I107" i="13"/>
  <c r="N106" i="13"/>
  <c r="M106" i="13"/>
  <c r="L106" i="13"/>
  <c r="K106" i="13"/>
  <c r="I106" i="13" s="1"/>
  <c r="J106" i="13"/>
  <c r="N105" i="13"/>
  <c r="M105" i="13"/>
  <c r="L105" i="13"/>
  <c r="K105" i="13"/>
  <c r="J105" i="13"/>
  <c r="I105" i="13"/>
  <c r="N104" i="13"/>
  <c r="M104" i="13"/>
  <c r="L104" i="13"/>
  <c r="K104" i="13"/>
  <c r="I104" i="13" s="1"/>
  <c r="J104" i="13"/>
  <c r="N103" i="13"/>
  <c r="M103" i="13"/>
  <c r="L103" i="13"/>
  <c r="K103" i="13"/>
  <c r="J103" i="13"/>
  <c r="I103" i="13"/>
  <c r="N102" i="13"/>
  <c r="M102" i="13"/>
  <c r="L102" i="13"/>
  <c r="K102" i="13"/>
  <c r="I102" i="13" s="1"/>
  <c r="J102" i="13"/>
  <c r="N101" i="13"/>
  <c r="M101" i="13"/>
  <c r="L101" i="13"/>
  <c r="K101" i="13"/>
  <c r="J101" i="13"/>
  <c r="I101" i="13"/>
  <c r="N100" i="13"/>
  <c r="M100" i="13"/>
  <c r="L100" i="13"/>
  <c r="K100" i="13"/>
  <c r="I100" i="13" s="1"/>
  <c r="J100" i="13"/>
  <c r="N99" i="13"/>
  <c r="M99" i="13"/>
  <c r="L99" i="13"/>
  <c r="K99" i="13"/>
  <c r="J99" i="13"/>
  <c r="I99" i="13"/>
  <c r="N98" i="13"/>
  <c r="M98" i="13"/>
  <c r="L98" i="13"/>
  <c r="K98" i="13"/>
  <c r="I98" i="13" s="1"/>
  <c r="J98" i="13"/>
  <c r="N97" i="13"/>
  <c r="M97" i="13"/>
  <c r="L97" i="13"/>
  <c r="K97" i="13"/>
  <c r="J97" i="13"/>
  <c r="I97" i="13"/>
  <c r="N96" i="13"/>
  <c r="M96" i="13"/>
  <c r="L96" i="13"/>
  <c r="K96" i="13"/>
  <c r="I96" i="13" s="1"/>
  <c r="J96" i="13"/>
  <c r="N95" i="13"/>
  <c r="M95" i="13"/>
  <c r="L95" i="13"/>
  <c r="K95" i="13"/>
  <c r="J95" i="13"/>
  <c r="I95" i="13"/>
  <c r="N94" i="13"/>
  <c r="M94" i="13"/>
  <c r="L94" i="13"/>
  <c r="K94" i="13"/>
  <c r="I94" i="13" s="1"/>
  <c r="J94" i="13"/>
  <c r="N93" i="13"/>
  <c r="M93" i="13"/>
  <c r="L93" i="13"/>
  <c r="K93" i="13"/>
  <c r="J93" i="13"/>
  <c r="I93" i="13"/>
  <c r="N92" i="13"/>
  <c r="M92" i="13"/>
  <c r="L92" i="13"/>
  <c r="K92" i="13"/>
  <c r="I92" i="13" s="1"/>
  <c r="J92" i="13"/>
  <c r="N91" i="13"/>
  <c r="M91" i="13"/>
  <c r="L91" i="13"/>
  <c r="K91" i="13"/>
  <c r="J91" i="13"/>
  <c r="I91" i="13"/>
  <c r="N90" i="13"/>
  <c r="M90" i="13"/>
  <c r="L90" i="13"/>
  <c r="K90" i="13"/>
  <c r="I90" i="13" s="1"/>
  <c r="J90" i="13"/>
  <c r="N89" i="13"/>
  <c r="M89" i="13"/>
  <c r="L89" i="13"/>
  <c r="K89" i="13"/>
  <c r="J89" i="13"/>
  <c r="I89" i="13"/>
  <c r="N88" i="13"/>
  <c r="M88" i="13"/>
  <c r="L88" i="13"/>
  <c r="K88" i="13"/>
  <c r="I88" i="13" s="1"/>
  <c r="J88" i="13"/>
  <c r="N87" i="13"/>
  <c r="M87" i="13"/>
  <c r="L87" i="13"/>
  <c r="K87" i="13"/>
  <c r="J87" i="13"/>
  <c r="I87" i="13"/>
  <c r="N86" i="13"/>
  <c r="M86" i="13"/>
  <c r="L86" i="13"/>
  <c r="K86" i="13"/>
  <c r="I86" i="13" s="1"/>
  <c r="J86" i="13"/>
  <c r="N85" i="13"/>
  <c r="M85" i="13"/>
  <c r="L85" i="13"/>
  <c r="K85" i="13"/>
  <c r="J85" i="13"/>
  <c r="I85" i="13"/>
  <c r="N84" i="13"/>
  <c r="M84" i="13"/>
  <c r="L84" i="13"/>
  <c r="K84" i="13"/>
  <c r="I84" i="13" s="1"/>
  <c r="J84" i="13"/>
  <c r="N83" i="13"/>
  <c r="M83" i="13"/>
  <c r="L83" i="13"/>
  <c r="K83" i="13"/>
  <c r="J83" i="13"/>
  <c r="I83" i="13"/>
  <c r="N82" i="13"/>
  <c r="M82" i="13"/>
  <c r="L82" i="13"/>
  <c r="K82" i="13"/>
  <c r="I82" i="13" s="1"/>
  <c r="J82" i="13"/>
  <c r="N81" i="13"/>
  <c r="M81" i="13"/>
  <c r="L81" i="13"/>
  <c r="K81" i="13"/>
  <c r="J81" i="13"/>
  <c r="I81" i="13"/>
  <c r="N80" i="13"/>
  <c r="M80" i="13"/>
  <c r="L80" i="13"/>
  <c r="K80" i="13"/>
  <c r="I80" i="13" s="1"/>
  <c r="J80" i="13"/>
  <c r="N79" i="13"/>
  <c r="M79" i="13"/>
  <c r="L79" i="13"/>
  <c r="K79" i="13"/>
  <c r="J79" i="13"/>
  <c r="I79" i="13"/>
  <c r="N78" i="13"/>
  <c r="M78" i="13"/>
  <c r="L78" i="13"/>
  <c r="K78" i="13"/>
  <c r="I78" i="13" s="1"/>
  <c r="J78" i="13"/>
  <c r="N77" i="13"/>
  <c r="M77" i="13"/>
  <c r="L77" i="13"/>
  <c r="K77" i="13"/>
  <c r="J77" i="13"/>
  <c r="I77" i="13"/>
  <c r="N76" i="13"/>
  <c r="M76" i="13"/>
  <c r="L76" i="13"/>
  <c r="K76" i="13"/>
  <c r="I76" i="13" s="1"/>
  <c r="J76" i="13"/>
  <c r="N75" i="13"/>
  <c r="M75" i="13"/>
  <c r="L75" i="13"/>
  <c r="K75" i="13"/>
  <c r="J75" i="13"/>
  <c r="I75" i="13"/>
  <c r="N74" i="13"/>
  <c r="M74" i="13"/>
  <c r="L74" i="13"/>
  <c r="K74" i="13"/>
  <c r="I74" i="13" s="1"/>
  <c r="J74" i="13"/>
  <c r="N73" i="13"/>
  <c r="M73" i="13"/>
  <c r="L73" i="13"/>
  <c r="K73" i="13"/>
  <c r="J73" i="13"/>
  <c r="I73" i="13"/>
  <c r="N72" i="13"/>
  <c r="M72" i="13"/>
  <c r="L72" i="13"/>
  <c r="K72" i="13"/>
  <c r="I72" i="13" s="1"/>
  <c r="J72" i="13"/>
  <c r="N71" i="13"/>
  <c r="M71" i="13"/>
  <c r="L71" i="13"/>
  <c r="K71" i="13"/>
  <c r="J71" i="13"/>
  <c r="I71" i="13"/>
  <c r="N70" i="13"/>
  <c r="M70" i="13"/>
  <c r="L70" i="13"/>
  <c r="K70" i="13"/>
  <c r="I70" i="13" s="1"/>
  <c r="J70" i="13"/>
  <c r="N69" i="13"/>
  <c r="M69" i="13"/>
  <c r="L69" i="13"/>
  <c r="K69" i="13"/>
  <c r="J69" i="13"/>
  <c r="I69" i="13"/>
  <c r="N68" i="13"/>
  <c r="M68" i="13"/>
  <c r="L68" i="13"/>
  <c r="K68" i="13"/>
  <c r="I68" i="13" s="1"/>
  <c r="J68" i="13"/>
  <c r="N67" i="13"/>
  <c r="M67" i="13"/>
  <c r="L67" i="13"/>
  <c r="K67" i="13"/>
  <c r="J67" i="13"/>
  <c r="I67" i="13"/>
  <c r="N66" i="13"/>
  <c r="M66" i="13"/>
  <c r="L66" i="13"/>
  <c r="K66" i="13"/>
  <c r="I66" i="13" s="1"/>
  <c r="J66" i="13"/>
  <c r="N65" i="13"/>
  <c r="M65" i="13"/>
  <c r="L65" i="13"/>
  <c r="K65" i="13"/>
  <c r="J65" i="13"/>
  <c r="I65" i="13"/>
  <c r="N64" i="13"/>
  <c r="M64" i="13"/>
  <c r="L64" i="13"/>
  <c r="K64" i="13"/>
  <c r="I64" i="13" s="1"/>
  <c r="J64" i="13"/>
  <c r="N63" i="13"/>
  <c r="M63" i="13"/>
  <c r="L63" i="13"/>
  <c r="K63" i="13"/>
  <c r="J63" i="13"/>
  <c r="I63" i="13"/>
  <c r="N62" i="13"/>
  <c r="M62" i="13"/>
  <c r="L62" i="13"/>
  <c r="K62" i="13"/>
  <c r="I62" i="13" s="1"/>
  <c r="J62" i="13"/>
  <c r="N61" i="13"/>
  <c r="M61" i="13"/>
  <c r="L61" i="13"/>
  <c r="K61" i="13"/>
  <c r="J61" i="13"/>
  <c r="I61" i="13"/>
  <c r="N60" i="13"/>
  <c r="M60" i="13"/>
  <c r="L60" i="13"/>
  <c r="K60" i="13"/>
  <c r="I60" i="13" s="1"/>
  <c r="J60" i="13"/>
  <c r="K39" i="13"/>
  <c r="K38" i="13"/>
  <c r="L38" i="13" s="1"/>
  <c r="J38" i="13"/>
  <c r="K37" i="13"/>
  <c r="L37" i="13" s="1"/>
  <c r="J37" i="13"/>
  <c r="K35" i="13"/>
  <c r="L35" i="13" s="1"/>
  <c r="J35" i="13"/>
  <c r="K33" i="13"/>
  <c r="L33" i="13" s="1"/>
  <c r="J33" i="13"/>
  <c r="K32" i="13"/>
  <c r="L32" i="13" s="1"/>
  <c r="J32" i="13"/>
  <c r="K30" i="13"/>
  <c r="L30" i="13" s="1"/>
  <c r="J30" i="13"/>
  <c r="K28" i="13"/>
  <c r="L28" i="13" s="1"/>
  <c r="J28" i="13"/>
  <c r="K26" i="13"/>
  <c r="L26" i="13" s="1"/>
  <c r="J26" i="13"/>
  <c r="K24" i="13"/>
  <c r="L24" i="13" s="1"/>
  <c r="J24" i="13"/>
  <c r="K22" i="13"/>
  <c r="L22" i="13" s="1"/>
  <c r="M22" i="13" s="1"/>
  <c r="J22" i="13"/>
  <c r="E12" i="13"/>
  <c r="D12" i="13"/>
  <c r="K10" i="13"/>
  <c r="K9" i="13"/>
  <c r="K8" i="13"/>
  <c r="K7" i="13"/>
  <c r="K6" i="13"/>
  <c r="K4" i="13"/>
  <c r="K3" i="13"/>
  <c r="K2" i="13"/>
  <c r="D1" i="13"/>
  <c r="K5" i="13" s="1"/>
  <c r="N399" i="12"/>
  <c r="M399" i="12"/>
  <c r="L399" i="12"/>
  <c r="K399" i="12"/>
  <c r="J399" i="12"/>
  <c r="I399" i="12"/>
  <c r="N398" i="12"/>
  <c r="M398" i="12"/>
  <c r="L398" i="12"/>
  <c r="K398" i="12"/>
  <c r="I398" i="12" s="1"/>
  <c r="J398" i="12"/>
  <c r="N397" i="12"/>
  <c r="M397" i="12"/>
  <c r="L397" i="12"/>
  <c r="K397" i="12"/>
  <c r="J397" i="12"/>
  <c r="I397" i="12"/>
  <c r="N396" i="12"/>
  <c r="M396" i="12"/>
  <c r="L396" i="12"/>
  <c r="K396" i="12"/>
  <c r="I396" i="12" s="1"/>
  <c r="J396" i="12"/>
  <c r="N395" i="12"/>
  <c r="M395" i="12"/>
  <c r="L395" i="12"/>
  <c r="K395" i="12"/>
  <c r="J395" i="12"/>
  <c r="I395" i="12"/>
  <c r="N394" i="12"/>
  <c r="M394" i="12"/>
  <c r="L394" i="12"/>
  <c r="K394" i="12"/>
  <c r="I394" i="12" s="1"/>
  <c r="J394" i="12"/>
  <c r="N393" i="12"/>
  <c r="M393" i="12"/>
  <c r="L393" i="12"/>
  <c r="K393" i="12"/>
  <c r="J393" i="12"/>
  <c r="I393" i="12"/>
  <c r="N392" i="12"/>
  <c r="M392" i="12"/>
  <c r="L392" i="12"/>
  <c r="K392" i="12"/>
  <c r="I392" i="12" s="1"/>
  <c r="J392" i="12"/>
  <c r="N391" i="12"/>
  <c r="M391" i="12"/>
  <c r="L391" i="12"/>
  <c r="K391" i="12"/>
  <c r="J391" i="12"/>
  <c r="I391" i="12"/>
  <c r="N390" i="12"/>
  <c r="M390" i="12"/>
  <c r="L390" i="12"/>
  <c r="K390" i="12"/>
  <c r="I390" i="12" s="1"/>
  <c r="J390" i="12"/>
  <c r="N389" i="12"/>
  <c r="M389" i="12"/>
  <c r="L389" i="12"/>
  <c r="K389" i="12"/>
  <c r="J389" i="12"/>
  <c r="I389" i="12"/>
  <c r="N388" i="12"/>
  <c r="M388" i="12"/>
  <c r="L388" i="12"/>
  <c r="K388" i="12"/>
  <c r="I388" i="12" s="1"/>
  <c r="J388" i="12"/>
  <c r="N387" i="12"/>
  <c r="M387" i="12"/>
  <c r="L387" i="12"/>
  <c r="K387" i="12"/>
  <c r="J387" i="12"/>
  <c r="I387" i="12"/>
  <c r="N386" i="12"/>
  <c r="M386" i="12"/>
  <c r="L386" i="12"/>
  <c r="K386" i="12"/>
  <c r="I386" i="12" s="1"/>
  <c r="J386" i="12"/>
  <c r="N385" i="12"/>
  <c r="M385" i="12"/>
  <c r="L385" i="12"/>
  <c r="K385" i="12"/>
  <c r="J385" i="12"/>
  <c r="I385" i="12"/>
  <c r="N384" i="12"/>
  <c r="M384" i="12"/>
  <c r="L384" i="12"/>
  <c r="K384" i="12"/>
  <c r="I384" i="12" s="1"/>
  <c r="J384" i="12"/>
  <c r="N383" i="12"/>
  <c r="M383" i="12"/>
  <c r="L383" i="12"/>
  <c r="K383" i="12"/>
  <c r="J383" i="12"/>
  <c r="I383" i="12"/>
  <c r="N382" i="12"/>
  <c r="M382" i="12"/>
  <c r="L382" i="12"/>
  <c r="K382" i="12"/>
  <c r="I382" i="12" s="1"/>
  <c r="J382" i="12"/>
  <c r="N381" i="12"/>
  <c r="M381" i="12"/>
  <c r="L381" i="12"/>
  <c r="K381" i="12"/>
  <c r="J381" i="12"/>
  <c r="I381" i="12"/>
  <c r="N380" i="12"/>
  <c r="M380" i="12"/>
  <c r="L380" i="12"/>
  <c r="K380" i="12"/>
  <c r="I380" i="12" s="1"/>
  <c r="J380" i="12"/>
  <c r="N379" i="12"/>
  <c r="M379" i="12"/>
  <c r="L379" i="12"/>
  <c r="K379" i="12"/>
  <c r="J379" i="12"/>
  <c r="I379" i="12"/>
  <c r="N378" i="12"/>
  <c r="M378" i="12"/>
  <c r="L378" i="12"/>
  <c r="K378" i="12"/>
  <c r="I378" i="12" s="1"/>
  <c r="J378" i="12"/>
  <c r="N377" i="12"/>
  <c r="M377" i="12"/>
  <c r="L377" i="12"/>
  <c r="K377" i="12"/>
  <c r="J377" i="12"/>
  <c r="I377" i="12"/>
  <c r="N376" i="12"/>
  <c r="M376" i="12"/>
  <c r="L376" i="12"/>
  <c r="K376" i="12"/>
  <c r="I376" i="12" s="1"/>
  <c r="J376" i="12"/>
  <c r="N375" i="12"/>
  <c r="M375" i="12"/>
  <c r="L375" i="12"/>
  <c r="K375" i="12"/>
  <c r="J375" i="12"/>
  <c r="I375" i="12"/>
  <c r="N374" i="12"/>
  <c r="M374" i="12"/>
  <c r="L374" i="12"/>
  <c r="K374" i="12"/>
  <c r="I374" i="12" s="1"/>
  <c r="J374" i="12"/>
  <c r="N373" i="12"/>
  <c r="M373" i="12"/>
  <c r="L373" i="12"/>
  <c r="K373" i="12"/>
  <c r="J373" i="12"/>
  <c r="I373" i="12"/>
  <c r="N372" i="12"/>
  <c r="M372" i="12"/>
  <c r="L372" i="12"/>
  <c r="K372" i="12"/>
  <c r="I372" i="12" s="1"/>
  <c r="J372" i="12"/>
  <c r="N371" i="12"/>
  <c r="M371" i="12"/>
  <c r="L371" i="12"/>
  <c r="K371" i="12"/>
  <c r="J371" i="12"/>
  <c r="I371" i="12"/>
  <c r="N370" i="12"/>
  <c r="M370" i="12"/>
  <c r="L370" i="12"/>
  <c r="K370" i="12"/>
  <c r="I370" i="12" s="1"/>
  <c r="J370" i="12"/>
  <c r="N369" i="12"/>
  <c r="M369" i="12"/>
  <c r="L369" i="12"/>
  <c r="K369" i="12"/>
  <c r="J369" i="12"/>
  <c r="I369" i="12"/>
  <c r="N368" i="12"/>
  <c r="M368" i="12"/>
  <c r="L368" i="12"/>
  <c r="K368" i="12"/>
  <c r="I368" i="12" s="1"/>
  <c r="J368" i="12"/>
  <c r="N367" i="12"/>
  <c r="M367" i="12"/>
  <c r="L367" i="12"/>
  <c r="K367" i="12"/>
  <c r="J367" i="12"/>
  <c r="I367" i="12"/>
  <c r="N366" i="12"/>
  <c r="M366" i="12"/>
  <c r="L366" i="12"/>
  <c r="K366" i="12"/>
  <c r="I366" i="12" s="1"/>
  <c r="J366" i="12"/>
  <c r="N365" i="12"/>
  <c r="M365" i="12"/>
  <c r="L365" i="12"/>
  <c r="K365" i="12"/>
  <c r="J365" i="12"/>
  <c r="I365" i="12"/>
  <c r="N364" i="12"/>
  <c r="M364" i="12"/>
  <c r="L364" i="12"/>
  <c r="K364" i="12"/>
  <c r="I364" i="12" s="1"/>
  <c r="J364" i="12"/>
  <c r="N363" i="12"/>
  <c r="M363" i="12"/>
  <c r="L363" i="12"/>
  <c r="K363" i="12"/>
  <c r="J363" i="12"/>
  <c r="I363" i="12"/>
  <c r="N362" i="12"/>
  <c r="M362" i="12"/>
  <c r="L362" i="12"/>
  <c r="K362" i="12"/>
  <c r="I362" i="12" s="1"/>
  <c r="J362" i="12"/>
  <c r="N361" i="12"/>
  <c r="M361" i="12"/>
  <c r="L361" i="12"/>
  <c r="K361" i="12"/>
  <c r="J361" i="12"/>
  <c r="I361" i="12"/>
  <c r="N360" i="12"/>
  <c r="M360" i="12"/>
  <c r="L360" i="12"/>
  <c r="K360" i="12"/>
  <c r="I360" i="12" s="1"/>
  <c r="J360" i="12"/>
  <c r="N359" i="12"/>
  <c r="M359" i="12"/>
  <c r="L359" i="12"/>
  <c r="K359" i="12"/>
  <c r="J359" i="12"/>
  <c r="I359" i="12"/>
  <c r="N358" i="12"/>
  <c r="M358" i="12"/>
  <c r="L358" i="12"/>
  <c r="K358" i="12"/>
  <c r="I358" i="12" s="1"/>
  <c r="J358" i="12"/>
  <c r="N357" i="12"/>
  <c r="M357" i="12"/>
  <c r="L357" i="12"/>
  <c r="K357" i="12"/>
  <c r="J357" i="12"/>
  <c r="I357" i="12"/>
  <c r="N356" i="12"/>
  <c r="M356" i="12"/>
  <c r="L356" i="12"/>
  <c r="K356" i="12"/>
  <c r="I356" i="12" s="1"/>
  <c r="J356" i="12"/>
  <c r="N355" i="12"/>
  <c r="M355" i="12"/>
  <c r="L355" i="12"/>
  <c r="K355" i="12"/>
  <c r="J355" i="12"/>
  <c r="I355" i="12"/>
  <c r="N354" i="12"/>
  <c r="M354" i="12"/>
  <c r="L354" i="12"/>
  <c r="K354" i="12"/>
  <c r="I354" i="12" s="1"/>
  <c r="J354" i="12"/>
  <c r="N353" i="12"/>
  <c r="M353" i="12"/>
  <c r="L353" i="12"/>
  <c r="K353" i="12"/>
  <c r="J353" i="12"/>
  <c r="I353" i="12"/>
  <c r="N352" i="12"/>
  <c r="M352" i="12"/>
  <c r="L352" i="12"/>
  <c r="K352" i="12"/>
  <c r="I352" i="12" s="1"/>
  <c r="J352" i="12"/>
  <c r="N351" i="12"/>
  <c r="M351" i="12"/>
  <c r="L351" i="12"/>
  <c r="K351" i="12"/>
  <c r="J351" i="12"/>
  <c r="I351" i="12"/>
  <c r="N350" i="12"/>
  <c r="M350" i="12"/>
  <c r="L350" i="12"/>
  <c r="K350" i="12"/>
  <c r="I350" i="12" s="1"/>
  <c r="J350" i="12"/>
  <c r="N349" i="12"/>
  <c r="M349" i="12"/>
  <c r="L349" i="12"/>
  <c r="K349" i="12"/>
  <c r="J349" i="12"/>
  <c r="I349" i="12"/>
  <c r="N348" i="12"/>
  <c r="M348" i="12"/>
  <c r="L348" i="12"/>
  <c r="K348" i="12"/>
  <c r="I348" i="12" s="1"/>
  <c r="J348" i="12"/>
  <c r="N347" i="12"/>
  <c r="M347" i="12"/>
  <c r="L347" i="12"/>
  <c r="K347" i="12"/>
  <c r="J347" i="12"/>
  <c r="I347" i="12"/>
  <c r="N346" i="12"/>
  <c r="M346" i="12"/>
  <c r="L346" i="12"/>
  <c r="K346" i="12"/>
  <c r="I346" i="12" s="1"/>
  <c r="J346" i="12"/>
  <c r="N345" i="12"/>
  <c r="M345" i="12"/>
  <c r="L345" i="12"/>
  <c r="K345" i="12"/>
  <c r="J345" i="12"/>
  <c r="I345" i="12"/>
  <c r="N344" i="12"/>
  <c r="M344" i="12"/>
  <c r="L344" i="12"/>
  <c r="K344" i="12"/>
  <c r="I344" i="12" s="1"/>
  <c r="J344" i="12"/>
  <c r="N343" i="12"/>
  <c r="M343" i="12"/>
  <c r="L343" i="12"/>
  <c r="K343" i="12"/>
  <c r="J343" i="12"/>
  <c r="I343" i="12"/>
  <c r="N342" i="12"/>
  <c r="M342" i="12"/>
  <c r="L342" i="12"/>
  <c r="K342" i="12"/>
  <c r="I342" i="12" s="1"/>
  <c r="J342" i="12"/>
  <c r="N341" i="12"/>
  <c r="M341" i="12"/>
  <c r="L341" i="12"/>
  <c r="K341" i="12"/>
  <c r="J341" i="12"/>
  <c r="I341" i="12"/>
  <c r="N340" i="12"/>
  <c r="M340" i="12"/>
  <c r="L340" i="12"/>
  <c r="K340" i="12"/>
  <c r="I340" i="12" s="1"/>
  <c r="J340" i="12"/>
  <c r="N339" i="12"/>
  <c r="M339" i="12"/>
  <c r="L339" i="12"/>
  <c r="K339" i="12"/>
  <c r="J339" i="12"/>
  <c r="I339" i="12"/>
  <c r="N338" i="12"/>
  <c r="M338" i="12"/>
  <c r="L338" i="12"/>
  <c r="K338" i="12"/>
  <c r="I338" i="12" s="1"/>
  <c r="J338" i="12"/>
  <c r="N337" i="12"/>
  <c r="M337" i="12"/>
  <c r="L337" i="12"/>
  <c r="K337" i="12"/>
  <c r="J337" i="12"/>
  <c r="I337" i="12"/>
  <c r="N336" i="12"/>
  <c r="M336" i="12"/>
  <c r="L336" i="12"/>
  <c r="K336" i="12"/>
  <c r="I336" i="12" s="1"/>
  <c r="J336" i="12"/>
  <c r="N335" i="12"/>
  <c r="M335" i="12"/>
  <c r="L335" i="12"/>
  <c r="K335" i="12"/>
  <c r="J335" i="12"/>
  <c r="I335" i="12"/>
  <c r="N334" i="12"/>
  <c r="M334" i="12"/>
  <c r="L334" i="12"/>
  <c r="K334" i="12"/>
  <c r="I334" i="12" s="1"/>
  <c r="J334" i="12"/>
  <c r="N333" i="12"/>
  <c r="M333" i="12"/>
  <c r="L333" i="12"/>
  <c r="K333" i="12"/>
  <c r="J333" i="12"/>
  <c r="I333" i="12"/>
  <c r="N332" i="12"/>
  <c r="M332" i="12"/>
  <c r="L332" i="12"/>
  <c r="K332" i="12"/>
  <c r="I332" i="12" s="1"/>
  <c r="J332" i="12"/>
  <c r="N331" i="12"/>
  <c r="M331" i="12"/>
  <c r="L331" i="12"/>
  <c r="K331" i="12"/>
  <c r="J331" i="12"/>
  <c r="I331" i="12"/>
  <c r="N330" i="12"/>
  <c r="M330" i="12"/>
  <c r="L330" i="12"/>
  <c r="K330" i="12"/>
  <c r="I330" i="12" s="1"/>
  <c r="J330" i="12"/>
  <c r="N329" i="12"/>
  <c r="M329" i="12"/>
  <c r="L329" i="12"/>
  <c r="K329" i="12"/>
  <c r="J329" i="12"/>
  <c r="I329" i="12"/>
  <c r="N328" i="12"/>
  <c r="M328" i="12"/>
  <c r="L328" i="12"/>
  <c r="K328" i="12"/>
  <c r="I328" i="12" s="1"/>
  <c r="J328" i="12"/>
  <c r="N327" i="12"/>
  <c r="M327" i="12"/>
  <c r="L327" i="12"/>
  <c r="K327" i="12"/>
  <c r="J327" i="12"/>
  <c r="I327" i="12"/>
  <c r="N326" i="12"/>
  <c r="M326" i="12"/>
  <c r="L326" i="12"/>
  <c r="K326" i="12"/>
  <c r="I326" i="12" s="1"/>
  <c r="J326" i="12"/>
  <c r="N325" i="12"/>
  <c r="M325" i="12"/>
  <c r="L325" i="12"/>
  <c r="K325" i="12"/>
  <c r="J325" i="12"/>
  <c r="I325" i="12"/>
  <c r="N324" i="12"/>
  <c r="M324" i="12"/>
  <c r="L324" i="12"/>
  <c r="K324" i="12"/>
  <c r="I324" i="12" s="1"/>
  <c r="J324" i="12"/>
  <c r="N323" i="12"/>
  <c r="M323" i="12"/>
  <c r="L323" i="12"/>
  <c r="K323" i="12"/>
  <c r="J323" i="12"/>
  <c r="I323" i="12"/>
  <c r="N322" i="12"/>
  <c r="M322" i="12"/>
  <c r="L322" i="12"/>
  <c r="K322" i="12"/>
  <c r="I322" i="12" s="1"/>
  <c r="J322" i="12"/>
  <c r="N321" i="12"/>
  <c r="M321" i="12"/>
  <c r="L321" i="12"/>
  <c r="K321" i="12"/>
  <c r="J321" i="12"/>
  <c r="I321" i="12"/>
  <c r="N320" i="12"/>
  <c r="M320" i="12"/>
  <c r="L320" i="12"/>
  <c r="K320" i="12"/>
  <c r="I320" i="12" s="1"/>
  <c r="J320" i="12"/>
  <c r="N319" i="12"/>
  <c r="M319" i="12"/>
  <c r="L319" i="12"/>
  <c r="K319" i="12"/>
  <c r="J319" i="12"/>
  <c r="I319" i="12"/>
  <c r="N318" i="12"/>
  <c r="M318" i="12"/>
  <c r="L318" i="12"/>
  <c r="K318" i="12"/>
  <c r="I318" i="12" s="1"/>
  <c r="J318" i="12"/>
  <c r="N317" i="12"/>
  <c r="M317" i="12"/>
  <c r="L317" i="12"/>
  <c r="K317" i="12"/>
  <c r="J317" i="12"/>
  <c r="I317" i="12"/>
  <c r="N316" i="12"/>
  <c r="M316" i="12"/>
  <c r="L316" i="12"/>
  <c r="K316" i="12"/>
  <c r="I316" i="12" s="1"/>
  <c r="J316" i="12"/>
  <c r="N315" i="12"/>
  <c r="M315" i="12"/>
  <c r="L315" i="12"/>
  <c r="K315" i="12"/>
  <c r="J315" i="12"/>
  <c r="I315" i="12"/>
  <c r="N314" i="12"/>
  <c r="M314" i="12"/>
  <c r="L314" i="12"/>
  <c r="K314" i="12"/>
  <c r="I314" i="12" s="1"/>
  <c r="J314" i="12"/>
  <c r="N313" i="12"/>
  <c r="M313" i="12"/>
  <c r="L313" i="12"/>
  <c r="K313" i="12"/>
  <c r="J313" i="12"/>
  <c r="I313" i="12"/>
  <c r="N312" i="12"/>
  <c r="M312" i="12"/>
  <c r="L312" i="12"/>
  <c r="K312" i="12"/>
  <c r="I312" i="12" s="1"/>
  <c r="J312" i="12"/>
  <c r="N311" i="12"/>
  <c r="M311" i="12"/>
  <c r="L311" i="12"/>
  <c r="K311" i="12"/>
  <c r="J311" i="12"/>
  <c r="I311" i="12"/>
  <c r="N310" i="12"/>
  <c r="M310" i="12"/>
  <c r="L310" i="12"/>
  <c r="K310" i="12"/>
  <c r="I310" i="12" s="1"/>
  <c r="J310" i="12"/>
  <c r="N309" i="12"/>
  <c r="M309" i="12"/>
  <c r="L309" i="12"/>
  <c r="K309" i="12"/>
  <c r="J309" i="12"/>
  <c r="I309" i="12"/>
  <c r="N308" i="12"/>
  <c r="M308" i="12"/>
  <c r="L308" i="12"/>
  <c r="K308" i="12"/>
  <c r="I308" i="12" s="1"/>
  <c r="J308" i="12"/>
  <c r="N307" i="12"/>
  <c r="M307" i="12"/>
  <c r="L307" i="12"/>
  <c r="K307" i="12"/>
  <c r="J307" i="12"/>
  <c r="I307" i="12"/>
  <c r="N306" i="12"/>
  <c r="M306" i="12"/>
  <c r="L306" i="12"/>
  <c r="K306" i="12"/>
  <c r="I306" i="12" s="1"/>
  <c r="J306" i="12"/>
  <c r="N305" i="12"/>
  <c r="M305" i="12"/>
  <c r="L305" i="12"/>
  <c r="K305" i="12"/>
  <c r="J305" i="12"/>
  <c r="I305" i="12"/>
  <c r="N304" i="12"/>
  <c r="M304" i="12"/>
  <c r="L304" i="12"/>
  <c r="K304" i="12"/>
  <c r="I304" i="12" s="1"/>
  <c r="J304" i="12"/>
  <c r="N303" i="12"/>
  <c r="M303" i="12"/>
  <c r="L303" i="12"/>
  <c r="K303" i="12"/>
  <c r="J303" i="12"/>
  <c r="I303" i="12"/>
  <c r="N302" i="12"/>
  <c r="M302" i="12"/>
  <c r="L302" i="12"/>
  <c r="K302" i="12"/>
  <c r="I302" i="12" s="1"/>
  <c r="J302" i="12"/>
  <c r="N301" i="12"/>
  <c r="M301" i="12"/>
  <c r="L301" i="12"/>
  <c r="K301" i="12"/>
  <c r="J301" i="12"/>
  <c r="I301" i="12"/>
  <c r="N300" i="12"/>
  <c r="M300" i="12"/>
  <c r="L300" i="12"/>
  <c r="K300" i="12"/>
  <c r="I300" i="12" s="1"/>
  <c r="J300" i="12"/>
  <c r="N299" i="12"/>
  <c r="M299" i="12"/>
  <c r="L299" i="12"/>
  <c r="K299" i="12"/>
  <c r="J299" i="12"/>
  <c r="I299" i="12"/>
  <c r="N298" i="12"/>
  <c r="M298" i="12"/>
  <c r="L298" i="12"/>
  <c r="K298" i="12"/>
  <c r="I298" i="12" s="1"/>
  <c r="J298" i="12"/>
  <c r="N297" i="12"/>
  <c r="M297" i="12"/>
  <c r="L297" i="12"/>
  <c r="K297" i="12"/>
  <c r="J297" i="12"/>
  <c r="I297" i="12"/>
  <c r="N296" i="12"/>
  <c r="M296" i="12"/>
  <c r="L296" i="12"/>
  <c r="K296" i="12"/>
  <c r="I296" i="12" s="1"/>
  <c r="J296" i="12"/>
  <c r="N295" i="12"/>
  <c r="M295" i="12"/>
  <c r="L295" i="12"/>
  <c r="K295" i="12"/>
  <c r="J295" i="12"/>
  <c r="I295" i="12"/>
  <c r="N294" i="12"/>
  <c r="M294" i="12"/>
  <c r="L294" i="12"/>
  <c r="K294" i="12"/>
  <c r="I294" i="12" s="1"/>
  <c r="J294" i="12"/>
  <c r="N293" i="12"/>
  <c r="M293" i="12"/>
  <c r="L293" i="12"/>
  <c r="K293" i="12"/>
  <c r="J293" i="12"/>
  <c r="I293" i="12"/>
  <c r="N292" i="12"/>
  <c r="M292" i="12"/>
  <c r="L292" i="12"/>
  <c r="K292" i="12"/>
  <c r="I292" i="12" s="1"/>
  <c r="J292" i="12"/>
  <c r="N291" i="12"/>
  <c r="M291" i="12"/>
  <c r="L291" i="12"/>
  <c r="K291" i="12"/>
  <c r="J291" i="12"/>
  <c r="I291" i="12"/>
  <c r="N290" i="12"/>
  <c r="M290" i="12"/>
  <c r="L290" i="12"/>
  <c r="K290" i="12"/>
  <c r="I290" i="12" s="1"/>
  <c r="J290" i="12"/>
  <c r="N289" i="12"/>
  <c r="M289" i="12"/>
  <c r="L289" i="12"/>
  <c r="K289" i="12"/>
  <c r="J289" i="12"/>
  <c r="I289" i="12"/>
  <c r="N288" i="12"/>
  <c r="M288" i="12"/>
  <c r="L288" i="12"/>
  <c r="K288" i="12"/>
  <c r="I288" i="12" s="1"/>
  <c r="J288" i="12"/>
  <c r="N287" i="12"/>
  <c r="M287" i="12"/>
  <c r="L287" i="12"/>
  <c r="K287" i="12"/>
  <c r="J287" i="12"/>
  <c r="I287" i="12"/>
  <c r="N286" i="12"/>
  <c r="M286" i="12"/>
  <c r="L286" i="12"/>
  <c r="K286" i="12"/>
  <c r="I286" i="12" s="1"/>
  <c r="J286" i="12"/>
  <c r="N285" i="12"/>
  <c r="M285" i="12"/>
  <c r="L285" i="12"/>
  <c r="K285" i="12"/>
  <c r="J285" i="12"/>
  <c r="I285" i="12"/>
  <c r="N284" i="12"/>
  <c r="M284" i="12"/>
  <c r="L284" i="12"/>
  <c r="K284" i="12"/>
  <c r="I284" i="12" s="1"/>
  <c r="J284" i="12"/>
  <c r="N283" i="12"/>
  <c r="M283" i="12"/>
  <c r="L283" i="12"/>
  <c r="K283" i="12"/>
  <c r="J283" i="12"/>
  <c r="I283" i="12"/>
  <c r="N282" i="12"/>
  <c r="M282" i="12"/>
  <c r="L282" i="12"/>
  <c r="K282" i="12"/>
  <c r="I282" i="12" s="1"/>
  <c r="J282" i="12"/>
  <c r="N281" i="12"/>
  <c r="M281" i="12"/>
  <c r="L281" i="12"/>
  <c r="K281" i="12"/>
  <c r="J281" i="12"/>
  <c r="I281" i="12"/>
  <c r="N280" i="12"/>
  <c r="M280" i="12"/>
  <c r="L280" i="12"/>
  <c r="K280" i="12"/>
  <c r="I280" i="12" s="1"/>
  <c r="J280" i="12"/>
  <c r="N279" i="12"/>
  <c r="M279" i="12"/>
  <c r="L279" i="12"/>
  <c r="K279" i="12"/>
  <c r="J279" i="12"/>
  <c r="I279" i="12"/>
  <c r="N278" i="12"/>
  <c r="M278" i="12"/>
  <c r="L278" i="12"/>
  <c r="K278" i="12"/>
  <c r="I278" i="12" s="1"/>
  <c r="J278" i="12"/>
  <c r="N277" i="12"/>
  <c r="M277" i="12"/>
  <c r="L277" i="12"/>
  <c r="K277" i="12"/>
  <c r="J277" i="12"/>
  <c r="I277" i="12"/>
  <c r="N276" i="12"/>
  <c r="M276" i="12"/>
  <c r="L276" i="12"/>
  <c r="K276" i="12"/>
  <c r="I276" i="12" s="1"/>
  <c r="J276" i="12"/>
  <c r="N275" i="12"/>
  <c r="M275" i="12"/>
  <c r="L275" i="12"/>
  <c r="K275" i="12"/>
  <c r="J275" i="12"/>
  <c r="I275" i="12"/>
  <c r="N274" i="12"/>
  <c r="M274" i="12"/>
  <c r="L274" i="12"/>
  <c r="K274" i="12"/>
  <c r="I274" i="12" s="1"/>
  <c r="J274" i="12"/>
  <c r="N273" i="12"/>
  <c r="M273" i="12"/>
  <c r="L273" i="12"/>
  <c r="K273" i="12"/>
  <c r="J273" i="12"/>
  <c r="I273" i="12"/>
  <c r="N272" i="12"/>
  <c r="M272" i="12"/>
  <c r="L272" i="12"/>
  <c r="K272" i="12"/>
  <c r="I272" i="12" s="1"/>
  <c r="J272" i="12"/>
  <c r="N271" i="12"/>
  <c r="M271" i="12"/>
  <c r="L271" i="12"/>
  <c r="K271" i="12"/>
  <c r="J271" i="12"/>
  <c r="I271" i="12"/>
  <c r="N270" i="12"/>
  <c r="M270" i="12"/>
  <c r="L270" i="12"/>
  <c r="K270" i="12"/>
  <c r="I270" i="12" s="1"/>
  <c r="J270" i="12"/>
  <c r="N269" i="12"/>
  <c r="M269" i="12"/>
  <c r="L269" i="12"/>
  <c r="K269" i="12"/>
  <c r="J269" i="12"/>
  <c r="I269" i="12"/>
  <c r="N268" i="12"/>
  <c r="M268" i="12"/>
  <c r="L268" i="12"/>
  <c r="K268" i="12"/>
  <c r="I268" i="12" s="1"/>
  <c r="J268" i="12"/>
  <c r="N267" i="12"/>
  <c r="M267" i="12"/>
  <c r="L267" i="12"/>
  <c r="K267" i="12"/>
  <c r="J267" i="12"/>
  <c r="I267" i="12"/>
  <c r="N266" i="12"/>
  <c r="M266" i="12"/>
  <c r="L266" i="12"/>
  <c r="K266" i="12"/>
  <c r="I266" i="12" s="1"/>
  <c r="J266" i="12"/>
  <c r="N265" i="12"/>
  <c r="M265" i="12"/>
  <c r="L265" i="12"/>
  <c r="K265" i="12"/>
  <c r="J265" i="12"/>
  <c r="I265" i="12"/>
  <c r="N264" i="12"/>
  <c r="M264" i="12"/>
  <c r="L264" i="12"/>
  <c r="K264" i="12"/>
  <c r="I264" i="12" s="1"/>
  <c r="J264" i="12"/>
  <c r="N263" i="12"/>
  <c r="M263" i="12"/>
  <c r="L263" i="12"/>
  <c r="K263" i="12"/>
  <c r="J263" i="12"/>
  <c r="I263" i="12"/>
  <c r="N262" i="12"/>
  <c r="M262" i="12"/>
  <c r="L262" i="12"/>
  <c r="K262" i="12"/>
  <c r="I262" i="12" s="1"/>
  <c r="J262" i="12"/>
  <c r="N261" i="12"/>
  <c r="M261" i="12"/>
  <c r="L261" i="12"/>
  <c r="K261" i="12"/>
  <c r="J261" i="12"/>
  <c r="I261" i="12"/>
  <c r="N260" i="12"/>
  <c r="M260" i="12"/>
  <c r="L260" i="12"/>
  <c r="K260" i="12"/>
  <c r="I260" i="12" s="1"/>
  <c r="J260" i="12"/>
  <c r="N259" i="12"/>
  <c r="M259" i="12"/>
  <c r="L259" i="12"/>
  <c r="K259" i="12"/>
  <c r="J259" i="12"/>
  <c r="I259" i="12"/>
  <c r="N258" i="12"/>
  <c r="M258" i="12"/>
  <c r="L258" i="12"/>
  <c r="K258" i="12"/>
  <c r="I258" i="12" s="1"/>
  <c r="J258" i="12"/>
  <c r="N257" i="12"/>
  <c r="M257" i="12"/>
  <c r="L257" i="12"/>
  <c r="K257" i="12"/>
  <c r="J257" i="12"/>
  <c r="I257" i="12" s="1"/>
  <c r="N256" i="12"/>
  <c r="M256" i="12"/>
  <c r="L256" i="12"/>
  <c r="K256" i="12"/>
  <c r="J256" i="12"/>
  <c r="N255" i="12"/>
  <c r="M255" i="12"/>
  <c r="L255" i="12"/>
  <c r="K255" i="12"/>
  <c r="J255" i="12"/>
  <c r="I255" i="12" s="1"/>
  <c r="N254" i="12"/>
  <c r="M254" i="12"/>
  <c r="L254" i="12"/>
  <c r="K254" i="12"/>
  <c r="J254" i="12"/>
  <c r="N253" i="12"/>
  <c r="M253" i="12"/>
  <c r="L253" i="12"/>
  <c r="K253" i="12"/>
  <c r="J253" i="12"/>
  <c r="I253" i="12"/>
  <c r="N252" i="12"/>
  <c r="M252" i="12"/>
  <c r="L252" i="12"/>
  <c r="K252" i="12"/>
  <c r="I252" i="12" s="1"/>
  <c r="J252" i="12"/>
  <c r="N251" i="12"/>
  <c r="M251" i="12"/>
  <c r="L251" i="12"/>
  <c r="I251" i="12" s="1"/>
  <c r="K251" i="12"/>
  <c r="J251" i="12"/>
  <c r="N250" i="12"/>
  <c r="M250" i="12"/>
  <c r="L250" i="12"/>
  <c r="K250" i="12"/>
  <c r="J250" i="12"/>
  <c r="N249" i="12"/>
  <c r="M249" i="12"/>
  <c r="L249" i="12"/>
  <c r="K249" i="12"/>
  <c r="J249" i="12"/>
  <c r="I249" i="12" s="1"/>
  <c r="N248" i="12"/>
  <c r="M248" i="12"/>
  <c r="L248" i="12"/>
  <c r="K248" i="12"/>
  <c r="J248" i="12"/>
  <c r="N247" i="12"/>
  <c r="M247" i="12"/>
  <c r="L247" i="12"/>
  <c r="K247" i="12"/>
  <c r="J247" i="12"/>
  <c r="I247" i="12" s="1"/>
  <c r="N246" i="12"/>
  <c r="M246" i="12"/>
  <c r="L246" i="12"/>
  <c r="K246" i="12"/>
  <c r="J246" i="12"/>
  <c r="N245" i="12"/>
  <c r="M245" i="12"/>
  <c r="L245" i="12"/>
  <c r="K245" i="12"/>
  <c r="J245" i="12"/>
  <c r="I245" i="12"/>
  <c r="N244" i="12"/>
  <c r="M244" i="12"/>
  <c r="L244" i="12"/>
  <c r="K244" i="12"/>
  <c r="I244" i="12" s="1"/>
  <c r="J244" i="12"/>
  <c r="N243" i="12"/>
  <c r="M243" i="12"/>
  <c r="L243" i="12"/>
  <c r="I243" i="12" s="1"/>
  <c r="K243" i="12"/>
  <c r="J243" i="12"/>
  <c r="N242" i="12"/>
  <c r="M242" i="12"/>
  <c r="L242" i="12"/>
  <c r="K242" i="12"/>
  <c r="J242" i="12"/>
  <c r="N241" i="12"/>
  <c r="M241" i="12"/>
  <c r="L241" i="12"/>
  <c r="K241" i="12"/>
  <c r="J241" i="12"/>
  <c r="I241" i="12" s="1"/>
  <c r="N240" i="12"/>
  <c r="M240" i="12"/>
  <c r="L240" i="12"/>
  <c r="K240" i="12"/>
  <c r="J240" i="12"/>
  <c r="N239" i="12"/>
  <c r="M239" i="12"/>
  <c r="L239" i="12"/>
  <c r="K239" i="12"/>
  <c r="J239" i="12"/>
  <c r="I239" i="12" s="1"/>
  <c r="N238" i="12"/>
  <c r="M238" i="12"/>
  <c r="L238" i="12"/>
  <c r="K238" i="12"/>
  <c r="J238" i="12"/>
  <c r="N237" i="12"/>
  <c r="M237" i="12"/>
  <c r="L237" i="12"/>
  <c r="K237" i="12"/>
  <c r="J237" i="12"/>
  <c r="I237" i="12"/>
  <c r="N236" i="12"/>
  <c r="M236" i="12"/>
  <c r="L236" i="12"/>
  <c r="K236" i="12"/>
  <c r="I236" i="12" s="1"/>
  <c r="J236" i="12"/>
  <c r="N235" i="12"/>
  <c r="M235" i="12"/>
  <c r="L235" i="12"/>
  <c r="I235" i="12" s="1"/>
  <c r="K235" i="12"/>
  <c r="J235" i="12"/>
  <c r="N234" i="12"/>
  <c r="M234" i="12"/>
  <c r="L234" i="12"/>
  <c r="K234" i="12"/>
  <c r="J234" i="12"/>
  <c r="N233" i="12"/>
  <c r="M233" i="12"/>
  <c r="L233" i="12"/>
  <c r="K233" i="12"/>
  <c r="J233" i="12"/>
  <c r="I233" i="12" s="1"/>
  <c r="N232" i="12"/>
  <c r="M232" i="12"/>
  <c r="L232" i="12"/>
  <c r="K232" i="12"/>
  <c r="J232" i="12"/>
  <c r="N231" i="12"/>
  <c r="M231" i="12"/>
  <c r="L231" i="12"/>
  <c r="K231" i="12"/>
  <c r="J231" i="12"/>
  <c r="I231" i="12" s="1"/>
  <c r="N230" i="12"/>
  <c r="M230" i="12"/>
  <c r="L230" i="12"/>
  <c r="K230" i="12"/>
  <c r="J230" i="12"/>
  <c r="N229" i="12"/>
  <c r="M229" i="12"/>
  <c r="L229" i="12"/>
  <c r="K229" i="12"/>
  <c r="J229" i="12"/>
  <c r="I229" i="12"/>
  <c r="N228" i="12"/>
  <c r="M228" i="12"/>
  <c r="L228" i="12"/>
  <c r="K228" i="12"/>
  <c r="I228" i="12" s="1"/>
  <c r="J228" i="12"/>
  <c r="N227" i="12"/>
  <c r="M227" i="12"/>
  <c r="L227" i="12"/>
  <c r="I227" i="12" s="1"/>
  <c r="K227" i="12"/>
  <c r="J227" i="12"/>
  <c r="N226" i="12"/>
  <c r="M226" i="12"/>
  <c r="L226" i="12"/>
  <c r="K226" i="12"/>
  <c r="J226" i="12"/>
  <c r="N225" i="12"/>
  <c r="M225" i="12"/>
  <c r="L225" i="12"/>
  <c r="K225" i="12"/>
  <c r="J225" i="12"/>
  <c r="I225" i="12" s="1"/>
  <c r="N224" i="12"/>
  <c r="M224" i="12"/>
  <c r="L224" i="12"/>
  <c r="K224" i="12"/>
  <c r="J224" i="12"/>
  <c r="N223" i="12"/>
  <c r="M223" i="12"/>
  <c r="L223" i="12"/>
  <c r="K223" i="12"/>
  <c r="J223" i="12"/>
  <c r="I223" i="12" s="1"/>
  <c r="N222" i="12"/>
  <c r="M222" i="12"/>
  <c r="L222" i="12"/>
  <c r="K222" i="12"/>
  <c r="J222" i="12"/>
  <c r="N221" i="12"/>
  <c r="M221" i="12"/>
  <c r="L221" i="12"/>
  <c r="K221" i="12"/>
  <c r="J221" i="12"/>
  <c r="I221" i="12"/>
  <c r="N220" i="12"/>
  <c r="M220" i="12"/>
  <c r="L220" i="12"/>
  <c r="K220" i="12"/>
  <c r="I220" i="12" s="1"/>
  <c r="J220" i="12"/>
  <c r="N219" i="12"/>
  <c r="M219" i="12"/>
  <c r="L219" i="12"/>
  <c r="I219" i="12" s="1"/>
  <c r="K219" i="12"/>
  <c r="J219" i="12"/>
  <c r="N218" i="12"/>
  <c r="M218" i="12"/>
  <c r="L218" i="12"/>
  <c r="K218" i="12"/>
  <c r="J218" i="12"/>
  <c r="N217" i="12"/>
  <c r="M217" i="12"/>
  <c r="L217" i="12"/>
  <c r="I217" i="12" s="1"/>
  <c r="K217" i="12"/>
  <c r="J217" i="12"/>
  <c r="N216" i="12"/>
  <c r="M216" i="12"/>
  <c r="L216" i="12"/>
  <c r="K216" i="12"/>
  <c r="J216" i="12"/>
  <c r="N215" i="12"/>
  <c r="M215" i="12"/>
  <c r="L215" i="12"/>
  <c r="K215" i="12"/>
  <c r="J215" i="12"/>
  <c r="I215" i="12" s="1"/>
  <c r="N214" i="12"/>
  <c r="M214" i="12"/>
  <c r="L214" i="12"/>
  <c r="K214" i="12"/>
  <c r="J214" i="12"/>
  <c r="N213" i="12"/>
  <c r="M213" i="12"/>
  <c r="L213" i="12"/>
  <c r="K213" i="12"/>
  <c r="J213" i="12"/>
  <c r="I213" i="12"/>
  <c r="N212" i="12"/>
  <c r="M212" i="12"/>
  <c r="L212" i="12"/>
  <c r="K212" i="12"/>
  <c r="I212" i="12" s="1"/>
  <c r="J212" i="12"/>
  <c r="N211" i="12"/>
  <c r="M211" i="12"/>
  <c r="L211" i="12"/>
  <c r="I211" i="12" s="1"/>
  <c r="K211" i="12"/>
  <c r="J211" i="12"/>
  <c r="N210" i="12"/>
  <c r="M210" i="12"/>
  <c r="L210" i="12"/>
  <c r="K210" i="12"/>
  <c r="J210" i="12"/>
  <c r="N209" i="12"/>
  <c r="M209" i="12"/>
  <c r="L209" i="12"/>
  <c r="K209" i="12"/>
  <c r="J209" i="12"/>
  <c r="I209" i="12" s="1"/>
  <c r="N208" i="12"/>
  <c r="M208" i="12"/>
  <c r="L208" i="12"/>
  <c r="K208" i="12"/>
  <c r="J208" i="12"/>
  <c r="N207" i="12"/>
  <c r="M207" i="12"/>
  <c r="L207" i="12"/>
  <c r="K207" i="12"/>
  <c r="J207" i="12"/>
  <c r="I207" i="12" s="1"/>
  <c r="N206" i="12"/>
  <c r="M206" i="12"/>
  <c r="L206" i="12"/>
  <c r="K206" i="12"/>
  <c r="J206" i="12"/>
  <c r="N205" i="12"/>
  <c r="M205" i="12"/>
  <c r="L205" i="12"/>
  <c r="K205" i="12"/>
  <c r="J205" i="12"/>
  <c r="I205" i="12"/>
  <c r="N204" i="12"/>
  <c r="M204" i="12"/>
  <c r="L204" i="12"/>
  <c r="K204" i="12"/>
  <c r="I204" i="12" s="1"/>
  <c r="J204" i="12"/>
  <c r="N203" i="12"/>
  <c r="M203" i="12"/>
  <c r="L203" i="12"/>
  <c r="I203" i="12" s="1"/>
  <c r="K37" i="12" s="1"/>
  <c r="K203" i="12"/>
  <c r="J203" i="12"/>
  <c r="N202" i="12"/>
  <c r="M202" i="12"/>
  <c r="L202" i="12"/>
  <c r="K202" i="12"/>
  <c r="J202" i="12"/>
  <c r="N201" i="12"/>
  <c r="M201" i="12"/>
  <c r="L201" i="12"/>
  <c r="K201" i="12"/>
  <c r="J201" i="12"/>
  <c r="I201" i="12" s="1"/>
  <c r="K35" i="12" s="1"/>
  <c r="N200" i="12"/>
  <c r="M200" i="12"/>
  <c r="L200" i="12"/>
  <c r="K200" i="12"/>
  <c r="J200" i="12"/>
  <c r="N199" i="12"/>
  <c r="M199" i="12"/>
  <c r="L199" i="12"/>
  <c r="K199" i="12"/>
  <c r="J199" i="12"/>
  <c r="I199" i="12" s="1"/>
  <c r="N198" i="12"/>
  <c r="M198" i="12"/>
  <c r="L198" i="12"/>
  <c r="K198" i="12"/>
  <c r="J198" i="12"/>
  <c r="N197" i="12"/>
  <c r="M197" i="12"/>
  <c r="L197" i="12"/>
  <c r="K197" i="12"/>
  <c r="J197" i="12"/>
  <c r="I197" i="12"/>
  <c r="N196" i="12"/>
  <c r="M196" i="12"/>
  <c r="L196" i="12"/>
  <c r="K196" i="12"/>
  <c r="I196" i="12" s="1"/>
  <c r="J196" i="12"/>
  <c r="N195" i="12"/>
  <c r="M195" i="12"/>
  <c r="L195" i="12"/>
  <c r="I195" i="12" s="1"/>
  <c r="K33" i="12" s="1"/>
  <c r="K195" i="12"/>
  <c r="J195" i="12"/>
  <c r="N194" i="12"/>
  <c r="M194" i="12"/>
  <c r="L194" i="12"/>
  <c r="K194" i="12"/>
  <c r="J194" i="12"/>
  <c r="N193" i="12"/>
  <c r="M193" i="12"/>
  <c r="L193" i="12"/>
  <c r="K193" i="12"/>
  <c r="J193" i="12"/>
  <c r="I193" i="12" s="1"/>
  <c r="N192" i="12"/>
  <c r="M192" i="12"/>
  <c r="L192" i="12"/>
  <c r="K192" i="12"/>
  <c r="J192" i="12"/>
  <c r="N191" i="12"/>
  <c r="M191" i="12"/>
  <c r="L191" i="12"/>
  <c r="K191" i="12"/>
  <c r="J191" i="12"/>
  <c r="I191" i="12" s="1"/>
  <c r="N190" i="12"/>
  <c r="M190" i="12"/>
  <c r="L190" i="12"/>
  <c r="K190" i="12"/>
  <c r="J190" i="12"/>
  <c r="N189" i="12"/>
  <c r="M189" i="12"/>
  <c r="L189" i="12"/>
  <c r="K189" i="12"/>
  <c r="J189" i="12"/>
  <c r="I189" i="12"/>
  <c r="N188" i="12"/>
  <c r="M188" i="12"/>
  <c r="L188" i="12"/>
  <c r="K188" i="12"/>
  <c r="I188" i="12" s="1"/>
  <c r="J188" i="12"/>
  <c r="N187" i="12"/>
  <c r="M187" i="12"/>
  <c r="L187" i="12"/>
  <c r="I187" i="12" s="1"/>
  <c r="K32" i="12" s="1"/>
  <c r="K187" i="12"/>
  <c r="J187" i="12"/>
  <c r="N186" i="12"/>
  <c r="M186" i="12"/>
  <c r="L186" i="12"/>
  <c r="K186" i="12"/>
  <c r="J186" i="12"/>
  <c r="N185" i="12"/>
  <c r="M185" i="12"/>
  <c r="L185" i="12"/>
  <c r="K185" i="12"/>
  <c r="J185" i="12"/>
  <c r="I185" i="12" s="1"/>
  <c r="K30" i="12" s="1"/>
  <c r="N184" i="12"/>
  <c r="M184" i="12"/>
  <c r="L184" i="12"/>
  <c r="K184" i="12"/>
  <c r="J184" i="12"/>
  <c r="N183" i="12"/>
  <c r="M183" i="12"/>
  <c r="L183" i="12"/>
  <c r="K183" i="12"/>
  <c r="J183" i="12"/>
  <c r="I183" i="12" s="1"/>
  <c r="N182" i="12"/>
  <c r="M182" i="12"/>
  <c r="L182" i="12"/>
  <c r="K182" i="12"/>
  <c r="J182" i="12"/>
  <c r="N181" i="12"/>
  <c r="M181" i="12"/>
  <c r="L181" i="12"/>
  <c r="K181" i="12"/>
  <c r="J181" i="12"/>
  <c r="I181" i="12"/>
  <c r="N180" i="12"/>
  <c r="M180" i="12"/>
  <c r="L180" i="12"/>
  <c r="K180" i="12"/>
  <c r="I180" i="12" s="1"/>
  <c r="J180" i="12"/>
  <c r="N179" i="12"/>
  <c r="M179" i="12"/>
  <c r="L179" i="12"/>
  <c r="I179" i="12" s="1"/>
  <c r="K179" i="12"/>
  <c r="J179" i="12"/>
  <c r="N178" i="12"/>
  <c r="M178" i="12"/>
  <c r="L178" i="12"/>
  <c r="K178" i="12"/>
  <c r="J178" i="12"/>
  <c r="N177" i="12"/>
  <c r="M177" i="12"/>
  <c r="L177" i="12"/>
  <c r="K177" i="12"/>
  <c r="J177" i="12"/>
  <c r="I177" i="12" s="1"/>
  <c r="N176" i="12"/>
  <c r="M176" i="12"/>
  <c r="L176" i="12"/>
  <c r="K176" i="12"/>
  <c r="J176" i="12"/>
  <c r="N175" i="12"/>
  <c r="M175" i="12"/>
  <c r="L175" i="12"/>
  <c r="K175" i="12"/>
  <c r="J175" i="12"/>
  <c r="I175" i="12" s="1"/>
  <c r="N174" i="12"/>
  <c r="M174" i="12"/>
  <c r="L174" i="12"/>
  <c r="K174" i="12"/>
  <c r="J174" i="12"/>
  <c r="N173" i="12"/>
  <c r="M173" i="12"/>
  <c r="L173" i="12"/>
  <c r="K173" i="12"/>
  <c r="J173" i="12"/>
  <c r="I173" i="12"/>
  <c r="N172" i="12"/>
  <c r="M172" i="12"/>
  <c r="L172" i="12"/>
  <c r="K172" i="12"/>
  <c r="I172" i="12" s="1"/>
  <c r="J172" i="12"/>
  <c r="N171" i="12"/>
  <c r="M171" i="12"/>
  <c r="L171" i="12"/>
  <c r="I171" i="12" s="1"/>
  <c r="K171" i="12"/>
  <c r="J171" i="12"/>
  <c r="N170" i="12"/>
  <c r="M170" i="12"/>
  <c r="L170" i="12"/>
  <c r="K170" i="12"/>
  <c r="J170" i="12"/>
  <c r="N169" i="12"/>
  <c r="M169" i="12"/>
  <c r="L169" i="12"/>
  <c r="K169" i="12"/>
  <c r="J169" i="12"/>
  <c r="I169" i="12" s="1"/>
  <c r="N168" i="12"/>
  <c r="M168" i="12"/>
  <c r="L168" i="12"/>
  <c r="K168" i="12"/>
  <c r="J168" i="12"/>
  <c r="N167" i="12"/>
  <c r="M167" i="12"/>
  <c r="L167" i="12"/>
  <c r="K167" i="12"/>
  <c r="J167" i="12"/>
  <c r="I167" i="12" s="1"/>
  <c r="N166" i="12"/>
  <c r="M166" i="12"/>
  <c r="L166" i="12"/>
  <c r="K166" i="12"/>
  <c r="J166" i="12"/>
  <c r="N165" i="12"/>
  <c r="M165" i="12"/>
  <c r="L165" i="12"/>
  <c r="K165" i="12"/>
  <c r="J165" i="12"/>
  <c r="I165" i="12"/>
  <c r="N164" i="12"/>
  <c r="M164" i="12"/>
  <c r="L164" i="12"/>
  <c r="K164" i="12"/>
  <c r="I164" i="12" s="1"/>
  <c r="J164" i="12"/>
  <c r="N163" i="12"/>
  <c r="M163" i="12"/>
  <c r="L163" i="12"/>
  <c r="I163" i="12" s="1"/>
  <c r="K163" i="12"/>
  <c r="J163" i="12"/>
  <c r="N162" i="12"/>
  <c r="M162" i="12"/>
  <c r="L162" i="12"/>
  <c r="K162" i="12"/>
  <c r="J162" i="12"/>
  <c r="N161" i="12"/>
  <c r="M161" i="12"/>
  <c r="L161" i="12"/>
  <c r="K161" i="12"/>
  <c r="J161" i="12"/>
  <c r="I161" i="12" s="1"/>
  <c r="N160" i="12"/>
  <c r="M160" i="12"/>
  <c r="L160" i="12"/>
  <c r="K160" i="12"/>
  <c r="J160" i="12"/>
  <c r="N159" i="12"/>
  <c r="M159" i="12"/>
  <c r="L159" i="12"/>
  <c r="K159" i="12"/>
  <c r="J159" i="12"/>
  <c r="I159" i="12" s="1"/>
  <c r="N158" i="12"/>
  <c r="M158" i="12"/>
  <c r="L158" i="12"/>
  <c r="K158" i="12"/>
  <c r="J158" i="12"/>
  <c r="N157" i="12"/>
  <c r="M157" i="12"/>
  <c r="L157" i="12"/>
  <c r="K157" i="12"/>
  <c r="J157" i="12"/>
  <c r="I157" i="12"/>
  <c r="N156" i="12"/>
  <c r="M156" i="12"/>
  <c r="L156" i="12"/>
  <c r="K156" i="12"/>
  <c r="I156" i="12" s="1"/>
  <c r="J156" i="12"/>
  <c r="N155" i="12"/>
  <c r="M155" i="12"/>
  <c r="L155" i="12"/>
  <c r="I155" i="12" s="1"/>
  <c r="K26" i="12" s="1"/>
  <c r="K155" i="12"/>
  <c r="J155" i="12"/>
  <c r="N154" i="12"/>
  <c r="M154" i="12"/>
  <c r="L154" i="12"/>
  <c r="K154" i="12"/>
  <c r="J154" i="12"/>
  <c r="N153" i="12"/>
  <c r="M153" i="12"/>
  <c r="L153" i="12"/>
  <c r="K153" i="12"/>
  <c r="J153" i="12"/>
  <c r="I153" i="12" s="1"/>
  <c r="K24" i="12" s="1"/>
  <c r="N152" i="12"/>
  <c r="M152" i="12"/>
  <c r="L152" i="12"/>
  <c r="K152" i="12"/>
  <c r="J152" i="12"/>
  <c r="N151" i="12"/>
  <c r="M151" i="12"/>
  <c r="L151" i="12"/>
  <c r="K151" i="12"/>
  <c r="J151" i="12"/>
  <c r="I151" i="12" s="1"/>
  <c r="N150" i="12"/>
  <c r="M150" i="12"/>
  <c r="L150" i="12"/>
  <c r="K150" i="12"/>
  <c r="J150" i="12"/>
  <c r="N149" i="12"/>
  <c r="M149" i="12"/>
  <c r="L149" i="12"/>
  <c r="K149" i="12"/>
  <c r="J149" i="12"/>
  <c r="I149" i="12"/>
  <c r="N148" i="12"/>
  <c r="M148" i="12"/>
  <c r="L148" i="12"/>
  <c r="K148" i="12"/>
  <c r="I148" i="12" s="1"/>
  <c r="J148" i="12"/>
  <c r="N147" i="12"/>
  <c r="M147" i="12"/>
  <c r="L147" i="12"/>
  <c r="I147" i="12" s="1"/>
  <c r="K147" i="12"/>
  <c r="J147" i="12"/>
  <c r="N146" i="12"/>
  <c r="M146" i="12"/>
  <c r="L146" i="12"/>
  <c r="K146" i="12"/>
  <c r="J146" i="12"/>
  <c r="N145" i="12"/>
  <c r="M145" i="12"/>
  <c r="L145" i="12"/>
  <c r="K145" i="12"/>
  <c r="J145" i="12"/>
  <c r="I145" i="12" s="1"/>
  <c r="K22" i="12" s="1"/>
  <c r="N144" i="12"/>
  <c r="M144" i="12"/>
  <c r="L144" i="12"/>
  <c r="K144" i="12"/>
  <c r="J144" i="12"/>
  <c r="N143" i="12"/>
  <c r="M143" i="12"/>
  <c r="L143" i="12"/>
  <c r="K143" i="12"/>
  <c r="J143" i="12"/>
  <c r="I143" i="12" s="1"/>
  <c r="N142" i="12"/>
  <c r="M142" i="12"/>
  <c r="L142" i="12"/>
  <c r="K142" i="12"/>
  <c r="J142" i="12"/>
  <c r="N141" i="12"/>
  <c r="M141" i="12"/>
  <c r="L141" i="12"/>
  <c r="K141" i="12"/>
  <c r="J141" i="12"/>
  <c r="I141" i="12"/>
  <c r="N140" i="12"/>
  <c r="M140" i="12"/>
  <c r="L140" i="12"/>
  <c r="K140" i="12"/>
  <c r="I140" i="12" s="1"/>
  <c r="J140" i="12"/>
  <c r="N139" i="12"/>
  <c r="M139" i="12"/>
  <c r="L139" i="12"/>
  <c r="I139" i="12" s="1"/>
  <c r="K139" i="12"/>
  <c r="J139" i="12"/>
  <c r="N138" i="12"/>
  <c r="M138" i="12"/>
  <c r="L138" i="12"/>
  <c r="K138" i="12"/>
  <c r="J138" i="12"/>
  <c r="N137" i="12"/>
  <c r="M137" i="12"/>
  <c r="L137" i="12"/>
  <c r="I137" i="12" s="1"/>
  <c r="K137" i="12"/>
  <c r="J137" i="12"/>
  <c r="N136" i="12"/>
  <c r="M136" i="12"/>
  <c r="L136" i="12"/>
  <c r="K136" i="12"/>
  <c r="J136" i="12"/>
  <c r="N135" i="12"/>
  <c r="M135" i="12"/>
  <c r="L135" i="12"/>
  <c r="K135" i="12"/>
  <c r="J135" i="12"/>
  <c r="I135" i="12" s="1"/>
  <c r="N134" i="12"/>
  <c r="M134" i="12"/>
  <c r="L134" i="12"/>
  <c r="K134" i="12"/>
  <c r="J134" i="12"/>
  <c r="N133" i="12"/>
  <c r="M133" i="12"/>
  <c r="L133" i="12"/>
  <c r="K133" i="12"/>
  <c r="J133" i="12"/>
  <c r="I133" i="12"/>
  <c r="N132" i="12"/>
  <c r="M132" i="12"/>
  <c r="L132" i="12"/>
  <c r="K132" i="12"/>
  <c r="I132" i="12" s="1"/>
  <c r="J132" i="12"/>
  <c r="N131" i="12"/>
  <c r="M131" i="12"/>
  <c r="L131" i="12"/>
  <c r="I131" i="12" s="1"/>
  <c r="K131" i="12"/>
  <c r="J131" i="12"/>
  <c r="N130" i="12"/>
  <c r="M130" i="12"/>
  <c r="L130" i="12"/>
  <c r="K130" i="12"/>
  <c r="J130" i="12"/>
  <c r="N129" i="12"/>
  <c r="M129" i="12"/>
  <c r="L129" i="12"/>
  <c r="I129" i="12" s="1"/>
  <c r="K129" i="12"/>
  <c r="J129" i="12"/>
  <c r="N128" i="12"/>
  <c r="M128" i="12"/>
  <c r="L128" i="12"/>
  <c r="K128" i="12"/>
  <c r="J128" i="12"/>
  <c r="N127" i="12"/>
  <c r="M127" i="12"/>
  <c r="L127" i="12"/>
  <c r="K127" i="12"/>
  <c r="J127" i="12"/>
  <c r="I127" i="12" s="1"/>
  <c r="N126" i="12"/>
  <c r="M126" i="12"/>
  <c r="L126" i="12"/>
  <c r="K126" i="12"/>
  <c r="J126" i="12"/>
  <c r="N125" i="12"/>
  <c r="M125" i="12"/>
  <c r="L125" i="12"/>
  <c r="K125" i="12"/>
  <c r="J125" i="12"/>
  <c r="I125" i="12"/>
  <c r="N124" i="12"/>
  <c r="M124" i="12"/>
  <c r="L124" i="12"/>
  <c r="K124" i="12"/>
  <c r="I124" i="12" s="1"/>
  <c r="J124" i="12"/>
  <c r="N123" i="12"/>
  <c r="M123" i="12"/>
  <c r="L123" i="12"/>
  <c r="I123" i="12" s="1"/>
  <c r="K123" i="12"/>
  <c r="J123" i="12"/>
  <c r="N122" i="12"/>
  <c r="M122" i="12"/>
  <c r="L122" i="12"/>
  <c r="K122" i="12"/>
  <c r="J122" i="12"/>
  <c r="N121" i="12"/>
  <c r="M121" i="12"/>
  <c r="L121" i="12"/>
  <c r="I121" i="12" s="1"/>
  <c r="K121" i="12"/>
  <c r="J121" i="12"/>
  <c r="N120" i="12"/>
  <c r="M120" i="12"/>
  <c r="L120" i="12"/>
  <c r="K120" i="12"/>
  <c r="J120" i="12"/>
  <c r="N119" i="12"/>
  <c r="M119" i="12"/>
  <c r="L119" i="12"/>
  <c r="K119" i="12"/>
  <c r="J119" i="12"/>
  <c r="I119" i="12" s="1"/>
  <c r="N118" i="12"/>
  <c r="M118" i="12"/>
  <c r="L118" i="12"/>
  <c r="K118" i="12"/>
  <c r="J118" i="12"/>
  <c r="N117" i="12"/>
  <c r="M117" i="12"/>
  <c r="L117" i="12"/>
  <c r="K117" i="12"/>
  <c r="J117" i="12"/>
  <c r="I117" i="12"/>
  <c r="N116" i="12"/>
  <c r="M116" i="12"/>
  <c r="L116" i="12"/>
  <c r="K116" i="12"/>
  <c r="I116" i="12" s="1"/>
  <c r="J116" i="12"/>
  <c r="N115" i="12"/>
  <c r="M115" i="12"/>
  <c r="L115" i="12"/>
  <c r="I115" i="12" s="1"/>
  <c r="K115" i="12"/>
  <c r="J115" i="12"/>
  <c r="N114" i="12"/>
  <c r="M114" i="12"/>
  <c r="L114" i="12"/>
  <c r="K114" i="12"/>
  <c r="J114" i="12"/>
  <c r="N113" i="12"/>
  <c r="M113" i="12"/>
  <c r="L113" i="12"/>
  <c r="I113" i="12" s="1"/>
  <c r="K113" i="12"/>
  <c r="J113" i="12"/>
  <c r="N112" i="12"/>
  <c r="M112" i="12"/>
  <c r="L112" i="12"/>
  <c r="K112" i="12"/>
  <c r="J112" i="12"/>
  <c r="N111" i="12"/>
  <c r="M111" i="12"/>
  <c r="L111" i="12"/>
  <c r="K111" i="12"/>
  <c r="J111" i="12"/>
  <c r="I111" i="12" s="1"/>
  <c r="N110" i="12"/>
  <c r="M110" i="12"/>
  <c r="L110" i="12"/>
  <c r="K110" i="12"/>
  <c r="J110" i="12"/>
  <c r="N109" i="12"/>
  <c r="M109" i="12"/>
  <c r="L109" i="12"/>
  <c r="K109" i="12"/>
  <c r="J109" i="12"/>
  <c r="I109" i="12"/>
  <c r="N108" i="12"/>
  <c r="M108" i="12"/>
  <c r="L108" i="12"/>
  <c r="K108" i="12"/>
  <c r="I108" i="12" s="1"/>
  <c r="J108" i="12"/>
  <c r="N107" i="12"/>
  <c r="M107" i="12"/>
  <c r="L107" i="12"/>
  <c r="I107" i="12" s="1"/>
  <c r="K107" i="12"/>
  <c r="J107" i="12"/>
  <c r="N106" i="12"/>
  <c r="M106" i="12"/>
  <c r="L106" i="12"/>
  <c r="K106" i="12"/>
  <c r="J106" i="12"/>
  <c r="N105" i="12"/>
  <c r="M105" i="12"/>
  <c r="L105" i="12"/>
  <c r="I105" i="12" s="1"/>
  <c r="K105" i="12"/>
  <c r="J105" i="12"/>
  <c r="N104" i="12"/>
  <c r="M104" i="12"/>
  <c r="L104" i="12"/>
  <c r="K104" i="12"/>
  <c r="J104" i="12"/>
  <c r="N103" i="12"/>
  <c r="M103" i="12"/>
  <c r="L103" i="12"/>
  <c r="K103" i="12"/>
  <c r="J103" i="12"/>
  <c r="I103" i="12" s="1"/>
  <c r="N102" i="12"/>
  <c r="M102" i="12"/>
  <c r="L102" i="12"/>
  <c r="K102" i="12"/>
  <c r="J102" i="12"/>
  <c r="N101" i="12"/>
  <c r="M101" i="12"/>
  <c r="L101" i="12"/>
  <c r="K101" i="12"/>
  <c r="J101" i="12"/>
  <c r="I101" i="12"/>
  <c r="N100" i="12"/>
  <c r="M100" i="12"/>
  <c r="L100" i="12"/>
  <c r="K100" i="12"/>
  <c r="I100" i="12" s="1"/>
  <c r="J100" i="12"/>
  <c r="N99" i="12"/>
  <c r="M99" i="12"/>
  <c r="L99" i="12"/>
  <c r="I99" i="12" s="1"/>
  <c r="K99" i="12"/>
  <c r="J99" i="12"/>
  <c r="N98" i="12"/>
  <c r="M98" i="12"/>
  <c r="L98" i="12"/>
  <c r="K98" i="12"/>
  <c r="J98" i="12"/>
  <c r="N97" i="12"/>
  <c r="M97" i="12"/>
  <c r="L97" i="12"/>
  <c r="I97" i="12" s="1"/>
  <c r="K97" i="12"/>
  <c r="J97" i="12"/>
  <c r="N96" i="12"/>
  <c r="M96" i="12"/>
  <c r="L96" i="12"/>
  <c r="K96" i="12"/>
  <c r="J96" i="12"/>
  <c r="N95" i="12"/>
  <c r="M95" i="12"/>
  <c r="L95" i="12"/>
  <c r="K95" i="12"/>
  <c r="J95" i="12"/>
  <c r="I95" i="12" s="1"/>
  <c r="N94" i="12"/>
  <c r="M94" i="12"/>
  <c r="L94" i="12"/>
  <c r="K94" i="12"/>
  <c r="J94" i="12"/>
  <c r="N93" i="12"/>
  <c r="M93" i="12"/>
  <c r="L93" i="12"/>
  <c r="K93" i="12"/>
  <c r="J93" i="12"/>
  <c r="I93" i="12"/>
  <c r="N92" i="12"/>
  <c r="M92" i="12"/>
  <c r="L92" i="12"/>
  <c r="K92" i="12"/>
  <c r="I92" i="12" s="1"/>
  <c r="J92" i="12"/>
  <c r="N91" i="12"/>
  <c r="M91" i="12"/>
  <c r="L91" i="12"/>
  <c r="I91" i="12" s="1"/>
  <c r="K91" i="12"/>
  <c r="J91" i="12"/>
  <c r="N90" i="12"/>
  <c r="M90" i="12"/>
  <c r="L90" i="12"/>
  <c r="K90" i="12"/>
  <c r="I90" i="12" s="1"/>
  <c r="J90" i="12"/>
  <c r="N89" i="12"/>
  <c r="M89" i="12"/>
  <c r="L89" i="12"/>
  <c r="I89" i="12" s="1"/>
  <c r="K89" i="12"/>
  <c r="J89" i="12"/>
  <c r="N88" i="12"/>
  <c r="M88" i="12"/>
  <c r="L88" i="12"/>
  <c r="K88" i="12"/>
  <c r="I88" i="12" s="1"/>
  <c r="J88" i="12"/>
  <c r="N87" i="12"/>
  <c r="M87" i="12"/>
  <c r="L87" i="12"/>
  <c r="I87" i="12" s="1"/>
  <c r="K87" i="12"/>
  <c r="J87" i="12"/>
  <c r="N86" i="12"/>
  <c r="M86" i="12"/>
  <c r="L86" i="12"/>
  <c r="K86" i="12"/>
  <c r="I86" i="12" s="1"/>
  <c r="J86" i="12"/>
  <c r="N85" i="12"/>
  <c r="M85" i="12"/>
  <c r="L85" i="12"/>
  <c r="I85" i="12" s="1"/>
  <c r="K85" i="12"/>
  <c r="J85" i="12"/>
  <c r="N84" i="12"/>
  <c r="M84" i="12"/>
  <c r="L84" i="12"/>
  <c r="K84" i="12"/>
  <c r="I84" i="12" s="1"/>
  <c r="J84" i="12"/>
  <c r="N83" i="12"/>
  <c r="M83" i="12"/>
  <c r="L83" i="12"/>
  <c r="K83" i="12"/>
  <c r="J83" i="12"/>
  <c r="I83" i="12" s="1"/>
  <c r="N82" i="12"/>
  <c r="M82" i="12"/>
  <c r="L82" i="12"/>
  <c r="K82" i="12"/>
  <c r="I82" i="12" s="1"/>
  <c r="J82" i="12"/>
  <c r="N81" i="12"/>
  <c r="M81" i="12"/>
  <c r="L81" i="12"/>
  <c r="K81" i="12"/>
  <c r="J81" i="12"/>
  <c r="I81" i="12" s="1"/>
  <c r="N80" i="12"/>
  <c r="M80" i="12"/>
  <c r="L80" i="12"/>
  <c r="K80" i="12"/>
  <c r="I80" i="12" s="1"/>
  <c r="J80" i="12"/>
  <c r="N79" i="12"/>
  <c r="M79" i="12"/>
  <c r="L79" i="12"/>
  <c r="K79" i="12"/>
  <c r="J79" i="12"/>
  <c r="I79" i="12" s="1"/>
  <c r="N78" i="12"/>
  <c r="M78" i="12"/>
  <c r="L78" i="12"/>
  <c r="K78" i="12"/>
  <c r="I78" i="12" s="1"/>
  <c r="J78" i="12"/>
  <c r="N77" i="12"/>
  <c r="M77" i="12"/>
  <c r="L77" i="12"/>
  <c r="K77" i="12"/>
  <c r="J77" i="12"/>
  <c r="I77" i="12" s="1"/>
  <c r="N76" i="12"/>
  <c r="M76" i="12"/>
  <c r="L76" i="12"/>
  <c r="K76" i="12"/>
  <c r="I76" i="12" s="1"/>
  <c r="J76" i="12"/>
  <c r="N75" i="12"/>
  <c r="M75" i="12"/>
  <c r="L75" i="12"/>
  <c r="K75" i="12"/>
  <c r="J75" i="12"/>
  <c r="I75" i="12" s="1"/>
  <c r="N74" i="12"/>
  <c r="M74" i="12"/>
  <c r="L74" i="12"/>
  <c r="K74" i="12"/>
  <c r="I74" i="12" s="1"/>
  <c r="J74" i="12"/>
  <c r="N73" i="12"/>
  <c r="M73" i="12"/>
  <c r="L73" i="12"/>
  <c r="K73" i="12"/>
  <c r="J73" i="12"/>
  <c r="I73" i="12" s="1"/>
  <c r="N72" i="12"/>
  <c r="M72" i="12"/>
  <c r="L72" i="12"/>
  <c r="K72" i="12"/>
  <c r="I72" i="12" s="1"/>
  <c r="J72" i="12"/>
  <c r="N71" i="12"/>
  <c r="M71" i="12"/>
  <c r="L71" i="12"/>
  <c r="K71" i="12"/>
  <c r="J71" i="12"/>
  <c r="I71" i="12" s="1"/>
  <c r="N70" i="12"/>
  <c r="M70" i="12"/>
  <c r="L70" i="12"/>
  <c r="K70" i="12"/>
  <c r="I70" i="12" s="1"/>
  <c r="J70" i="12"/>
  <c r="N69" i="12"/>
  <c r="M69" i="12"/>
  <c r="L69" i="12"/>
  <c r="K69" i="12"/>
  <c r="J69" i="12"/>
  <c r="I69" i="12" s="1"/>
  <c r="N68" i="12"/>
  <c r="M68" i="12"/>
  <c r="L68" i="12"/>
  <c r="K68" i="12"/>
  <c r="I68" i="12" s="1"/>
  <c r="J68" i="12"/>
  <c r="N67" i="12"/>
  <c r="M67" i="12"/>
  <c r="L67" i="12"/>
  <c r="K67" i="12"/>
  <c r="J67" i="12"/>
  <c r="I67" i="12" s="1"/>
  <c r="N66" i="12"/>
  <c r="M66" i="12"/>
  <c r="L66" i="12"/>
  <c r="K66" i="12"/>
  <c r="I66" i="12" s="1"/>
  <c r="J66" i="12"/>
  <c r="N65" i="12"/>
  <c r="M65" i="12"/>
  <c r="L65" i="12"/>
  <c r="K65" i="12"/>
  <c r="J65" i="12"/>
  <c r="I65" i="12" s="1"/>
  <c r="N64" i="12"/>
  <c r="M64" i="12"/>
  <c r="L64" i="12"/>
  <c r="K64" i="12"/>
  <c r="I64" i="12" s="1"/>
  <c r="J64" i="12"/>
  <c r="N63" i="12"/>
  <c r="M63" i="12"/>
  <c r="L63" i="12"/>
  <c r="K63" i="12"/>
  <c r="J63" i="12"/>
  <c r="I63" i="12" s="1"/>
  <c r="N62" i="12"/>
  <c r="M62" i="12"/>
  <c r="L62" i="12"/>
  <c r="K62" i="12"/>
  <c r="I62" i="12" s="1"/>
  <c r="J62" i="12"/>
  <c r="N61" i="12"/>
  <c r="M61" i="12"/>
  <c r="L61" i="12"/>
  <c r="K61" i="12"/>
  <c r="J61" i="12"/>
  <c r="I61" i="12" s="1"/>
  <c r="N60" i="12"/>
  <c r="M60" i="12"/>
  <c r="L60" i="12"/>
  <c r="K60" i="12"/>
  <c r="I60" i="12" s="1"/>
  <c r="J60" i="12"/>
  <c r="K39" i="12"/>
  <c r="K38" i="12"/>
  <c r="J38" i="12" s="1"/>
  <c r="K34" i="12"/>
  <c r="J34" i="12" s="1"/>
  <c r="K28" i="12"/>
  <c r="J28" i="12" s="1"/>
  <c r="K27" i="12"/>
  <c r="J27" i="12" s="1"/>
  <c r="E12" i="12"/>
  <c r="D12" i="12"/>
  <c r="K10" i="12"/>
  <c r="K9" i="12"/>
  <c r="K8" i="12"/>
  <c r="K7" i="12"/>
  <c r="K6" i="12"/>
  <c r="K4" i="12"/>
  <c r="K3" i="12"/>
  <c r="K2" i="12"/>
  <c r="K17" i="12" s="1"/>
  <c r="D1" i="12"/>
  <c r="K5" i="12" s="1"/>
  <c r="N399" i="11"/>
  <c r="M399" i="11"/>
  <c r="L399" i="11"/>
  <c r="K399" i="11"/>
  <c r="I399" i="11" s="1"/>
  <c r="J399" i="11"/>
  <c r="N398" i="11"/>
  <c r="M398" i="11"/>
  <c r="L398" i="11"/>
  <c r="K398" i="11"/>
  <c r="J398" i="11"/>
  <c r="I398" i="11" s="1"/>
  <c r="N397" i="11"/>
  <c r="M397" i="11"/>
  <c r="L397" i="11"/>
  <c r="K397" i="11"/>
  <c r="I397" i="11" s="1"/>
  <c r="J397" i="11"/>
  <c r="N396" i="11"/>
  <c r="M396" i="11"/>
  <c r="L396" i="11"/>
  <c r="K396" i="11"/>
  <c r="J396" i="11"/>
  <c r="I396" i="11" s="1"/>
  <c r="N395" i="11"/>
  <c r="M395" i="11"/>
  <c r="L395" i="11"/>
  <c r="K395" i="11"/>
  <c r="I395" i="11" s="1"/>
  <c r="J395" i="11"/>
  <c r="N394" i="11"/>
  <c r="M394" i="11"/>
  <c r="L394" i="11"/>
  <c r="K394" i="11"/>
  <c r="J394" i="11"/>
  <c r="I394" i="11" s="1"/>
  <c r="N393" i="11"/>
  <c r="M393" i="11"/>
  <c r="L393" i="11"/>
  <c r="K393" i="11"/>
  <c r="I393" i="11" s="1"/>
  <c r="J393" i="11"/>
  <c r="N392" i="11"/>
  <c r="M392" i="11"/>
  <c r="L392" i="11"/>
  <c r="K392" i="11"/>
  <c r="J392" i="11"/>
  <c r="I392" i="11" s="1"/>
  <c r="N391" i="11"/>
  <c r="M391" i="11"/>
  <c r="L391" i="11"/>
  <c r="K391" i="11"/>
  <c r="I391" i="11" s="1"/>
  <c r="J391" i="11"/>
  <c r="N390" i="11"/>
  <c r="M390" i="11"/>
  <c r="L390" i="11"/>
  <c r="K390" i="11"/>
  <c r="J390" i="11"/>
  <c r="I390" i="11" s="1"/>
  <c r="N389" i="11"/>
  <c r="M389" i="11"/>
  <c r="L389" i="11"/>
  <c r="K389" i="11"/>
  <c r="I389" i="11" s="1"/>
  <c r="J389" i="11"/>
  <c r="N388" i="11"/>
  <c r="M388" i="11"/>
  <c r="L388" i="11"/>
  <c r="K388" i="11"/>
  <c r="J388" i="11"/>
  <c r="I388" i="11" s="1"/>
  <c r="N387" i="11"/>
  <c r="M387" i="11"/>
  <c r="L387" i="11"/>
  <c r="K387" i="11"/>
  <c r="J387" i="11"/>
  <c r="I387" i="11" s="1"/>
  <c r="N386" i="11"/>
  <c r="M386" i="11"/>
  <c r="L386" i="11"/>
  <c r="K386" i="11"/>
  <c r="J386" i="11"/>
  <c r="I386" i="11" s="1"/>
  <c r="N385" i="11"/>
  <c r="M385" i="11"/>
  <c r="L385" i="11"/>
  <c r="K385" i="11"/>
  <c r="I385" i="11" s="1"/>
  <c r="J385" i="11"/>
  <c r="N384" i="11"/>
  <c r="M384" i="11"/>
  <c r="L384" i="11"/>
  <c r="K384" i="11"/>
  <c r="J384" i="11"/>
  <c r="I384" i="11" s="1"/>
  <c r="N383" i="11"/>
  <c r="M383" i="11"/>
  <c r="L383" i="11"/>
  <c r="K383" i="11"/>
  <c r="I383" i="11" s="1"/>
  <c r="J383" i="11"/>
  <c r="N382" i="11"/>
  <c r="M382" i="11"/>
  <c r="L382" i="11"/>
  <c r="K382" i="11"/>
  <c r="J382" i="11"/>
  <c r="I382" i="11" s="1"/>
  <c r="N381" i="11"/>
  <c r="M381" i="11"/>
  <c r="L381" i="11"/>
  <c r="K381" i="11"/>
  <c r="I381" i="11" s="1"/>
  <c r="J381" i="11"/>
  <c r="N380" i="11"/>
  <c r="M380" i="11"/>
  <c r="L380" i="11"/>
  <c r="K380" i="11"/>
  <c r="J380" i="11"/>
  <c r="I380" i="11" s="1"/>
  <c r="N379" i="11"/>
  <c r="M379" i="11"/>
  <c r="L379" i="11"/>
  <c r="K379" i="11"/>
  <c r="I379" i="11" s="1"/>
  <c r="J379" i="11"/>
  <c r="N378" i="11"/>
  <c r="M378" i="11"/>
  <c r="L378" i="11"/>
  <c r="K378" i="11"/>
  <c r="J378" i="11"/>
  <c r="I378" i="11" s="1"/>
  <c r="N377" i="11"/>
  <c r="M377" i="11"/>
  <c r="L377" i="11"/>
  <c r="K377" i="11"/>
  <c r="I377" i="11" s="1"/>
  <c r="J377" i="11"/>
  <c r="N376" i="11"/>
  <c r="M376" i="11"/>
  <c r="L376" i="11"/>
  <c r="K376" i="11"/>
  <c r="J376" i="11"/>
  <c r="I376" i="11" s="1"/>
  <c r="N375" i="11"/>
  <c r="M375" i="11"/>
  <c r="L375" i="11"/>
  <c r="K375" i="11"/>
  <c r="I375" i="11" s="1"/>
  <c r="J375" i="11"/>
  <c r="N374" i="11"/>
  <c r="M374" i="11"/>
  <c r="L374" i="11"/>
  <c r="K374" i="11"/>
  <c r="J374" i="11"/>
  <c r="I374" i="11" s="1"/>
  <c r="N373" i="11"/>
  <c r="M373" i="11"/>
  <c r="L373" i="11"/>
  <c r="K373" i="11"/>
  <c r="J373" i="11"/>
  <c r="I373" i="11" s="1"/>
  <c r="N372" i="11"/>
  <c r="M372" i="11"/>
  <c r="L372" i="11"/>
  <c r="K372" i="11"/>
  <c r="I372" i="11" s="1"/>
  <c r="J372" i="11"/>
  <c r="N371" i="11"/>
  <c r="M371" i="11"/>
  <c r="L371" i="11"/>
  <c r="K371" i="11"/>
  <c r="I371" i="11" s="1"/>
  <c r="J371" i="11"/>
  <c r="N370" i="11"/>
  <c r="M370" i="11"/>
  <c r="L370" i="11"/>
  <c r="K370" i="11"/>
  <c r="J370" i="11"/>
  <c r="I370" i="11" s="1"/>
  <c r="N369" i="11"/>
  <c r="M369" i="11"/>
  <c r="L369" i="11"/>
  <c r="K369" i="11"/>
  <c r="I369" i="11" s="1"/>
  <c r="J369" i="11"/>
  <c r="N368" i="11"/>
  <c r="M368" i="11"/>
  <c r="L368" i="11"/>
  <c r="K368" i="11"/>
  <c r="J368" i="11"/>
  <c r="I368" i="11" s="1"/>
  <c r="N367" i="11"/>
  <c r="M367" i="11"/>
  <c r="L367" i="11"/>
  <c r="K367" i="11"/>
  <c r="I367" i="11" s="1"/>
  <c r="J367" i="11"/>
  <c r="N366" i="11"/>
  <c r="M366" i="11"/>
  <c r="L366" i="11"/>
  <c r="K366" i="11"/>
  <c r="J366" i="11"/>
  <c r="I366" i="11" s="1"/>
  <c r="N365" i="11"/>
  <c r="M365" i="11"/>
  <c r="L365" i="11"/>
  <c r="K365" i="11"/>
  <c r="I365" i="11" s="1"/>
  <c r="J365" i="11"/>
  <c r="N364" i="11"/>
  <c r="M364" i="11"/>
  <c r="L364" i="11"/>
  <c r="K364" i="11"/>
  <c r="J364" i="11"/>
  <c r="I364" i="11" s="1"/>
  <c r="N363" i="11"/>
  <c r="M363" i="11"/>
  <c r="L363" i="11"/>
  <c r="K363" i="11"/>
  <c r="I363" i="11" s="1"/>
  <c r="J363" i="11"/>
  <c r="N362" i="11"/>
  <c r="M362" i="11"/>
  <c r="L362" i="11"/>
  <c r="K362" i="11"/>
  <c r="J362" i="11"/>
  <c r="I362" i="11" s="1"/>
  <c r="N361" i="11"/>
  <c r="M361" i="11"/>
  <c r="L361" i="11"/>
  <c r="K361" i="11"/>
  <c r="I361" i="11" s="1"/>
  <c r="J361" i="11"/>
  <c r="N360" i="11"/>
  <c r="M360" i="11"/>
  <c r="L360" i="11"/>
  <c r="K360" i="11"/>
  <c r="J360" i="11"/>
  <c r="I360" i="11" s="1"/>
  <c r="N359" i="11"/>
  <c r="M359" i="11"/>
  <c r="L359" i="11"/>
  <c r="K359" i="11"/>
  <c r="I359" i="11" s="1"/>
  <c r="J359" i="11"/>
  <c r="N358" i="11"/>
  <c r="M358" i="11"/>
  <c r="L358" i="11"/>
  <c r="K358" i="11"/>
  <c r="J358" i="11"/>
  <c r="I358" i="11" s="1"/>
  <c r="N357" i="11"/>
  <c r="M357" i="11"/>
  <c r="L357" i="11"/>
  <c r="K357" i="11"/>
  <c r="I357" i="11" s="1"/>
  <c r="J357" i="11"/>
  <c r="N356" i="11"/>
  <c r="M356" i="11"/>
  <c r="L356" i="11"/>
  <c r="K356" i="11"/>
  <c r="J356" i="11"/>
  <c r="I356" i="11" s="1"/>
  <c r="N355" i="11"/>
  <c r="M355" i="11"/>
  <c r="L355" i="11"/>
  <c r="K355" i="11"/>
  <c r="I355" i="11" s="1"/>
  <c r="J355" i="11"/>
  <c r="N354" i="11"/>
  <c r="M354" i="11"/>
  <c r="L354" i="11"/>
  <c r="K354" i="11"/>
  <c r="J354" i="11"/>
  <c r="I354" i="11" s="1"/>
  <c r="N353" i="11"/>
  <c r="M353" i="11"/>
  <c r="L353" i="11"/>
  <c r="K353" i="11"/>
  <c r="I353" i="11" s="1"/>
  <c r="J353" i="11"/>
  <c r="N352" i="11"/>
  <c r="M352" i="11"/>
  <c r="L352" i="11"/>
  <c r="K352" i="11"/>
  <c r="J352" i="11"/>
  <c r="I352" i="11" s="1"/>
  <c r="K39" i="11" s="1"/>
  <c r="N351" i="11"/>
  <c r="M351" i="11"/>
  <c r="L351" i="11"/>
  <c r="K351" i="11"/>
  <c r="I351" i="11" s="1"/>
  <c r="K38" i="11" s="1"/>
  <c r="J351" i="11"/>
  <c r="N350" i="11"/>
  <c r="M350" i="11"/>
  <c r="L350" i="11"/>
  <c r="K350" i="11"/>
  <c r="J350" i="11"/>
  <c r="I350" i="11" s="1"/>
  <c r="N349" i="11"/>
  <c r="M349" i="11"/>
  <c r="L349" i="11"/>
  <c r="K349" i="11"/>
  <c r="J349" i="11"/>
  <c r="I349" i="11" s="1"/>
  <c r="N348" i="11"/>
  <c r="M348" i="11"/>
  <c r="L348" i="11"/>
  <c r="K348" i="11"/>
  <c r="I348" i="11" s="1"/>
  <c r="J348" i="11"/>
  <c r="N347" i="11"/>
  <c r="M347" i="11"/>
  <c r="L347" i="11"/>
  <c r="K347" i="11"/>
  <c r="J347" i="11"/>
  <c r="I347" i="11" s="1"/>
  <c r="N346" i="11"/>
  <c r="M346" i="11"/>
  <c r="L346" i="11"/>
  <c r="K346" i="11"/>
  <c r="I346" i="11" s="1"/>
  <c r="J346" i="11"/>
  <c r="N345" i="11"/>
  <c r="M345" i="11"/>
  <c r="L345" i="11"/>
  <c r="K345" i="11"/>
  <c r="J345" i="11"/>
  <c r="I345" i="11" s="1"/>
  <c r="N344" i="11"/>
  <c r="M344" i="11"/>
  <c r="L344" i="11"/>
  <c r="K344" i="11"/>
  <c r="I344" i="11" s="1"/>
  <c r="J344" i="11"/>
  <c r="N343" i="11"/>
  <c r="M343" i="11"/>
  <c r="L343" i="11"/>
  <c r="K343" i="11"/>
  <c r="J343" i="11"/>
  <c r="I343" i="11" s="1"/>
  <c r="N342" i="11"/>
  <c r="M342" i="11"/>
  <c r="L342" i="11"/>
  <c r="K342" i="11"/>
  <c r="J342" i="11"/>
  <c r="I342" i="11" s="1"/>
  <c r="N341" i="11"/>
  <c r="M341" i="11"/>
  <c r="L341" i="11"/>
  <c r="K341" i="11"/>
  <c r="I341" i="11" s="1"/>
  <c r="J341" i="11"/>
  <c r="N340" i="11"/>
  <c r="M340" i="11"/>
  <c r="L340" i="11"/>
  <c r="K340" i="11"/>
  <c r="J340" i="11"/>
  <c r="I340" i="11" s="1"/>
  <c r="N339" i="11"/>
  <c r="M339" i="11"/>
  <c r="L339" i="11"/>
  <c r="K339" i="11"/>
  <c r="I339" i="11" s="1"/>
  <c r="J339" i="11"/>
  <c r="N338" i="11"/>
  <c r="M338" i="11"/>
  <c r="L338" i="11"/>
  <c r="K338" i="11"/>
  <c r="J338" i="11"/>
  <c r="I338" i="11" s="1"/>
  <c r="N337" i="11"/>
  <c r="M337" i="11"/>
  <c r="L337" i="11"/>
  <c r="K337" i="11"/>
  <c r="J337" i="11"/>
  <c r="I337" i="11" s="1"/>
  <c r="N336" i="11"/>
  <c r="M336" i="11"/>
  <c r="L336" i="11"/>
  <c r="K336" i="11"/>
  <c r="I336" i="11" s="1"/>
  <c r="J336" i="11"/>
  <c r="N335" i="11"/>
  <c r="M335" i="11"/>
  <c r="L335" i="11"/>
  <c r="K335" i="11"/>
  <c r="J335" i="11"/>
  <c r="I335" i="11" s="1"/>
  <c r="N334" i="11"/>
  <c r="M334" i="11"/>
  <c r="L334" i="11"/>
  <c r="K334" i="11"/>
  <c r="I334" i="11" s="1"/>
  <c r="J334" i="11"/>
  <c r="N333" i="11"/>
  <c r="M333" i="11"/>
  <c r="L333" i="11"/>
  <c r="K333" i="11"/>
  <c r="J333" i="11"/>
  <c r="I333" i="11" s="1"/>
  <c r="N332" i="11"/>
  <c r="M332" i="11"/>
  <c r="L332" i="11"/>
  <c r="K332" i="11"/>
  <c r="I332" i="11" s="1"/>
  <c r="J332" i="11"/>
  <c r="N331" i="11"/>
  <c r="M331" i="11"/>
  <c r="L331" i="11"/>
  <c r="K331" i="11"/>
  <c r="J331" i="11"/>
  <c r="I331" i="11" s="1"/>
  <c r="N330" i="11"/>
  <c r="M330" i="11"/>
  <c r="L330" i="11"/>
  <c r="K330" i="11"/>
  <c r="I330" i="11" s="1"/>
  <c r="J330" i="11"/>
  <c r="N329" i="11"/>
  <c r="M329" i="11"/>
  <c r="L329" i="11"/>
  <c r="K329" i="11"/>
  <c r="J329" i="11"/>
  <c r="I329" i="11" s="1"/>
  <c r="N328" i="11"/>
  <c r="M328" i="11"/>
  <c r="L328" i="11"/>
  <c r="K328" i="11"/>
  <c r="I328" i="11" s="1"/>
  <c r="J328" i="11"/>
  <c r="N327" i="11"/>
  <c r="M327" i="11"/>
  <c r="L327" i="11"/>
  <c r="K327" i="11"/>
  <c r="J327" i="11"/>
  <c r="I327" i="11" s="1"/>
  <c r="N326" i="11"/>
  <c r="M326" i="11"/>
  <c r="L326" i="11"/>
  <c r="K326" i="11"/>
  <c r="I326" i="11" s="1"/>
  <c r="J326" i="11"/>
  <c r="N325" i="11"/>
  <c r="M325" i="11"/>
  <c r="L325" i="11"/>
  <c r="K325" i="11"/>
  <c r="J325" i="11"/>
  <c r="I325" i="11" s="1"/>
  <c r="N324" i="11"/>
  <c r="M324" i="11"/>
  <c r="L324" i="11"/>
  <c r="K324" i="11"/>
  <c r="I324" i="11" s="1"/>
  <c r="J324" i="11"/>
  <c r="N323" i="11"/>
  <c r="M323" i="11"/>
  <c r="L323" i="11"/>
  <c r="K323" i="11"/>
  <c r="J323" i="11"/>
  <c r="I323" i="11" s="1"/>
  <c r="N322" i="11"/>
  <c r="M322" i="11"/>
  <c r="L322" i="11"/>
  <c r="K322" i="11"/>
  <c r="I322" i="11" s="1"/>
  <c r="J322" i="11"/>
  <c r="N321" i="11"/>
  <c r="M321" i="11"/>
  <c r="L321" i="11"/>
  <c r="K321" i="11"/>
  <c r="J321" i="11"/>
  <c r="I321" i="11" s="1"/>
  <c r="N320" i="11"/>
  <c r="M320" i="11"/>
  <c r="L320" i="11"/>
  <c r="K320" i="11"/>
  <c r="I320" i="11" s="1"/>
  <c r="J320" i="11"/>
  <c r="N319" i="11"/>
  <c r="M319" i="11"/>
  <c r="L319" i="11"/>
  <c r="K319" i="11"/>
  <c r="J319" i="11"/>
  <c r="I319" i="11" s="1"/>
  <c r="N318" i="11"/>
  <c r="M318" i="11"/>
  <c r="L318" i="11"/>
  <c r="K318" i="11"/>
  <c r="I318" i="11" s="1"/>
  <c r="J318" i="11"/>
  <c r="N317" i="11"/>
  <c r="M317" i="11"/>
  <c r="L317" i="11"/>
  <c r="K317" i="11"/>
  <c r="J317" i="11"/>
  <c r="I317" i="11" s="1"/>
  <c r="N316" i="11"/>
  <c r="M316" i="11"/>
  <c r="L316" i="11"/>
  <c r="K316" i="11"/>
  <c r="I316" i="11" s="1"/>
  <c r="J316" i="11"/>
  <c r="N315" i="11"/>
  <c r="M315" i="11"/>
  <c r="L315" i="11"/>
  <c r="K315" i="11"/>
  <c r="J315" i="11"/>
  <c r="I315" i="11" s="1"/>
  <c r="N314" i="11"/>
  <c r="M314" i="11"/>
  <c r="L314" i="11"/>
  <c r="K314" i="11"/>
  <c r="I314" i="11" s="1"/>
  <c r="J314" i="11"/>
  <c r="N313" i="11"/>
  <c r="M313" i="11"/>
  <c r="L313" i="11"/>
  <c r="K313" i="11"/>
  <c r="J313" i="11"/>
  <c r="I313" i="11" s="1"/>
  <c r="N312" i="11"/>
  <c r="M312" i="11"/>
  <c r="L312" i="11"/>
  <c r="K312" i="11"/>
  <c r="I312" i="11" s="1"/>
  <c r="J312" i="11"/>
  <c r="N311" i="11"/>
  <c r="M311" i="11"/>
  <c r="L311" i="11"/>
  <c r="K311" i="11"/>
  <c r="J311" i="11"/>
  <c r="I311" i="11" s="1"/>
  <c r="N310" i="11"/>
  <c r="M310" i="11"/>
  <c r="L310" i="11"/>
  <c r="K310" i="11"/>
  <c r="I310" i="11" s="1"/>
  <c r="J310" i="11"/>
  <c r="N309" i="11"/>
  <c r="M309" i="11"/>
  <c r="L309" i="11"/>
  <c r="K309" i="11"/>
  <c r="J309" i="11"/>
  <c r="I309" i="11" s="1"/>
  <c r="N308" i="11"/>
  <c r="M308" i="11"/>
  <c r="L308" i="11"/>
  <c r="K308" i="11"/>
  <c r="I308" i="11" s="1"/>
  <c r="J308" i="11"/>
  <c r="N307" i="11"/>
  <c r="M307" i="11"/>
  <c r="L307" i="11"/>
  <c r="K307" i="11"/>
  <c r="J307" i="11"/>
  <c r="I307" i="11" s="1"/>
  <c r="N306" i="11"/>
  <c r="M306" i="11"/>
  <c r="L306" i="11"/>
  <c r="K306" i="11"/>
  <c r="I306" i="11" s="1"/>
  <c r="J306" i="11"/>
  <c r="N305" i="11"/>
  <c r="M305" i="11"/>
  <c r="L305" i="11"/>
  <c r="K305" i="11"/>
  <c r="J305" i="11"/>
  <c r="I305" i="11" s="1"/>
  <c r="N304" i="11"/>
  <c r="M304" i="11"/>
  <c r="L304" i="11"/>
  <c r="K304" i="11"/>
  <c r="I304" i="11" s="1"/>
  <c r="J304" i="11"/>
  <c r="N303" i="11"/>
  <c r="M303" i="11"/>
  <c r="L303" i="11"/>
  <c r="K303" i="11"/>
  <c r="J303" i="11"/>
  <c r="I303" i="11" s="1"/>
  <c r="N302" i="11"/>
  <c r="M302" i="11"/>
  <c r="L302" i="11"/>
  <c r="K302" i="11"/>
  <c r="I302" i="11" s="1"/>
  <c r="J302" i="11"/>
  <c r="N301" i="11"/>
  <c r="M301" i="11"/>
  <c r="L301" i="11"/>
  <c r="K301" i="11"/>
  <c r="J301" i="11"/>
  <c r="I301" i="11" s="1"/>
  <c r="N300" i="11"/>
  <c r="M300" i="11"/>
  <c r="L300" i="11"/>
  <c r="K300" i="11"/>
  <c r="I300" i="11" s="1"/>
  <c r="J300" i="11"/>
  <c r="N299" i="11"/>
  <c r="M299" i="11"/>
  <c r="L299" i="11"/>
  <c r="K299" i="11"/>
  <c r="J299" i="11"/>
  <c r="I299" i="11" s="1"/>
  <c r="N298" i="11"/>
  <c r="M298" i="11"/>
  <c r="L298" i="11"/>
  <c r="K298" i="11"/>
  <c r="I298" i="11" s="1"/>
  <c r="J298" i="11"/>
  <c r="N297" i="11"/>
  <c r="M297" i="11"/>
  <c r="L297" i="11"/>
  <c r="K297" i="11"/>
  <c r="J297" i="11"/>
  <c r="I297" i="11" s="1"/>
  <c r="N296" i="11"/>
  <c r="M296" i="11"/>
  <c r="L296" i="11"/>
  <c r="K296" i="11"/>
  <c r="I296" i="11" s="1"/>
  <c r="J296" i="11"/>
  <c r="N295" i="11"/>
  <c r="M295" i="11"/>
  <c r="L295" i="11"/>
  <c r="K295" i="11"/>
  <c r="J295" i="11"/>
  <c r="I295" i="11" s="1"/>
  <c r="N294" i="11"/>
  <c r="M294" i="11"/>
  <c r="L294" i="11"/>
  <c r="K294" i="11"/>
  <c r="I294" i="11" s="1"/>
  <c r="J294" i="11"/>
  <c r="N293" i="11"/>
  <c r="M293" i="11"/>
  <c r="L293" i="11"/>
  <c r="K293" i="11"/>
  <c r="J293" i="11"/>
  <c r="I293" i="11" s="1"/>
  <c r="N292" i="11"/>
  <c r="M292" i="11"/>
  <c r="L292" i="11"/>
  <c r="K292" i="11"/>
  <c r="I292" i="11" s="1"/>
  <c r="J292" i="11"/>
  <c r="N291" i="11"/>
  <c r="M291" i="11"/>
  <c r="L291" i="11"/>
  <c r="K291" i="11"/>
  <c r="J291" i="11"/>
  <c r="I291" i="11" s="1"/>
  <c r="N290" i="11"/>
  <c r="M290" i="11"/>
  <c r="L290" i="11"/>
  <c r="K290" i="11"/>
  <c r="I290" i="11" s="1"/>
  <c r="J290" i="11"/>
  <c r="N289" i="11"/>
  <c r="M289" i="11"/>
  <c r="L289" i="11"/>
  <c r="K289" i="11"/>
  <c r="J289" i="11"/>
  <c r="I289" i="11" s="1"/>
  <c r="N288" i="11"/>
  <c r="M288" i="11"/>
  <c r="L288" i="11"/>
  <c r="K288" i="11"/>
  <c r="I288" i="11" s="1"/>
  <c r="J288" i="11"/>
  <c r="N287" i="11"/>
  <c r="M287" i="11"/>
  <c r="L287" i="11"/>
  <c r="K287" i="11"/>
  <c r="J287" i="11"/>
  <c r="I287" i="11" s="1"/>
  <c r="N286" i="11"/>
  <c r="M286" i="11"/>
  <c r="L286" i="11"/>
  <c r="K286" i="11"/>
  <c r="I286" i="11" s="1"/>
  <c r="J286" i="11"/>
  <c r="N285" i="11"/>
  <c r="M285" i="11"/>
  <c r="L285" i="11"/>
  <c r="K285" i="11"/>
  <c r="J285" i="11"/>
  <c r="I285" i="11" s="1"/>
  <c r="N284" i="11"/>
  <c r="M284" i="11"/>
  <c r="L284" i="11"/>
  <c r="K284" i="11"/>
  <c r="I284" i="11" s="1"/>
  <c r="J284" i="11"/>
  <c r="N283" i="11"/>
  <c r="M283" i="11"/>
  <c r="L283" i="11"/>
  <c r="K283" i="11"/>
  <c r="J283" i="11"/>
  <c r="I283" i="11" s="1"/>
  <c r="N282" i="11"/>
  <c r="M282" i="11"/>
  <c r="L282" i="11"/>
  <c r="K282" i="11"/>
  <c r="I282" i="11" s="1"/>
  <c r="J282" i="11"/>
  <c r="N281" i="11"/>
  <c r="M281" i="11"/>
  <c r="L281" i="11"/>
  <c r="K281" i="11"/>
  <c r="J281" i="11"/>
  <c r="I281" i="11" s="1"/>
  <c r="N280" i="11"/>
  <c r="M280" i="11"/>
  <c r="L280" i="11"/>
  <c r="K280" i="11"/>
  <c r="I280" i="11" s="1"/>
  <c r="J280" i="11"/>
  <c r="N279" i="11"/>
  <c r="M279" i="11"/>
  <c r="L279" i="11"/>
  <c r="K279" i="11"/>
  <c r="J279" i="11"/>
  <c r="I279" i="11" s="1"/>
  <c r="N278" i="11"/>
  <c r="M278" i="11"/>
  <c r="L278" i="11"/>
  <c r="K278" i="11"/>
  <c r="I278" i="11" s="1"/>
  <c r="J278" i="11"/>
  <c r="N277" i="11"/>
  <c r="M277" i="11"/>
  <c r="L277" i="11"/>
  <c r="K277" i="11"/>
  <c r="J277" i="11"/>
  <c r="I277" i="11" s="1"/>
  <c r="N276" i="11"/>
  <c r="M276" i="11"/>
  <c r="L276" i="11"/>
  <c r="K276" i="11"/>
  <c r="I276" i="11" s="1"/>
  <c r="J276" i="11"/>
  <c r="N275" i="11"/>
  <c r="M275" i="11"/>
  <c r="L275" i="11"/>
  <c r="K275" i="11"/>
  <c r="J275" i="11"/>
  <c r="I275" i="11" s="1"/>
  <c r="N274" i="11"/>
  <c r="M274" i="11"/>
  <c r="L274" i="11"/>
  <c r="K274" i="11"/>
  <c r="I274" i="11" s="1"/>
  <c r="J274" i="11"/>
  <c r="N273" i="11"/>
  <c r="M273" i="11"/>
  <c r="L273" i="11"/>
  <c r="K273" i="11"/>
  <c r="J273" i="11"/>
  <c r="I273" i="11" s="1"/>
  <c r="N272" i="11"/>
  <c r="M272" i="11"/>
  <c r="L272" i="11"/>
  <c r="K272" i="11"/>
  <c r="I272" i="11" s="1"/>
  <c r="J272" i="11"/>
  <c r="N271" i="11"/>
  <c r="M271" i="11"/>
  <c r="L271" i="11"/>
  <c r="K271" i="11"/>
  <c r="J271" i="11"/>
  <c r="I271" i="11" s="1"/>
  <c r="N270" i="11"/>
  <c r="M270" i="11"/>
  <c r="L270" i="11"/>
  <c r="K270" i="11"/>
  <c r="I270" i="11" s="1"/>
  <c r="J270" i="11"/>
  <c r="N269" i="11"/>
  <c r="M269" i="11"/>
  <c r="L269" i="11"/>
  <c r="K269" i="11"/>
  <c r="J269" i="11"/>
  <c r="I269" i="11" s="1"/>
  <c r="N268" i="11"/>
  <c r="M268" i="11"/>
  <c r="L268" i="11"/>
  <c r="K268" i="11"/>
  <c r="I268" i="11" s="1"/>
  <c r="J268" i="11"/>
  <c r="N267" i="11"/>
  <c r="M267" i="11"/>
  <c r="L267" i="11"/>
  <c r="K267" i="11"/>
  <c r="J267" i="11"/>
  <c r="I267" i="11" s="1"/>
  <c r="N266" i="11"/>
  <c r="M266" i="11"/>
  <c r="L266" i="11"/>
  <c r="K266" i="11"/>
  <c r="I266" i="11" s="1"/>
  <c r="J266" i="11"/>
  <c r="N265" i="11"/>
  <c r="M265" i="11"/>
  <c r="L265" i="11"/>
  <c r="K265" i="11"/>
  <c r="J265" i="11"/>
  <c r="I265" i="11" s="1"/>
  <c r="N264" i="11"/>
  <c r="M264" i="11"/>
  <c r="L264" i="11"/>
  <c r="K264" i="11"/>
  <c r="I264" i="11" s="1"/>
  <c r="J264" i="11"/>
  <c r="N263" i="11"/>
  <c r="M263" i="11"/>
  <c r="L263" i="11"/>
  <c r="K263" i="11"/>
  <c r="J263" i="11"/>
  <c r="I263" i="11" s="1"/>
  <c r="N262" i="11"/>
  <c r="M262" i="11"/>
  <c r="L262" i="11"/>
  <c r="K262" i="11"/>
  <c r="I262" i="11" s="1"/>
  <c r="J262" i="11"/>
  <c r="N261" i="11"/>
  <c r="M261" i="11"/>
  <c r="L261" i="11"/>
  <c r="K261" i="11"/>
  <c r="J261" i="11"/>
  <c r="I261" i="11" s="1"/>
  <c r="N260" i="11"/>
  <c r="M260" i="11"/>
  <c r="L260" i="11"/>
  <c r="K260" i="11"/>
  <c r="I260" i="11" s="1"/>
  <c r="J260" i="11"/>
  <c r="N259" i="11"/>
  <c r="M259" i="11"/>
  <c r="L259" i="11"/>
  <c r="K259" i="11"/>
  <c r="J259" i="11"/>
  <c r="I259" i="11" s="1"/>
  <c r="N258" i="11"/>
  <c r="M258" i="11"/>
  <c r="L258" i="11"/>
  <c r="K258" i="11"/>
  <c r="I258" i="11" s="1"/>
  <c r="J258" i="11"/>
  <c r="N257" i="11"/>
  <c r="M257" i="11"/>
  <c r="L257" i="11"/>
  <c r="K257" i="11"/>
  <c r="J257" i="11"/>
  <c r="I257" i="11" s="1"/>
  <c r="N256" i="11"/>
  <c r="M256" i="11"/>
  <c r="L256" i="11"/>
  <c r="K256" i="11"/>
  <c r="I256" i="11" s="1"/>
  <c r="J256" i="11"/>
  <c r="N255" i="11"/>
  <c r="M255" i="11"/>
  <c r="L255" i="11"/>
  <c r="K255" i="11"/>
  <c r="J255" i="11"/>
  <c r="I255" i="11" s="1"/>
  <c r="N254" i="11"/>
  <c r="M254" i="11"/>
  <c r="L254" i="11"/>
  <c r="K254" i="11"/>
  <c r="I254" i="11" s="1"/>
  <c r="J254" i="11"/>
  <c r="N253" i="11"/>
  <c r="M253" i="11"/>
  <c r="L253" i="11"/>
  <c r="K253" i="11"/>
  <c r="J253" i="11"/>
  <c r="I253" i="11" s="1"/>
  <c r="N252" i="11"/>
  <c r="M252" i="11"/>
  <c r="L252" i="11"/>
  <c r="K252" i="11"/>
  <c r="I252" i="11" s="1"/>
  <c r="J252" i="11"/>
  <c r="N251" i="11"/>
  <c r="M251" i="11"/>
  <c r="L251" i="11"/>
  <c r="K251" i="11"/>
  <c r="J251" i="11"/>
  <c r="I251" i="11" s="1"/>
  <c r="N250" i="11"/>
  <c r="M250" i="11"/>
  <c r="L250" i="11"/>
  <c r="K250" i="11"/>
  <c r="I250" i="11" s="1"/>
  <c r="J250" i="11"/>
  <c r="N249" i="11"/>
  <c r="M249" i="11"/>
  <c r="L249" i="11"/>
  <c r="K249" i="11"/>
  <c r="J249" i="11"/>
  <c r="I249" i="11" s="1"/>
  <c r="N248" i="11"/>
  <c r="M248" i="11"/>
  <c r="L248" i="11"/>
  <c r="K248" i="11"/>
  <c r="I248" i="11" s="1"/>
  <c r="J248" i="11"/>
  <c r="N247" i="11"/>
  <c r="M247" i="11"/>
  <c r="L247" i="11"/>
  <c r="K247" i="11"/>
  <c r="J247" i="11"/>
  <c r="I247" i="11" s="1"/>
  <c r="N246" i="11"/>
  <c r="M246" i="11"/>
  <c r="L246" i="11"/>
  <c r="K246" i="11"/>
  <c r="I246" i="11" s="1"/>
  <c r="J246" i="11"/>
  <c r="N245" i="11"/>
  <c r="M245" i="11"/>
  <c r="L245" i="11"/>
  <c r="K245" i="11"/>
  <c r="J245" i="11"/>
  <c r="I245" i="11" s="1"/>
  <c r="N244" i="11"/>
  <c r="M244" i="11"/>
  <c r="L244" i="11"/>
  <c r="K244" i="11"/>
  <c r="I244" i="11" s="1"/>
  <c r="J244" i="11"/>
  <c r="N243" i="11"/>
  <c r="M243" i="11"/>
  <c r="L243" i="11"/>
  <c r="K243" i="11"/>
  <c r="J243" i="11"/>
  <c r="I243" i="11" s="1"/>
  <c r="N242" i="11"/>
  <c r="M242" i="11"/>
  <c r="L242" i="11"/>
  <c r="K242" i="11"/>
  <c r="I242" i="11" s="1"/>
  <c r="J242" i="11"/>
  <c r="N241" i="11"/>
  <c r="M241" i="11"/>
  <c r="L241" i="11"/>
  <c r="K241" i="11"/>
  <c r="J241" i="11"/>
  <c r="I241" i="11" s="1"/>
  <c r="N240" i="11"/>
  <c r="M240" i="11"/>
  <c r="L240" i="11"/>
  <c r="K240" i="11"/>
  <c r="I240" i="11" s="1"/>
  <c r="J240" i="11"/>
  <c r="N239" i="11"/>
  <c r="M239" i="11"/>
  <c r="L239" i="11"/>
  <c r="K239" i="11"/>
  <c r="J239" i="11"/>
  <c r="I239" i="11" s="1"/>
  <c r="N238" i="11"/>
  <c r="M238" i="11"/>
  <c r="L238" i="11"/>
  <c r="K238" i="11"/>
  <c r="I238" i="11" s="1"/>
  <c r="J238" i="11"/>
  <c r="N237" i="11"/>
  <c r="M237" i="11"/>
  <c r="L237" i="11"/>
  <c r="K237" i="11"/>
  <c r="J237" i="11"/>
  <c r="I237" i="11" s="1"/>
  <c r="N236" i="11"/>
  <c r="M236" i="11"/>
  <c r="L236" i="11"/>
  <c r="K236" i="11"/>
  <c r="I236" i="11" s="1"/>
  <c r="J236" i="11"/>
  <c r="N235" i="11"/>
  <c r="M235" i="11"/>
  <c r="L235" i="11"/>
  <c r="K235" i="11"/>
  <c r="J235" i="11"/>
  <c r="I235" i="11" s="1"/>
  <c r="N234" i="11"/>
  <c r="M234" i="11"/>
  <c r="L234" i="11"/>
  <c r="K234" i="11"/>
  <c r="I234" i="11" s="1"/>
  <c r="J234" i="11"/>
  <c r="N233" i="11"/>
  <c r="M233" i="11"/>
  <c r="L233" i="11"/>
  <c r="K233" i="11"/>
  <c r="J233" i="11"/>
  <c r="I233" i="11" s="1"/>
  <c r="N232" i="11"/>
  <c r="M232" i="11"/>
  <c r="L232" i="11"/>
  <c r="K232" i="11"/>
  <c r="I232" i="11" s="1"/>
  <c r="J232" i="11"/>
  <c r="N231" i="11"/>
  <c r="M231" i="11"/>
  <c r="L231" i="11"/>
  <c r="K231" i="11"/>
  <c r="J231" i="11"/>
  <c r="I231" i="11" s="1"/>
  <c r="N230" i="11"/>
  <c r="M230" i="11"/>
  <c r="L230" i="11"/>
  <c r="K230" i="11"/>
  <c r="I230" i="11" s="1"/>
  <c r="J230" i="11"/>
  <c r="N229" i="11"/>
  <c r="M229" i="11"/>
  <c r="L229" i="11"/>
  <c r="K229" i="11"/>
  <c r="J229" i="11"/>
  <c r="I229" i="11" s="1"/>
  <c r="N228" i="11"/>
  <c r="M228" i="11"/>
  <c r="L228" i="11"/>
  <c r="K228" i="11"/>
  <c r="I228" i="11" s="1"/>
  <c r="J228" i="11"/>
  <c r="N227" i="11"/>
  <c r="M227" i="11"/>
  <c r="L227" i="11"/>
  <c r="K227" i="11"/>
  <c r="J227" i="11"/>
  <c r="I227" i="11" s="1"/>
  <c r="N226" i="11"/>
  <c r="M226" i="11"/>
  <c r="L226" i="11"/>
  <c r="K226" i="11"/>
  <c r="I226" i="11" s="1"/>
  <c r="J226" i="11"/>
  <c r="N225" i="11"/>
  <c r="M225" i="11"/>
  <c r="L225" i="11"/>
  <c r="K225" i="11"/>
  <c r="J225" i="11"/>
  <c r="I225" i="11" s="1"/>
  <c r="N224" i="11"/>
  <c r="M224" i="11"/>
  <c r="L224" i="11"/>
  <c r="K224" i="11"/>
  <c r="I224" i="11" s="1"/>
  <c r="J224" i="11"/>
  <c r="N223" i="11"/>
  <c r="M223" i="11"/>
  <c r="L223" i="11"/>
  <c r="K223" i="11"/>
  <c r="J223" i="11"/>
  <c r="I223" i="11" s="1"/>
  <c r="N222" i="11"/>
  <c r="M222" i="11"/>
  <c r="L222" i="11"/>
  <c r="K222" i="11"/>
  <c r="I222" i="11" s="1"/>
  <c r="J222" i="11"/>
  <c r="N221" i="11"/>
  <c r="M221" i="11"/>
  <c r="L221" i="11"/>
  <c r="K221" i="11"/>
  <c r="J221" i="11"/>
  <c r="I221" i="11" s="1"/>
  <c r="N220" i="11"/>
  <c r="M220" i="11"/>
  <c r="L220" i="11"/>
  <c r="K220" i="11"/>
  <c r="I220" i="11" s="1"/>
  <c r="J220" i="11"/>
  <c r="N219" i="11"/>
  <c r="M219" i="11"/>
  <c r="L219" i="11"/>
  <c r="K219" i="11"/>
  <c r="J219" i="11"/>
  <c r="I219" i="11" s="1"/>
  <c r="N218" i="11"/>
  <c r="M218" i="11"/>
  <c r="L218" i="11"/>
  <c r="K218" i="11"/>
  <c r="I218" i="11" s="1"/>
  <c r="J218" i="11"/>
  <c r="N217" i="11"/>
  <c r="M217" i="11"/>
  <c r="L217" i="11"/>
  <c r="K217" i="11"/>
  <c r="J217" i="11"/>
  <c r="I217" i="11" s="1"/>
  <c r="N216" i="11"/>
  <c r="M216" i="11"/>
  <c r="L216" i="11"/>
  <c r="K216" i="11"/>
  <c r="I216" i="11" s="1"/>
  <c r="J216" i="11"/>
  <c r="N215" i="11"/>
  <c r="M215" i="11"/>
  <c r="L215" i="11"/>
  <c r="K215" i="11"/>
  <c r="J215" i="11"/>
  <c r="I215" i="11" s="1"/>
  <c r="N214" i="11"/>
  <c r="M214" i="11"/>
  <c r="L214" i="11"/>
  <c r="K214" i="11"/>
  <c r="I214" i="11" s="1"/>
  <c r="J214" i="11"/>
  <c r="N213" i="11"/>
  <c r="M213" i="11"/>
  <c r="L213" i="11"/>
  <c r="K213" i="11"/>
  <c r="J213" i="11"/>
  <c r="I213" i="11" s="1"/>
  <c r="N212" i="11"/>
  <c r="M212" i="11"/>
  <c r="L212" i="11"/>
  <c r="K212" i="11"/>
  <c r="I212" i="11" s="1"/>
  <c r="J212" i="11"/>
  <c r="N211" i="11"/>
  <c r="M211" i="11"/>
  <c r="L211" i="11"/>
  <c r="K211" i="11"/>
  <c r="J211" i="11"/>
  <c r="I211" i="11" s="1"/>
  <c r="N210" i="11"/>
  <c r="M210" i="11"/>
  <c r="L210" i="11"/>
  <c r="K210" i="11"/>
  <c r="I210" i="11" s="1"/>
  <c r="J210" i="11"/>
  <c r="N209" i="11"/>
  <c r="M209" i="11"/>
  <c r="L209" i="11"/>
  <c r="K209" i="11"/>
  <c r="J209" i="11"/>
  <c r="I209" i="11" s="1"/>
  <c r="N208" i="11"/>
  <c r="M208" i="11"/>
  <c r="L208" i="11"/>
  <c r="K208" i="11"/>
  <c r="I208" i="11" s="1"/>
  <c r="J208" i="11"/>
  <c r="N207" i="11"/>
  <c r="M207" i="11"/>
  <c r="L207" i="11"/>
  <c r="K207" i="11"/>
  <c r="J207" i="11"/>
  <c r="I207" i="11" s="1"/>
  <c r="N206" i="11"/>
  <c r="M206" i="11"/>
  <c r="L206" i="11"/>
  <c r="K206" i="11"/>
  <c r="I206" i="11" s="1"/>
  <c r="J206" i="11"/>
  <c r="N205" i="11"/>
  <c r="M205" i="11"/>
  <c r="L205" i="11"/>
  <c r="K205" i="11"/>
  <c r="J205" i="11"/>
  <c r="I205" i="11" s="1"/>
  <c r="N204" i="11"/>
  <c r="M204" i="11"/>
  <c r="L204" i="11"/>
  <c r="K204" i="11"/>
  <c r="I204" i="11" s="1"/>
  <c r="J204" i="11"/>
  <c r="N203" i="11"/>
  <c r="M203" i="11"/>
  <c r="L203" i="11"/>
  <c r="K203" i="11"/>
  <c r="J203" i="11"/>
  <c r="I203" i="11" s="1"/>
  <c r="K37" i="11" s="1"/>
  <c r="N202" i="11"/>
  <c r="M202" i="11"/>
  <c r="L202" i="11"/>
  <c r="K202" i="11"/>
  <c r="I202" i="11" s="1"/>
  <c r="K36" i="11" s="1"/>
  <c r="J202" i="11"/>
  <c r="N201" i="11"/>
  <c r="M201" i="11"/>
  <c r="L201" i="11"/>
  <c r="K201" i="11"/>
  <c r="J201" i="11"/>
  <c r="I201" i="11" s="1"/>
  <c r="K35" i="11" s="1"/>
  <c r="N200" i="11"/>
  <c r="M200" i="11"/>
  <c r="L200" i="11"/>
  <c r="K200" i="11"/>
  <c r="I200" i="11" s="1"/>
  <c r="J200" i="11"/>
  <c r="N199" i="11"/>
  <c r="M199" i="11"/>
  <c r="L199" i="11"/>
  <c r="K199" i="11"/>
  <c r="J199" i="11"/>
  <c r="I199" i="11" s="1"/>
  <c r="N198" i="11"/>
  <c r="M198" i="11"/>
  <c r="L198" i="11"/>
  <c r="K198" i="11"/>
  <c r="I198" i="11" s="1"/>
  <c r="J198" i="11"/>
  <c r="N197" i="11"/>
  <c r="M197" i="11"/>
  <c r="L197" i="11"/>
  <c r="K197" i="11"/>
  <c r="J197" i="11"/>
  <c r="I197" i="11" s="1"/>
  <c r="N196" i="11"/>
  <c r="M196" i="11"/>
  <c r="L196" i="11"/>
  <c r="K196" i="11"/>
  <c r="I196" i="11" s="1"/>
  <c r="K34" i="11" s="1"/>
  <c r="J196" i="11"/>
  <c r="N195" i="11"/>
  <c r="M195" i="11"/>
  <c r="L195" i="11"/>
  <c r="K195" i="11"/>
  <c r="J195" i="11"/>
  <c r="I195" i="11" s="1"/>
  <c r="K33" i="11" s="1"/>
  <c r="N194" i="11"/>
  <c r="M194" i="11"/>
  <c r="L194" i="11"/>
  <c r="K194" i="11"/>
  <c r="I194" i="11" s="1"/>
  <c r="J194" i="11"/>
  <c r="N193" i="11"/>
  <c r="M193" i="11"/>
  <c r="L193" i="11"/>
  <c r="K193" i="11"/>
  <c r="J193" i="11"/>
  <c r="I193" i="11" s="1"/>
  <c r="N192" i="11"/>
  <c r="M192" i="11"/>
  <c r="L192" i="11"/>
  <c r="K192" i="11"/>
  <c r="I192" i="11" s="1"/>
  <c r="J192" i="11"/>
  <c r="N191" i="11"/>
  <c r="M191" i="11"/>
  <c r="L191" i="11"/>
  <c r="K191" i="11"/>
  <c r="J191" i="11"/>
  <c r="I191" i="11" s="1"/>
  <c r="N190" i="11"/>
  <c r="M190" i="11"/>
  <c r="L190" i="11"/>
  <c r="K190" i="11"/>
  <c r="I190" i="11" s="1"/>
  <c r="J190" i="11"/>
  <c r="N189" i="11"/>
  <c r="M189" i="11"/>
  <c r="L189" i="11"/>
  <c r="K189" i="11"/>
  <c r="J189" i="11"/>
  <c r="I189" i="11" s="1"/>
  <c r="N188" i="11"/>
  <c r="M188" i="11"/>
  <c r="L188" i="11"/>
  <c r="K188" i="11"/>
  <c r="I188" i="11" s="1"/>
  <c r="J188" i="11"/>
  <c r="N187" i="11"/>
  <c r="M187" i="11"/>
  <c r="L187" i="11"/>
  <c r="K187" i="11"/>
  <c r="J187" i="11"/>
  <c r="I187" i="11" s="1"/>
  <c r="K32" i="11" s="1"/>
  <c r="N186" i="11"/>
  <c r="M186" i="11"/>
  <c r="L186" i="11"/>
  <c r="K186" i="11"/>
  <c r="I186" i="11" s="1"/>
  <c r="K31" i="11" s="1"/>
  <c r="J186" i="11"/>
  <c r="N185" i="11"/>
  <c r="M185" i="11"/>
  <c r="L185" i="11"/>
  <c r="K185" i="11"/>
  <c r="J185" i="11"/>
  <c r="I185" i="11" s="1"/>
  <c r="K30" i="11" s="1"/>
  <c r="N184" i="11"/>
  <c r="M184" i="11"/>
  <c r="L184" i="11"/>
  <c r="K184" i="11"/>
  <c r="I184" i="11" s="1"/>
  <c r="J184" i="11"/>
  <c r="N183" i="11"/>
  <c r="M183" i="11"/>
  <c r="L183" i="11"/>
  <c r="K183" i="11"/>
  <c r="J183" i="11"/>
  <c r="I183" i="11" s="1"/>
  <c r="N182" i="11"/>
  <c r="M182" i="11"/>
  <c r="L182" i="11"/>
  <c r="K182" i="11"/>
  <c r="J182" i="11"/>
  <c r="I182" i="11" s="1"/>
  <c r="N181" i="11"/>
  <c r="M181" i="11"/>
  <c r="L181" i="11"/>
  <c r="K181" i="11"/>
  <c r="J181" i="11"/>
  <c r="I181" i="11" s="1"/>
  <c r="N180" i="11"/>
  <c r="M180" i="11"/>
  <c r="L180" i="11"/>
  <c r="K180" i="11"/>
  <c r="I180" i="11" s="1"/>
  <c r="J180" i="11"/>
  <c r="N179" i="11"/>
  <c r="M179" i="11"/>
  <c r="L179" i="11"/>
  <c r="K179" i="11"/>
  <c r="J179" i="11"/>
  <c r="I179" i="11" s="1"/>
  <c r="N178" i="11"/>
  <c r="M178" i="11"/>
  <c r="L178" i="11"/>
  <c r="K178" i="11"/>
  <c r="I178" i="11" s="1"/>
  <c r="J178" i="11"/>
  <c r="N177" i="11"/>
  <c r="M177" i="11"/>
  <c r="L177" i="11"/>
  <c r="K177" i="11"/>
  <c r="J177" i="11"/>
  <c r="I177" i="11" s="1"/>
  <c r="N176" i="11"/>
  <c r="M176" i="11"/>
  <c r="L176" i="11"/>
  <c r="K176" i="11"/>
  <c r="I176" i="11" s="1"/>
  <c r="J176" i="11"/>
  <c r="N175" i="11"/>
  <c r="M175" i="11"/>
  <c r="L175" i="11"/>
  <c r="K175" i="11"/>
  <c r="J175" i="11"/>
  <c r="I175" i="11" s="1"/>
  <c r="N174" i="11"/>
  <c r="M174" i="11"/>
  <c r="L174" i="11"/>
  <c r="K174" i="11"/>
  <c r="I174" i="11" s="1"/>
  <c r="K29" i="11" s="1"/>
  <c r="J174" i="11"/>
  <c r="N173" i="11"/>
  <c r="M173" i="11"/>
  <c r="L173" i="11"/>
  <c r="K173" i="11"/>
  <c r="J173" i="11"/>
  <c r="I173" i="11" s="1"/>
  <c r="K28" i="11" s="1"/>
  <c r="N172" i="11"/>
  <c r="M172" i="11"/>
  <c r="L172" i="11"/>
  <c r="K172" i="11"/>
  <c r="I172" i="11" s="1"/>
  <c r="K27" i="11" s="1"/>
  <c r="J172" i="11"/>
  <c r="N171" i="11"/>
  <c r="M171" i="11"/>
  <c r="L171" i="11"/>
  <c r="K171" i="11"/>
  <c r="J171" i="11"/>
  <c r="I171" i="11" s="1"/>
  <c r="N170" i="11"/>
  <c r="M170" i="11"/>
  <c r="L170" i="11"/>
  <c r="K170" i="11"/>
  <c r="I170" i="11" s="1"/>
  <c r="J170" i="11"/>
  <c r="N169" i="11"/>
  <c r="M169" i="11"/>
  <c r="L169" i="11"/>
  <c r="K169" i="11"/>
  <c r="J169" i="11"/>
  <c r="I169" i="11" s="1"/>
  <c r="N168" i="11"/>
  <c r="M168" i="11"/>
  <c r="L168" i="11"/>
  <c r="K168" i="11"/>
  <c r="I168" i="11" s="1"/>
  <c r="J168" i="11"/>
  <c r="N167" i="11"/>
  <c r="M167" i="11"/>
  <c r="L167" i="11"/>
  <c r="K167" i="11"/>
  <c r="J167" i="11"/>
  <c r="I167" i="11" s="1"/>
  <c r="N166" i="11"/>
  <c r="M166" i="11"/>
  <c r="L166" i="11"/>
  <c r="K166" i="11"/>
  <c r="I166" i="11" s="1"/>
  <c r="J166" i="11"/>
  <c r="N165" i="11"/>
  <c r="M165" i="11"/>
  <c r="L165" i="11"/>
  <c r="K165" i="11"/>
  <c r="J165" i="11"/>
  <c r="I165" i="11" s="1"/>
  <c r="N164" i="11"/>
  <c r="M164" i="11"/>
  <c r="L164" i="11"/>
  <c r="K164" i="11"/>
  <c r="I164" i="11" s="1"/>
  <c r="J164" i="11"/>
  <c r="N163" i="11"/>
  <c r="M163" i="11"/>
  <c r="L163" i="11"/>
  <c r="K163" i="11"/>
  <c r="J163" i="11"/>
  <c r="I163" i="11" s="1"/>
  <c r="N162" i="11"/>
  <c r="M162" i="11"/>
  <c r="L162" i="11"/>
  <c r="K162" i="11"/>
  <c r="I162" i="11" s="1"/>
  <c r="J162" i="11"/>
  <c r="N161" i="11"/>
  <c r="M161" i="11"/>
  <c r="L161" i="11"/>
  <c r="K161" i="11"/>
  <c r="J161" i="11"/>
  <c r="I161" i="11" s="1"/>
  <c r="N160" i="11"/>
  <c r="M160" i="11"/>
  <c r="L160" i="11"/>
  <c r="K160" i="11"/>
  <c r="I160" i="11" s="1"/>
  <c r="J160" i="11"/>
  <c r="N159" i="11"/>
  <c r="M159" i="11"/>
  <c r="L159" i="11"/>
  <c r="K159" i="11"/>
  <c r="J159" i="11"/>
  <c r="I159" i="11" s="1"/>
  <c r="N158" i="11"/>
  <c r="M158" i="11"/>
  <c r="L158" i="11"/>
  <c r="K158" i="11"/>
  <c r="I158" i="11" s="1"/>
  <c r="J158" i="11"/>
  <c r="N157" i="11"/>
  <c r="M157" i="11"/>
  <c r="L157" i="11"/>
  <c r="K157" i="11"/>
  <c r="J157" i="11"/>
  <c r="I157" i="11" s="1"/>
  <c r="N156" i="11"/>
  <c r="M156" i="11"/>
  <c r="L156" i="11"/>
  <c r="K156" i="11"/>
  <c r="I156" i="11" s="1"/>
  <c r="J156" i="11"/>
  <c r="N155" i="11"/>
  <c r="M155" i="11"/>
  <c r="L155" i="11"/>
  <c r="K155" i="11"/>
  <c r="J155" i="11"/>
  <c r="I155" i="11" s="1"/>
  <c r="K26" i="11" s="1"/>
  <c r="N154" i="11"/>
  <c r="M154" i="11"/>
  <c r="L154" i="11"/>
  <c r="K154" i="11"/>
  <c r="I154" i="11" s="1"/>
  <c r="K25" i="11" s="1"/>
  <c r="J154" i="11"/>
  <c r="N153" i="11"/>
  <c r="M153" i="11"/>
  <c r="L153" i="11"/>
  <c r="K153" i="11"/>
  <c r="J153" i="11"/>
  <c r="I153" i="11" s="1"/>
  <c r="K24" i="11" s="1"/>
  <c r="N152" i="11"/>
  <c r="M152" i="11"/>
  <c r="L152" i="11"/>
  <c r="K152" i="11"/>
  <c r="I152" i="11" s="1"/>
  <c r="J152" i="11"/>
  <c r="N151" i="11"/>
  <c r="M151" i="11"/>
  <c r="L151" i="11"/>
  <c r="K151" i="11"/>
  <c r="J151" i="11"/>
  <c r="I151" i="11" s="1"/>
  <c r="N150" i="11"/>
  <c r="M150" i="11"/>
  <c r="L150" i="11"/>
  <c r="K150" i="11"/>
  <c r="I150" i="11" s="1"/>
  <c r="J150" i="11"/>
  <c r="N149" i="11"/>
  <c r="M149" i="11"/>
  <c r="L149" i="11"/>
  <c r="K149" i="11"/>
  <c r="J149" i="11"/>
  <c r="I149" i="11" s="1"/>
  <c r="N148" i="11"/>
  <c r="M148" i="11"/>
  <c r="L148" i="11"/>
  <c r="K148" i="11"/>
  <c r="I148" i="11" s="1"/>
  <c r="J148" i="11"/>
  <c r="N147" i="11"/>
  <c r="M147" i="11"/>
  <c r="L147" i="11"/>
  <c r="K147" i="11"/>
  <c r="J147" i="11"/>
  <c r="I147" i="11" s="1"/>
  <c r="N146" i="11"/>
  <c r="M146" i="11"/>
  <c r="L146" i="11"/>
  <c r="K146" i="11"/>
  <c r="I146" i="11" s="1"/>
  <c r="K23" i="11" s="1"/>
  <c r="J146" i="11"/>
  <c r="N145" i="11"/>
  <c r="M145" i="11"/>
  <c r="L145" i="11"/>
  <c r="K145" i="11"/>
  <c r="J145" i="11"/>
  <c r="I145" i="11" s="1"/>
  <c r="K22" i="11" s="1"/>
  <c r="N144" i="11"/>
  <c r="M144" i="11"/>
  <c r="L144" i="11"/>
  <c r="K144" i="11"/>
  <c r="I144" i="11" s="1"/>
  <c r="J144" i="11"/>
  <c r="N143" i="11"/>
  <c r="M143" i="11"/>
  <c r="L143" i="11"/>
  <c r="K143" i="11"/>
  <c r="J143" i="11"/>
  <c r="I143" i="11" s="1"/>
  <c r="N142" i="11"/>
  <c r="M142" i="11"/>
  <c r="L142" i="11"/>
  <c r="K142" i="11"/>
  <c r="I142" i="11" s="1"/>
  <c r="J142" i="11"/>
  <c r="N141" i="11"/>
  <c r="M141" i="11"/>
  <c r="L141" i="11"/>
  <c r="K141" i="11"/>
  <c r="J141" i="11"/>
  <c r="I141" i="11" s="1"/>
  <c r="N140" i="11"/>
  <c r="M140" i="11"/>
  <c r="L140" i="11"/>
  <c r="K140" i="11"/>
  <c r="I140" i="11" s="1"/>
  <c r="J140" i="11"/>
  <c r="N139" i="11"/>
  <c r="M139" i="11"/>
  <c r="L139" i="11"/>
  <c r="K139" i="11"/>
  <c r="J139" i="11"/>
  <c r="I139" i="11" s="1"/>
  <c r="N138" i="11"/>
  <c r="M138" i="11"/>
  <c r="L138" i="11"/>
  <c r="K138" i="11"/>
  <c r="I138" i="11" s="1"/>
  <c r="J138" i="11"/>
  <c r="N137" i="11"/>
  <c r="M137" i="11"/>
  <c r="L137" i="11"/>
  <c r="K137" i="11"/>
  <c r="J137" i="11"/>
  <c r="I137" i="11" s="1"/>
  <c r="N136" i="11"/>
  <c r="M136" i="11"/>
  <c r="L136" i="11"/>
  <c r="K136" i="11"/>
  <c r="I136" i="11" s="1"/>
  <c r="J136" i="11"/>
  <c r="N135" i="11"/>
  <c r="M135" i="11"/>
  <c r="L135" i="11"/>
  <c r="K135" i="11"/>
  <c r="J135" i="11"/>
  <c r="I135" i="11" s="1"/>
  <c r="N134" i="11"/>
  <c r="M134" i="11"/>
  <c r="L134" i="11"/>
  <c r="K134" i="11"/>
  <c r="I134" i="11" s="1"/>
  <c r="J134" i="11"/>
  <c r="N133" i="11"/>
  <c r="M133" i="11"/>
  <c r="L133" i="11"/>
  <c r="K133" i="11"/>
  <c r="J133" i="11"/>
  <c r="I133" i="11" s="1"/>
  <c r="N132" i="11"/>
  <c r="M132" i="11"/>
  <c r="L132" i="11"/>
  <c r="K132" i="11"/>
  <c r="I132" i="11" s="1"/>
  <c r="J132" i="11"/>
  <c r="N131" i="11"/>
  <c r="M131" i="11"/>
  <c r="L131" i="11"/>
  <c r="K131" i="11"/>
  <c r="J131" i="11"/>
  <c r="I131" i="11" s="1"/>
  <c r="N130" i="11"/>
  <c r="M130" i="11"/>
  <c r="L130" i="11"/>
  <c r="K130" i="11"/>
  <c r="I130" i="11" s="1"/>
  <c r="J130" i="11"/>
  <c r="N129" i="11"/>
  <c r="M129" i="11"/>
  <c r="L129" i="11"/>
  <c r="K129" i="11"/>
  <c r="J129" i="11"/>
  <c r="I129" i="11" s="1"/>
  <c r="N128" i="11"/>
  <c r="M128" i="11"/>
  <c r="L128" i="11"/>
  <c r="K128" i="11"/>
  <c r="I128" i="11" s="1"/>
  <c r="J128" i="11"/>
  <c r="N127" i="11"/>
  <c r="M127" i="11"/>
  <c r="L127" i="11"/>
  <c r="K127" i="11"/>
  <c r="J127" i="11"/>
  <c r="I127" i="11" s="1"/>
  <c r="N126" i="11"/>
  <c r="M126" i="11"/>
  <c r="L126" i="11"/>
  <c r="K126" i="11"/>
  <c r="I126" i="11" s="1"/>
  <c r="J126" i="11"/>
  <c r="N125" i="11"/>
  <c r="M125" i="11"/>
  <c r="L125" i="11"/>
  <c r="K125" i="11"/>
  <c r="J125" i="11"/>
  <c r="I125" i="11" s="1"/>
  <c r="N124" i="11"/>
  <c r="M124" i="11"/>
  <c r="L124" i="11"/>
  <c r="K124" i="11"/>
  <c r="I124" i="11" s="1"/>
  <c r="J124" i="11"/>
  <c r="N123" i="11"/>
  <c r="M123" i="11"/>
  <c r="L123" i="11"/>
  <c r="K123" i="11"/>
  <c r="J123" i="11"/>
  <c r="I123" i="11" s="1"/>
  <c r="N122" i="11"/>
  <c r="M122" i="11"/>
  <c r="L122" i="11"/>
  <c r="K122" i="11"/>
  <c r="I122" i="11" s="1"/>
  <c r="J122" i="11"/>
  <c r="N121" i="11"/>
  <c r="M121" i="11"/>
  <c r="L121" i="11"/>
  <c r="K121" i="11"/>
  <c r="J121" i="11"/>
  <c r="I121" i="11" s="1"/>
  <c r="N120" i="11"/>
  <c r="M120" i="11"/>
  <c r="L120" i="11"/>
  <c r="K120" i="11"/>
  <c r="I120" i="11" s="1"/>
  <c r="J120" i="11"/>
  <c r="N119" i="11"/>
  <c r="M119" i="11"/>
  <c r="L119" i="11"/>
  <c r="K119" i="11"/>
  <c r="J119" i="11"/>
  <c r="I119" i="11" s="1"/>
  <c r="N118" i="11"/>
  <c r="M118" i="11"/>
  <c r="L118" i="11"/>
  <c r="K118" i="11"/>
  <c r="I118" i="11" s="1"/>
  <c r="J118" i="11"/>
  <c r="N117" i="11"/>
  <c r="M117" i="11"/>
  <c r="L117" i="11"/>
  <c r="K117" i="11"/>
  <c r="J117" i="11"/>
  <c r="I117" i="11" s="1"/>
  <c r="N116" i="11"/>
  <c r="M116" i="11"/>
  <c r="L116" i="11"/>
  <c r="K116" i="11"/>
  <c r="I116" i="11" s="1"/>
  <c r="J116" i="11"/>
  <c r="N115" i="11"/>
  <c r="M115" i="11"/>
  <c r="L115" i="11"/>
  <c r="K115" i="11"/>
  <c r="J115" i="11"/>
  <c r="I115" i="11" s="1"/>
  <c r="N114" i="11"/>
  <c r="M114" i="11"/>
  <c r="L114" i="11"/>
  <c r="K114" i="11"/>
  <c r="I114" i="11" s="1"/>
  <c r="J114" i="11"/>
  <c r="N113" i="11"/>
  <c r="M113" i="11"/>
  <c r="L113" i="11"/>
  <c r="K113" i="11"/>
  <c r="J113" i="11"/>
  <c r="I113" i="11" s="1"/>
  <c r="N112" i="11"/>
  <c r="M112" i="11"/>
  <c r="L112" i="11"/>
  <c r="K112" i="11"/>
  <c r="I112" i="11" s="1"/>
  <c r="J112" i="11"/>
  <c r="N111" i="11"/>
  <c r="M111" i="11"/>
  <c r="L111" i="11"/>
  <c r="K111" i="11"/>
  <c r="J111" i="11"/>
  <c r="I111" i="11" s="1"/>
  <c r="N110" i="11"/>
  <c r="M110" i="11"/>
  <c r="L110" i="11"/>
  <c r="K110" i="11"/>
  <c r="I110" i="11" s="1"/>
  <c r="J110" i="11"/>
  <c r="N109" i="11"/>
  <c r="M109" i="11"/>
  <c r="L109" i="11"/>
  <c r="K109" i="11"/>
  <c r="J109" i="11"/>
  <c r="I109" i="11" s="1"/>
  <c r="N108" i="11"/>
  <c r="M108" i="11"/>
  <c r="L108" i="11"/>
  <c r="K108" i="11"/>
  <c r="I108" i="11" s="1"/>
  <c r="J108" i="11"/>
  <c r="N107" i="11"/>
  <c r="M107" i="11"/>
  <c r="L107" i="11"/>
  <c r="K107" i="11"/>
  <c r="J107" i="11"/>
  <c r="I107" i="11" s="1"/>
  <c r="N106" i="11"/>
  <c r="M106" i="11"/>
  <c r="L106" i="11"/>
  <c r="K106" i="11"/>
  <c r="I106" i="11" s="1"/>
  <c r="J106" i="11"/>
  <c r="N105" i="11"/>
  <c r="M105" i="11"/>
  <c r="L105" i="11"/>
  <c r="K105" i="11"/>
  <c r="J105" i="11"/>
  <c r="I105" i="11" s="1"/>
  <c r="N104" i="11"/>
  <c r="M104" i="11"/>
  <c r="L104" i="11"/>
  <c r="K104" i="11"/>
  <c r="I104" i="11" s="1"/>
  <c r="J104" i="11"/>
  <c r="N103" i="11"/>
  <c r="M103" i="11"/>
  <c r="L103" i="11"/>
  <c r="K103" i="11"/>
  <c r="J103" i="11"/>
  <c r="I103" i="11" s="1"/>
  <c r="N102" i="11"/>
  <c r="M102" i="11"/>
  <c r="L102" i="11"/>
  <c r="K102" i="11"/>
  <c r="I102" i="11" s="1"/>
  <c r="J102" i="11"/>
  <c r="N101" i="11"/>
  <c r="M101" i="11"/>
  <c r="L101" i="11"/>
  <c r="K101" i="11"/>
  <c r="J101" i="11"/>
  <c r="I101" i="11" s="1"/>
  <c r="N100" i="11"/>
  <c r="M100" i="11"/>
  <c r="L100" i="11"/>
  <c r="K100" i="11"/>
  <c r="I100" i="11" s="1"/>
  <c r="J100" i="11"/>
  <c r="N99" i="11"/>
  <c r="M99" i="11"/>
  <c r="L99" i="11"/>
  <c r="K99" i="11"/>
  <c r="J99" i="11"/>
  <c r="I99" i="11" s="1"/>
  <c r="N98" i="11"/>
  <c r="M98" i="11"/>
  <c r="L98" i="11"/>
  <c r="K98" i="11"/>
  <c r="J98" i="11"/>
  <c r="I98" i="11" s="1"/>
  <c r="N97" i="11"/>
  <c r="M97" i="11"/>
  <c r="L97" i="11"/>
  <c r="K97" i="11"/>
  <c r="I97" i="11" s="1"/>
  <c r="J97" i="11"/>
  <c r="N96" i="11"/>
  <c r="M96" i="11"/>
  <c r="L96" i="11"/>
  <c r="K96" i="11"/>
  <c r="J96" i="11"/>
  <c r="I96" i="11" s="1"/>
  <c r="N95" i="11"/>
  <c r="M95" i="11"/>
  <c r="L95" i="11"/>
  <c r="K95" i="11"/>
  <c r="J95" i="11"/>
  <c r="I95" i="11" s="1"/>
  <c r="N94" i="11"/>
  <c r="M94" i="11"/>
  <c r="L94" i="11"/>
  <c r="K94" i="11"/>
  <c r="I94" i="11" s="1"/>
  <c r="J94" i="11"/>
  <c r="N93" i="11"/>
  <c r="M93" i="11"/>
  <c r="L93" i="11"/>
  <c r="K93" i="11"/>
  <c r="J93" i="11"/>
  <c r="I93" i="11" s="1"/>
  <c r="N92" i="11"/>
  <c r="M92" i="11"/>
  <c r="L92" i="11"/>
  <c r="K92" i="11"/>
  <c r="I92" i="11" s="1"/>
  <c r="J92" i="11"/>
  <c r="N91" i="11"/>
  <c r="M91" i="11"/>
  <c r="L91" i="11"/>
  <c r="K91" i="11"/>
  <c r="J91" i="11"/>
  <c r="I91" i="11" s="1"/>
  <c r="N90" i="11"/>
  <c r="M90" i="11"/>
  <c r="L90" i="11"/>
  <c r="K90" i="11"/>
  <c r="I90" i="11" s="1"/>
  <c r="J90" i="11"/>
  <c r="N89" i="11"/>
  <c r="M89" i="11"/>
  <c r="L89" i="11"/>
  <c r="K89" i="11"/>
  <c r="J89" i="11"/>
  <c r="I89" i="11" s="1"/>
  <c r="N88" i="11"/>
  <c r="M88" i="11"/>
  <c r="L88" i="11"/>
  <c r="K88" i="11"/>
  <c r="I88" i="11" s="1"/>
  <c r="J88" i="11"/>
  <c r="N87" i="11"/>
  <c r="M87" i="11"/>
  <c r="L87" i="11"/>
  <c r="K87" i="11"/>
  <c r="J87" i="11"/>
  <c r="I87" i="11" s="1"/>
  <c r="N86" i="11"/>
  <c r="M86" i="11"/>
  <c r="L86" i="11"/>
  <c r="K86" i="11"/>
  <c r="I86" i="11" s="1"/>
  <c r="J86" i="11"/>
  <c r="N85" i="11"/>
  <c r="M85" i="11"/>
  <c r="L85" i="11"/>
  <c r="K85" i="11"/>
  <c r="J85" i="11"/>
  <c r="I85" i="11" s="1"/>
  <c r="N84" i="11"/>
  <c r="M84" i="11"/>
  <c r="L84" i="11"/>
  <c r="K84" i="11"/>
  <c r="I84" i="11" s="1"/>
  <c r="J84" i="11"/>
  <c r="N83" i="11"/>
  <c r="M83" i="11"/>
  <c r="L83" i="11"/>
  <c r="K83" i="11"/>
  <c r="J83" i="11"/>
  <c r="I83" i="11" s="1"/>
  <c r="N82" i="11"/>
  <c r="M82" i="11"/>
  <c r="L82" i="11"/>
  <c r="K82" i="11"/>
  <c r="I82" i="11" s="1"/>
  <c r="J82" i="11"/>
  <c r="N81" i="11"/>
  <c r="M81" i="11"/>
  <c r="L81" i="11"/>
  <c r="K81" i="11"/>
  <c r="J81" i="11"/>
  <c r="I81" i="11" s="1"/>
  <c r="N80" i="11"/>
  <c r="M80" i="11"/>
  <c r="L80" i="11"/>
  <c r="K80" i="11"/>
  <c r="J80" i="11"/>
  <c r="I80" i="11" s="1"/>
  <c r="N79" i="11"/>
  <c r="M79" i="11"/>
  <c r="L79" i="11"/>
  <c r="K79" i="11"/>
  <c r="J79" i="11"/>
  <c r="I79" i="11" s="1"/>
  <c r="N78" i="11"/>
  <c r="M78" i="11"/>
  <c r="L78" i="11"/>
  <c r="K78" i="11"/>
  <c r="I78" i="11" s="1"/>
  <c r="J78" i="11"/>
  <c r="N77" i="11"/>
  <c r="M77" i="11"/>
  <c r="L77" i="11"/>
  <c r="K77" i="11"/>
  <c r="J77" i="11"/>
  <c r="I77" i="11" s="1"/>
  <c r="N76" i="11"/>
  <c r="M76" i="11"/>
  <c r="L76" i="11"/>
  <c r="K76" i="11"/>
  <c r="I76" i="11" s="1"/>
  <c r="J76" i="11"/>
  <c r="N75" i="11"/>
  <c r="M75" i="11"/>
  <c r="L75" i="11"/>
  <c r="K75" i="11"/>
  <c r="J75" i="11"/>
  <c r="N74" i="11"/>
  <c r="M74" i="11"/>
  <c r="L74" i="11"/>
  <c r="K74" i="11"/>
  <c r="I74" i="11" s="1"/>
  <c r="J74" i="11"/>
  <c r="N73" i="11"/>
  <c r="M73" i="11"/>
  <c r="L73" i="11"/>
  <c r="K73" i="11"/>
  <c r="J73" i="11"/>
  <c r="I73" i="11" s="1"/>
  <c r="N72" i="11"/>
  <c r="M72" i="11"/>
  <c r="L72" i="11"/>
  <c r="K72" i="11"/>
  <c r="I72" i="11" s="1"/>
  <c r="J72" i="11"/>
  <c r="N71" i="11"/>
  <c r="M71" i="11"/>
  <c r="L71" i="11"/>
  <c r="K71" i="11"/>
  <c r="J71" i="11"/>
  <c r="N70" i="11"/>
  <c r="M70" i="11"/>
  <c r="L70" i="11"/>
  <c r="K70" i="11"/>
  <c r="I70" i="11" s="1"/>
  <c r="J70" i="11"/>
  <c r="N69" i="11"/>
  <c r="M69" i="11"/>
  <c r="L69" i="11"/>
  <c r="K69" i="11"/>
  <c r="J69" i="11"/>
  <c r="I69" i="11" s="1"/>
  <c r="N68" i="11"/>
  <c r="M68" i="11"/>
  <c r="L68" i="11"/>
  <c r="K68" i="11"/>
  <c r="I68" i="11" s="1"/>
  <c r="J68" i="11"/>
  <c r="N67" i="11"/>
  <c r="M67" i="11"/>
  <c r="L67" i="11"/>
  <c r="K67" i="11"/>
  <c r="J67" i="11"/>
  <c r="N66" i="11"/>
  <c r="M66" i="11"/>
  <c r="L66" i="11"/>
  <c r="K66" i="11"/>
  <c r="I66" i="11" s="1"/>
  <c r="J66" i="11"/>
  <c r="N65" i="11"/>
  <c r="M65" i="11"/>
  <c r="L65" i="11"/>
  <c r="K65" i="11"/>
  <c r="J65" i="11"/>
  <c r="I65" i="11" s="1"/>
  <c r="N64" i="11"/>
  <c r="M64" i="11"/>
  <c r="L64" i="11"/>
  <c r="K64" i="11"/>
  <c r="I64" i="11" s="1"/>
  <c r="J64" i="11"/>
  <c r="N63" i="11"/>
  <c r="M63" i="11"/>
  <c r="L63" i="11"/>
  <c r="K63" i="11"/>
  <c r="J63" i="11"/>
  <c r="N62" i="11"/>
  <c r="M62" i="11"/>
  <c r="L62" i="11"/>
  <c r="K62" i="11"/>
  <c r="I62" i="11" s="1"/>
  <c r="J62" i="11"/>
  <c r="N61" i="11"/>
  <c r="M61" i="11"/>
  <c r="L61" i="11"/>
  <c r="K61" i="11"/>
  <c r="J61" i="11"/>
  <c r="I61" i="11" s="1"/>
  <c r="N60" i="11"/>
  <c r="M60" i="11"/>
  <c r="L60" i="11"/>
  <c r="K60" i="11"/>
  <c r="I60" i="11" s="1"/>
  <c r="J60" i="11"/>
  <c r="E12" i="11"/>
  <c r="D12" i="11"/>
  <c r="K8" i="11" s="1"/>
  <c r="K10" i="11"/>
  <c r="K9" i="11"/>
  <c r="K7" i="11"/>
  <c r="K6" i="11"/>
  <c r="K4" i="11"/>
  <c r="K17" i="11" s="1"/>
  <c r="K3" i="11"/>
  <c r="K2" i="11"/>
  <c r="D1" i="11"/>
  <c r="K5" i="11" s="1"/>
  <c r="N399" i="10"/>
  <c r="M399" i="10"/>
  <c r="L399" i="10"/>
  <c r="K399" i="10"/>
  <c r="J399" i="10"/>
  <c r="N398" i="10"/>
  <c r="M398" i="10"/>
  <c r="L398" i="10"/>
  <c r="K398" i="10"/>
  <c r="J398" i="10"/>
  <c r="N397" i="10"/>
  <c r="M397" i="10"/>
  <c r="L397" i="10"/>
  <c r="K397" i="10"/>
  <c r="J397" i="10"/>
  <c r="N396" i="10"/>
  <c r="M396" i="10"/>
  <c r="L396" i="10"/>
  <c r="K396" i="10"/>
  <c r="J396" i="10"/>
  <c r="I396" i="10" s="1"/>
  <c r="N395" i="10"/>
  <c r="M395" i="10"/>
  <c r="L395" i="10"/>
  <c r="K395" i="10"/>
  <c r="J395" i="10"/>
  <c r="N394" i="10"/>
  <c r="M394" i="10"/>
  <c r="L394" i="10"/>
  <c r="K394" i="10"/>
  <c r="J394" i="10"/>
  <c r="N393" i="10"/>
  <c r="M393" i="10"/>
  <c r="L393" i="10"/>
  <c r="K393" i="10"/>
  <c r="J393" i="10"/>
  <c r="N392" i="10"/>
  <c r="M392" i="10"/>
  <c r="L392" i="10"/>
  <c r="K392" i="10"/>
  <c r="J392" i="10"/>
  <c r="I392" i="10" s="1"/>
  <c r="N391" i="10"/>
  <c r="M391" i="10"/>
  <c r="L391" i="10"/>
  <c r="K391" i="10"/>
  <c r="J391" i="10"/>
  <c r="N390" i="10"/>
  <c r="M390" i="10"/>
  <c r="L390" i="10"/>
  <c r="K390" i="10"/>
  <c r="J390" i="10"/>
  <c r="N389" i="10"/>
  <c r="M389" i="10"/>
  <c r="L389" i="10"/>
  <c r="K389" i="10"/>
  <c r="J389" i="10"/>
  <c r="N388" i="10"/>
  <c r="M388" i="10"/>
  <c r="L388" i="10"/>
  <c r="K388" i="10"/>
  <c r="J388" i="10"/>
  <c r="I388" i="10" s="1"/>
  <c r="N387" i="10"/>
  <c r="M387" i="10"/>
  <c r="L387" i="10"/>
  <c r="K387" i="10"/>
  <c r="J387" i="10"/>
  <c r="N386" i="10"/>
  <c r="M386" i="10"/>
  <c r="L386" i="10"/>
  <c r="K386" i="10"/>
  <c r="J386" i="10"/>
  <c r="N385" i="10"/>
  <c r="M385" i="10"/>
  <c r="L385" i="10"/>
  <c r="K385" i="10"/>
  <c r="J385" i="10"/>
  <c r="N384" i="10"/>
  <c r="M384" i="10"/>
  <c r="L384" i="10"/>
  <c r="K384" i="10"/>
  <c r="J384" i="10"/>
  <c r="I384" i="10" s="1"/>
  <c r="N383" i="10"/>
  <c r="M383" i="10"/>
  <c r="L383" i="10"/>
  <c r="K383" i="10"/>
  <c r="J383" i="10"/>
  <c r="N382" i="10"/>
  <c r="M382" i="10"/>
  <c r="L382" i="10"/>
  <c r="K382" i="10"/>
  <c r="J382" i="10"/>
  <c r="N381" i="10"/>
  <c r="M381" i="10"/>
  <c r="L381" i="10"/>
  <c r="K381" i="10"/>
  <c r="J381" i="10"/>
  <c r="N380" i="10"/>
  <c r="M380" i="10"/>
  <c r="L380" i="10"/>
  <c r="K380" i="10"/>
  <c r="J380" i="10"/>
  <c r="I380" i="10" s="1"/>
  <c r="N379" i="10"/>
  <c r="M379" i="10"/>
  <c r="L379" i="10"/>
  <c r="K379" i="10"/>
  <c r="J379" i="10"/>
  <c r="N378" i="10"/>
  <c r="M378" i="10"/>
  <c r="L378" i="10"/>
  <c r="K378" i="10"/>
  <c r="J378" i="10"/>
  <c r="N377" i="10"/>
  <c r="M377" i="10"/>
  <c r="L377" i="10"/>
  <c r="K377" i="10"/>
  <c r="J377" i="10"/>
  <c r="N376" i="10"/>
  <c r="M376" i="10"/>
  <c r="L376" i="10"/>
  <c r="K376" i="10"/>
  <c r="J376" i="10"/>
  <c r="I376" i="10" s="1"/>
  <c r="N375" i="10"/>
  <c r="M375" i="10"/>
  <c r="L375" i="10"/>
  <c r="K375" i="10"/>
  <c r="J375" i="10"/>
  <c r="N374" i="10"/>
  <c r="M374" i="10"/>
  <c r="L374" i="10"/>
  <c r="K374" i="10"/>
  <c r="J374" i="10"/>
  <c r="N373" i="10"/>
  <c r="M373" i="10"/>
  <c r="L373" i="10"/>
  <c r="K373" i="10"/>
  <c r="J373" i="10"/>
  <c r="N372" i="10"/>
  <c r="M372" i="10"/>
  <c r="L372" i="10"/>
  <c r="K372" i="10"/>
  <c r="J372" i="10"/>
  <c r="I372" i="10" s="1"/>
  <c r="N371" i="10"/>
  <c r="M371" i="10"/>
  <c r="L371" i="10"/>
  <c r="K371" i="10"/>
  <c r="J371" i="10"/>
  <c r="N370" i="10"/>
  <c r="M370" i="10"/>
  <c r="L370" i="10"/>
  <c r="K370" i="10"/>
  <c r="J370" i="10"/>
  <c r="N369" i="10"/>
  <c r="M369" i="10"/>
  <c r="L369" i="10"/>
  <c r="K369" i="10"/>
  <c r="J369" i="10"/>
  <c r="N368" i="10"/>
  <c r="M368" i="10"/>
  <c r="L368" i="10"/>
  <c r="K368" i="10"/>
  <c r="J368" i="10"/>
  <c r="I368" i="10" s="1"/>
  <c r="N367" i="10"/>
  <c r="M367" i="10"/>
  <c r="L367" i="10"/>
  <c r="K367" i="10"/>
  <c r="J367" i="10"/>
  <c r="N366" i="10"/>
  <c r="M366" i="10"/>
  <c r="L366" i="10"/>
  <c r="K366" i="10"/>
  <c r="J366" i="10"/>
  <c r="N365" i="10"/>
  <c r="M365" i="10"/>
  <c r="L365" i="10"/>
  <c r="K365" i="10"/>
  <c r="J365" i="10"/>
  <c r="N364" i="10"/>
  <c r="M364" i="10"/>
  <c r="L364" i="10"/>
  <c r="K364" i="10"/>
  <c r="J364" i="10"/>
  <c r="I364" i="10" s="1"/>
  <c r="N363" i="10"/>
  <c r="M363" i="10"/>
  <c r="L363" i="10"/>
  <c r="K363" i="10"/>
  <c r="J363" i="10"/>
  <c r="N362" i="10"/>
  <c r="M362" i="10"/>
  <c r="L362" i="10"/>
  <c r="K362" i="10"/>
  <c r="J362" i="10"/>
  <c r="N361" i="10"/>
  <c r="M361" i="10"/>
  <c r="L361" i="10"/>
  <c r="K361" i="10"/>
  <c r="J361" i="10"/>
  <c r="N360" i="10"/>
  <c r="M360" i="10"/>
  <c r="L360" i="10"/>
  <c r="K360" i="10"/>
  <c r="J360" i="10"/>
  <c r="I360" i="10" s="1"/>
  <c r="N359" i="10"/>
  <c r="M359" i="10"/>
  <c r="L359" i="10"/>
  <c r="K359" i="10"/>
  <c r="J359" i="10"/>
  <c r="N358" i="10"/>
  <c r="M358" i="10"/>
  <c r="L358" i="10"/>
  <c r="K358" i="10"/>
  <c r="J358" i="10"/>
  <c r="N357" i="10"/>
  <c r="M357" i="10"/>
  <c r="L357" i="10"/>
  <c r="K357" i="10"/>
  <c r="J357" i="10"/>
  <c r="N356" i="10"/>
  <c r="M356" i="10"/>
  <c r="L356" i="10"/>
  <c r="K356" i="10"/>
  <c r="J356" i="10"/>
  <c r="I356" i="10" s="1"/>
  <c r="N355" i="10"/>
  <c r="M355" i="10"/>
  <c r="L355" i="10"/>
  <c r="K355" i="10"/>
  <c r="J355" i="10"/>
  <c r="N354" i="10"/>
  <c r="M354" i="10"/>
  <c r="L354" i="10"/>
  <c r="K354" i="10"/>
  <c r="J354" i="10"/>
  <c r="N353" i="10"/>
  <c r="M353" i="10"/>
  <c r="L353" i="10"/>
  <c r="K353" i="10"/>
  <c r="J353" i="10"/>
  <c r="N352" i="10"/>
  <c r="M352" i="10"/>
  <c r="L352" i="10"/>
  <c r="K352" i="10"/>
  <c r="J352" i="10"/>
  <c r="I352" i="10" s="1"/>
  <c r="N351" i="10"/>
  <c r="M351" i="10"/>
  <c r="L351" i="10"/>
  <c r="K351" i="10"/>
  <c r="J351" i="10"/>
  <c r="N350" i="10"/>
  <c r="M350" i="10"/>
  <c r="L350" i="10"/>
  <c r="K350" i="10"/>
  <c r="J350" i="10"/>
  <c r="N349" i="10"/>
  <c r="M349" i="10"/>
  <c r="L349" i="10"/>
  <c r="K349" i="10"/>
  <c r="J349" i="10"/>
  <c r="N348" i="10"/>
  <c r="M348" i="10"/>
  <c r="L348" i="10"/>
  <c r="K348" i="10"/>
  <c r="J348" i="10"/>
  <c r="I348" i="10" s="1"/>
  <c r="N347" i="10"/>
  <c r="M347" i="10"/>
  <c r="L347" i="10"/>
  <c r="K347" i="10"/>
  <c r="J347" i="10"/>
  <c r="N346" i="10"/>
  <c r="M346" i="10"/>
  <c r="L346" i="10"/>
  <c r="K346" i="10"/>
  <c r="J346" i="10"/>
  <c r="N345" i="10"/>
  <c r="M345" i="10"/>
  <c r="L345" i="10"/>
  <c r="K345" i="10"/>
  <c r="J345" i="10"/>
  <c r="N344" i="10"/>
  <c r="M344" i="10"/>
  <c r="L344" i="10"/>
  <c r="K344" i="10"/>
  <c r="J344" i="10"/>
  <c r="I344" i="10" s="1"/>
  <c r="N343" i="10"/>
  <c r="M343" i="10"/>
  <c r="L343" i="10"/>
  <c r="K343" i="10"/>
  <c r="J343" i="10"/>
  <c r="N342" i="10"/>
  <c r="M342" i="10"/>
  <c r="L342" i="10"/>
  <c r="K342" i="10"/>
  <c r="J342" i="10"/>
  <c r="N341" i="10"/>
  <c r="M341" i="10"/>
  <c r="L341" i="10"/>
  <c r="K341" i="10"/>
  <c r="J341" i="10"/>
  <c r="N340" i="10"/>
  <c r="M340" i="10"/>
  <c r="L340" i="10"/>
  <c r="K340" i="10"/>
  <c r="J340" i="10"/>
  <c r="I340" i="10" s="1"/>
  <c r="N339" i="10"/>
  <c r="M339" i="10"/>
  <c r="L339" i="10"/>
  <c r="K339" i="10"/>
  <c r="J339" i="10"/>
  <c r="N338" i="10"/>
  <c r="M338" i="10"/>
  <c r="L338" i="10"/>
  <c r="K338" i="10"/>
  <c r="J338" i="10"/>
  <c r="N337" i="10"/>
  <c r="M337" i="10"/>
  <c r="L337" i="10"/>
  <c r="K337" i="10"/>
  <c r="J337" i="10"/>
  <c r="N336" i="10"/>
  <c r="M336" i="10"/>
  <c r="L336" i="10"/>
  <c r="K336" i="10"/>
  <c r="J336" i="10"/>
  <c r="I336" i="10" s="1"/>
  <c r="N335" i="10"/>
  <c r="M335" i="10"/>
  <c r="L335" i="10"/>
  <c r="K335" i="10"/>
  <c r="J335" i="10"/>
  <c r="N334" i="10"/>
  <c r="M334" i="10"/>
  <c r="L334" i="10"/>
  <c r="K334" i="10"/>
  <c r="J334" i="10"/>
  <c r="N333" i="10"/>
  <c r="M333" i="10"/>
  <c r="L333" i="10"/>
  <c r="K333" i="10"/>
  <c r="J333" i="10"/>
  <c r="N332" i="10"/>
  <c r="M332" i="10"/>
  <c r="L332" i="10"/>
  <c r="K332" i="10"/>
  <c r="J332" i="10"/>
  <c r="I332" i="10" s="1"/>
  <c r="N331" i="10"/>
  <c r="M331" i="10"/>
  <c r="L331" i="10"/>
  <c r="K331" i="10"/>
  <c r="J331" i="10"/>
  <c r="N330" i="10"/>
  <c r="M330" i="10"/>
  <c r="L330" i="10"/>
  <c r="K330" i="10"/>
  <c r="J330" i="10"/>
  <c r="N329" i="10"/>
  <c r="M329" i="10"/>
  <c r="L329" i="10"/>
  <c r="K329" i="10"/>
  <c r="J329" i="10"/>
  <c r="N328" i="10"/>
  <c r="M328" i="10"/>
  <c r="L328" i="10"/>
  <c r="K328" i="10"/>
  <c r="J328" i="10"/>
  <c r="I328" i="10" s="1"/>
  <c r="N327" i="10"/>
  <c r="M327" i="10"/>
  <c r="L327" i="10"/>
  <c r="K327" i="10"/>
  <c r="J327" i="10"/>
  <c r="N326" i="10"/>
  <c r="M326" i="10"/>
  <c r="L326" i="10"/>
  <c r="K326" i="10"/>
  <c r="J326" i="10"/>
  <c r="N325" i="10"/>
  <c r="M325" i="10"/>
  <c r="L325" i="10"/>
  <c r="K325" i="10"/>
  <c r="J325" i="10"/>
  <c r="N324" i="10"/>
  <c r="M324" i="10"/>
  <c r="L324" i="10"/>
  <c r="K324" i="10"/>
  <c r="J324" i="10"/>
  <c r="I324" i="10" s="1"/>
  <c r="N323" i="10"/>
  <c r="M323" i="10"/>
  <c r="L323" i="10"/>
  <c r="K323" i="10"/>
  <c r="J323" i="10"/>
  <c r="N322" i="10"/>
  <c r="M322" i="10"/>
  <c r="L322" i="10"/>
  <c r="K322" i="10"/>
  <c r="J322" i="10"/>
  <c r="N321" i="10"/>
  <c r="M321" i="10"/>
  <c r="L321" i="10"/>
  <c r="K321" i="10"/>
  <c r="J321" i="10"/>
  <c r="N320" i="10"/>
  <c r="M320" i="10"/>
  <c r="L320" i="10"/>
  <c r="K320" i="10"/>
  <c r="J320" i="10"/>
  <c r="I320" i="10" s="1"/>
  <c r="N319" i="10"/>
  <c r="M319" i="10"/>
  <c r="L319" i="10"/>
  <c r="K319" i="10"/>
  <c r="J319" i="10"/>
  <c r="N318" i="10"/>
  <c r="M318" i="10"/>
  <c r="L318" i="10"/>
  <c r="K318" i="10"/>
  <c r="J318" i="10"/>
  <c r="N317" i="10"/>
  <c r="M317" i="10"/>
  <c r="L317" i="10"/>
  <c r="K317" i="10"/>
  <c r="J317" i="10"/>
  <c r="N316" i="10"/>
  <c r="M316" i="10"/>
  <c r="L316" i="10"/>
  <c r="K316" i="10"/>
  <c r="J316" i="10"/>
  <c r="I316" i="10" s="1"/>
  <c r="N315" i="10"/>
  <c r="M315" i="10"/>
  <c r="L315" i="10"/>
  <c r="K315" i="10"/>
  <c r="J315" i="10"/>
  <c r="N314" i="10"/>
  <c r="M314" i="10"/>
  <c r="L314" i="10"/>
  <c r="K314" i="10"/>
  <c r="J314" i="10"/>
  <c r="N313" i="10"/>
  <c r="M313" i="10"/>
  <c r="L313" i="10"/>
  <c r="K313" i="10"/>
  <c r="J313" i="10"/>
  <c r="N312" i="10"/>
  <c r="M312" i="10"/>
  <c r="L312" i="10"/>
  <c r="K312" i="10"/>
  <c r="J312" i="10"/>
  <c r="I312" i="10" s="1"/>
  <c r="N311" i="10"/>
  <c r="M311" i="10"/>
  <c r="L311" i="10"/>
  <c r="K311" i="10"/>
  <c r="J311" i="10"/>
  <c r="N310" i="10"/>
  <c r="M310" i="10"/>
  <c r="L310" i="10"/>
  <c r="K310" i="10"/>
  <c r="J310" i="10"/>
  <c r="N309" i="10"/>
  <c r="M309" i="10"/>
  <c r="L309" i="10"/>
  <c r="K309" i="10"/>
  <c r="J309" i="10"/>
  <c r="N308" i="10"/>
  <c r="M308" i="10"/>
  <c r="L308" i="10"/>
  <c r="K308" i="10"/>
  <c r="J308" i="10"/>
  <c r="I308" i="10" s="1"/>
  <c r="N307" i="10"/>
  <c r="M307" i="10"/>
  <c r="L307" i="10"/>
  <c r="K307" i="10"/>
  <c r="J307" i="10"/>
  <c r="N306" i="10"/>
  <c r="M306" i="10"/>
  <c r="L306" i="10"/>
  <c r="K306" i="10"/>
  <c r="J306" i="10"/>
  <c r="N305" i="10"/>
  <c r="M305" i="10"/>
  <c r="L305" i="10"/>
  <c r="K305" i="10"/>
  <c r="J305" i="10"/>
  <c r="N304" i="10"/>
  <c r="M304" i="10"/>
  <c r="L304" i="10"/>
  <c r="K304" i="10"/>
  <c r="J304" i="10"/>
  <c r="I304" i="10" s="1"/>
  <c r="N303" i="10"/>
  <c r="M303" i="10"/>
  <c r="L303" i="10"/>
  <c r="K303" i="10"/>
  <c r="J303" i="10"/>
  <c r="N302" i="10"/>
  <c r="M302" i="10"/>
  <c r="L302" i="10"/>
  <c r="K302" i="10"/>
  <c r="J302" i="10"/>
  <c r="N301" i="10"/>
  <c r="M301" i="10"/>
  <c r="L301" i="10"/>
  <c r="K301" i="10"/>
  <c r="J301" i="10"/>
  <c r="N300" i="10"/>
  <c r="M300" i="10"/>
  <c r="L300" i="10"/>
  <c r="K300" i="10"/>
  <c r="J300" i="10"/>
  <c r="I300" i="10" s="1"/>
  <c r="N299" i="10"/>
  <c r="M299" i="10"/>
  <c r="L299" i="10"/>
  <c r="K299" i="10"/>
  <c r="J299" i="10"/>
  <c r="N298" i="10"/>
  <c r="M298" i="10"/>
  <c r="L298" i="10"/>
  <c r="K298" i="10"/>
  <c r="J298" i="10"/>
  <c r="N297" i="10"/>
  <c r="M297" i="10"/>
  <c r="L297" i="10"/>
  <c r="K297" i="10"/>
  <c r="J297" i="10"/>
  <c r="N296" i="10"/>
  <c r="M296" i="10"/>
  <c r="L296" i="10"/>
  <c r="K296" i="10"/>
  <c r="J296" i="10"/>
  <c r="I296" i="10" s="1"/>
  <c r="N295" i="10"/>
  <c r="M295" i="10"/>
  <c r="L295" i="10"/>
  <c r="K295" i="10"/>
  <c r="J295" i="10"/>
  <c r="N294" i="10"/>
  <c r="M294" i="10"/>
  <c r="L294" i="10"/>
  <c r="K294" i="10"/>
  <c r="J294" i="10"/>
  <c r="N293" i="10"/>
  <c r="M293" i="10"/>
  <c r="L293" i="10"/>
  <c r="K293" i="10"/>
  <c r="J293" i="10"/>
  <c r="N292" i="10"/>
  <c r="M292" i="10"/>
  <c r="L292" i="10"/>
  <c r="K292" i="10"/>
  <c r="J292" i="10"/>
  <c r="I292" i="10" s="1"/>
  <c r="N291" i="10"/>
  <c r="M291" i="10"/>
  <c r="L291" i="10"/>
  <c r="K291" i="10"/>
  <c r="J291" i="10"/>
  <c r="N290" i="10"/>
  <c r="M290" i="10"/>
  <c r="L290" i="10"/>
  <c r="K290" i="10"/>
  <c r="J290" i="10"/>
  <c r="N289" i="10"/>
  <c r="M289" i="10"/>
  <c r="L289" i="10"/>
  <c r="K289" i="10"/>
  <c r="J289" i="10"/>
  <c r="N288" i="10"/>
  <c r="M288" i="10"/>
  <c r="L288" i="10"/>
  <c r="K288" i="10"/>
  <c r="J288" i="10"/>
  <c r="I288" i="10" s="1"/>
  <c r="N287" i="10"/>
  <c r="M287" i="10"/>
  <c r="L287" i="10"/>
  <c r="K287" i="10"/>
  <c r="J287" i="10"/>
  <c r="N286" i="10"/>
  <c r="M286" i="10"/>
  <c r="L286" i="10"/>
  <c r="K286" i="10"/>
  <c r="J286" i="10"/>
  <c r="N285" i="10"/>
  <c r="M285" i="10"/>
  <c r="L285" i="10"/>
  <c r="K285" i="10"/>
  <c r="J285" i="10"/>
  <c r="N284" i="10"/>
  <c r="M284" i="10"/>
  <c r="L284" i="10"/>
  <c r="K284" i="10"/>
  <c r="J284" i="10"/>
  <c r="I284" i="10" s="1"/>
  <c r="N283" i="10"/>
  <c r="M283" i="10"/>
  <c r="L283" i="10"/>
  <c r="K283" i="10"/>
  <c r="J283" i="10"/>
  <c r="N282" i="10"/>
  <c r="M282" i="10"/>
  <c r="L282" i="10"/>
  <c r="K282" i="10"/>
  <c r="J282" i="10"/>
  <c r="N281" i="10"/>
  <c r="M281" i="10"/>
  <c r="L281" i="10"/>
  <c r="K281" i="10"/>
  <c r="J281" i="10"/>
  <c r="N280" i="10"/>
  <c r="M280" i="10"/>
  <c r="L280" i="10"/>
  <c r="K280" i="10"/>
  <c r="J280" i="10"/>
  <c r="I280" i="10" s="1"/>
  <c r="N279" i="10"/>
  <c r="M279" i="10"/>
  <c r="L279" i="10"/>
  <c r="K279" i="10"/>
  <c r="J279" i="10"/>
  <c r="N278" i="10"/>
  <c r="M278" i="10"/>
  <c r="L278" i="10"/>
  <c r="K278" i="10"/>
  <c r="J278" i="10"/>
  <c r="N277" i="10"/>
  <c r="M277" i="10"/>
  <c r="L277" i="10"/>
  <c r="K277" i="10"/>
  <c r="J277" i="10"/>
  <c r="N276" i="10"/>
  <c r="M276" i="10"/>
  <c r="L276" i="10"/>
  <c r="K276" i="10"/>
  <c r="J276" i="10"/>
  <c r="I276" i="10" s="1"/>
  <c r="N275" i="10"/>
  <c r="M275" i="10"/>
  <c r="L275" i="10"/>
  <c r="K275" i="10"/>
  <c r="J275" i="10"/>
  <c r="N274" i="10"/>
  <c r="M274" i="10"/>
  <c r="L274" i="10"/>
  <c r="K274" i="10"/>
  <c r="J274" i="10"/>
  <c r="N273" i="10"/>
  <c r="M273" i="10"/>
  <c r="L273" i="10"/>
  <c r="K273" i="10"/>
  <c r="J273" i="10"/>
  <c r="N272" i="10"/>
  <c r="M272" i="10"/>
  <c r="L272" i="10"/>
  <c r="K272" i="10"/>
  <c r="J272" i="10"/>
  <c r="I272" i="10" s="1"/>
  <c r="N271" i="10"/>
  <c r="M271" i="10"/>
  <c r="L271" i="10"/>
  <c r="K271" i="10"/>
  <c r="J271" i="10"/>
  <c r="N270" i="10"/>
  <c r="M270" i="10"/>
  <c r="L270" i="10"/>
  <c r="K270" i="10"/>
  <c r="J270" i="10"/>
  <c r="N269" i="10"/>
  <c r="M269" i="10"/>
  <c r="L269" i="10"/>
  <c r="K269" i="10"/>
  <c r="J269" i="10"/>
  <c r="N268" i="10"/>
  <c r="M268" i="10"/>
  <c r="L268" i="10"/>
  <c r="K268" i="10"/>
  <c r="J268" i="10"/>
  <c r="I268" i="10" s="1"/>
  <c r="N267" i="10"/>
  <c r="M267" i="10"/>
  <c r="L267" i="10"/>
  <c r="K267" i="10"/>
  <c r="J267" i="10"/>
  <c r="N266" i="10"/>
  <c r="M266" i="10"/>
  <c r="L266" i="10"/>
  <c r="K266" i="10"/>
  <c r="J266" i="10"/>
  <c r="N265" i="10"/>
  <c r="M265" i="10"/>
  <c r="L265" i="10"/>
  <c r="K265" i="10"/>
  <c r="J265" i="10"/>
  <c r="N264" i="10"/>
  <c r="M264" i="10"/>
  <c r="L264" i="10"/>
  <c r="K264" i="10"/>
  <c r="J264" i="10"/>
  <c r="I264" i="10" s="1"/>
  <c r="N263" i="10"/>
  <c r="M263" i="10"/>
  <c r="L263" i="10"/>
  <c r="K263" i="10"/>
  <c r="J263" i="10"/>
  <c r="N262" i="10"/>
  <c r="M262" i="10"/>
  <c r="L262" i="10"/>
  <c r="K262" i="10"/>
  <c r="J262" i="10"/>
  <c r="I262" i="10"/>
  <c r="N261" i="10"/>
  <c r="M261" i="10"/>
  <c r="L261" i="10"/>
  <c r="K261" i="10"/>
  <c r="I261" i="10" s="1"/>
  <c r="J261" i="10"/>
  <c r="N260" i="10"/>
  <c r="M260" i="10"/>
  <c r="L260" i="10"/>
  <c r="K260" i="10"/>
  <c r="J260" i="10"/>
  <c r="I260" i="10" s="1"/>
  <c r="N259" i="10"/>
  <c r="M259" i="10"/>
  <c r="L259" i="10"/>
  <c r="K259" i="10"/>
  <c r="J259" i="10"/>
  <c r="N258" i="10"/>
  <c r="M258" i="10"/>
  <c r="L258" i="10"/>
  <c r="K258" i="10"/>
  <c r="J258" i="10"/>
  <c r="I258" i="10"/>
  <c r="N257" i="10"/>
  <c r="M257" i="10"/>
  <c r="L257" i="10"/>
  <c r="K257" i="10"/>
  <c r="I257" i="10" s="1"/>
  <c r="J257" i="10"/>
  <c r="N256" i="10"/>
  <c r="M256" i="10"/>
  <c r="L256" i="10"/>
  <c r="K256" i="10"/>
  <c r="J256" i="10"/>
  <c r="I256" i="10" s="1"/>
  <c r="N255" i="10"/>
  <c r="M255" i="10"/>
  <c r="L255" i="10"/>
  <c r="K255" i="10"/>
  <c r="I255" i="10" s="1"/>
  <c r="J255" i="10"/>
  <c r="N254" i="10"/>
  <c r="M254" i="10"/>
  <c r="L254" i="10"/>
  <c r="K254" i="10"/>
  <c r="J254" i="10"/>
  <c r="I254" i="10" s="1"/>
  <c r="N253" i="10"/>
  <c r="M253" i="10"/>
  <c r="L253" i="10"/>
  <c r="K253" i="10"/>
  <c r="I253" i="10" s="1"/>
  <c r="J253" i="10"/>
  <c r="N252" i="10"/>
  <c r="M252" i="10"/>
  <c r="L252" i="10"/>
  <c r="K252" i="10"/>
  <c r="J252" i="10"/>
  <c r="I252" i="10" s="1"/>
  <c r="N251" i="10"/>
  <c r="M251" i="10"/>
  <c r="L251" i="10"/>
  <c r="K251" i="10"/>
  <c r="I251" i="10" s="1"/>
  <c r="J251" i="10"/>
  <c r="N250" i="10"/>
  <c r="M250" i="10"/>
  <c r="L250" i="10"/>
  <c r="K250" i="10"/>
  <c r="J250" i="10"/>
  <c r="I250" i="10" s="1"/>
  <c r="N249" i="10"/>
  <c r="M249" i="10"/>
  <c r="L249" i="10"/>
  <c r="K249" i="10"/>
  <c r="I249" i="10" s="1"/>
  <c r="J249" i="10"/>
  <c r="N248" i="10"/>
  <c r="M248" i="10"/>
  <c r="L248" i="10"/>
  <c r="K248" i="10"/>
  <c r="J248" i="10"/>
  <c r="I248" i="10" s="1"/>
  <c r="N247" i="10"/>
  <c r="M247" i="10"/>
  <c r="L247" i="10"/>
  <c r="K247" i="10"/>
  <c r="I247" i="10" s="1"/>
  <c r="J247" i="10"/>
  <c r="N246" i="10"/>
  <c r="M246" i="10"/>
  <c r="L246" i="10"/>
  <c r="K246" i="10"/>
  <c r="J246" i="10"/>
  <c r="I246" i="10" s="1"/>
  <c r="N245" i="10"/>
  <c r="M245" i="10"/>
  <c r="L245" i="10"/>
  <c r="K245" i="10"/>
  <c r="I245" i="10" s="1"/>
  <c r="J245" i="10"/>
  <c r="N244" i="10"/>
  <c r="M244" i="10"/>
  <c r="L244" i="10"/>
  <c r="K244" i="10"/>
  <c r="J244" i="10"/>
  <c r="I244" i="10" s="1"/>
  <c r="N243" i="10"/>
  <c r="M243" i="10"/>
  <c r="L243" i="10"/>
  <c r="K243" i="10"/>
  <c r="I243" i="10" s="1"/>
  <c r="J243" i="10"/>
  <c r="N242" i="10"/>
  <c r="M242" i="10"/>
  <c r="L242" i="10"/>
  <c r="K242" i="10"/>
  <c r="J242" i="10"/>
  <c r="I242" i="10" s="1"/>
  <c r="N241" i="10"/>
  <c r="M241" i="10"/>
  <c r="L241" i="10"/>
  <c r="K241" i="10"/>
  <c r="I241" i="10" s="1"/>
  <c r="J241" i="10"/>
  <c r="N240" i="10"/>
  <c r="M240" i="10"/>
  <c r="L240" i="10"/>
  <c r="K240" i="10"/>
  <c r="J240" i="10"/>
  <c r="I240" i="10" s="1"/>
  <c r="N239" i="10"/>
  <c r="M239" i="10"/>
  <c r="L239" i="10"/>
  <c r="K239" i="10"/>
  <c r="I239" i="10" s="1"/>
  <c r="J239" i="10"/>
  <c r="N238" i="10"/>
  <c r="M238" i="10"/>
  <c r="L238" i="10"/>
  <c r="K238" i="10"/>
  <c r="J238" i="10"/>
  <c r="I238" i="10" s="1"/>
  <c r="N237" i="10"/>
  <c r="M237" i="10"/>
  <c r="L237" i="10"/>
  <c r="K237" i="10"/>
  <c r="I237" i="10" s="1"/>
  <c r="J237" i="10"/>
  <c r="N236" i="10"/>
  <c r="M236" i="10"/>
  <c r="L236" i="10"/>
  <c r="K236" i="10"/>
  <c r="J236" i="10"/>
  <c r="I236" i="10" s="1"/>
  <c r="N235" i="10"/>
  <c r="M235" i="10"/>
  <c r="L235" i="10"/>
  <c r="K235" i="10"/>
  <c r="I235" i="10" s="1"/>
  <c r="J235" i="10"/>
  <c r="N234" i="10"/>
  <c r="M234" i="10"/>
  <c r="L234" i="10"/>
  <c r="K234" i="10"/>
  <c r="J234" i="10"/>
  <c r="I234" i="10" s="1"/>
  <c r="N233" i="10"/>
  <c r="M233" i="10"/>
  <c r="L233" i="10"/>
  <c r="K233" i="10"/>
  <c r="I233" i="10" s="1"/>
  <c r="J233" i="10"/>
  <c r="N232" i="10"/>
  <c r="M232" i="10"/>
  <c r="L232" i="10"/>
  <c r="K232" i="10"/>
  <c r="J232" i="10"/>
  <c r="I232" i="10" s="1"/>
  <c r="N231" i="10"/>
  <c r="M231" i="10"/>
  <c r="L231" i="10"/>
  <c r="K231" i="10"/>
  <c r="I231" i="10" s="1"/>
  <c r="J231" i="10"/>
  <c r="N230" i="10"/>
  <c r="M230" i="10"/>
  <c r="L230" i="10"/>
  <c r="K230" i="10"/>
  <c r="J230" i="10"/>
  <c r="I230" i="10" s="1"/>
  <c r="N229" i="10"/>
  <c r="M229" i="10"/>
  <c r="L229" i="10"/>
  <c r="K229" i="10"/>
  <c r="I229" i="10" s="1"/>
  <c r="J229" i="10"/>
  <c r="N228" i="10"/>
  <c r="M228" i="10"/>
  <c r="L228" i="10"/>
  <c r="K228" i="10"/>
  <c r="J228" i="10"/>
  <c r="I228" i="10" s="1"/>
  <c r="N227" i="10"/>
  <c r="M227" i="10"/>
  <c r="L227" i="10"/>
  <c r="K227" i="10"/>
  <c r="I227" i="10" s="1"/>
  <c r="J227" i="10"/>
  <c r="N226" i="10"/>
  <c r="M226" i="10"/>
  <c r="L226" i="10"/>
  <c r="K226" i="10"/>
  <c r="J226" i="10"/>
  <c r="I226" i="10" s="1"/>
  <c r="N225" i="10"/>
  <c r="M225" i="10"/>
  <c r="L225" i="10"/>
  <c r="K225" i="10"/>
  <c r="I225" i="10" s="1"/>
  <c r="J225" i="10"/>
  <c r="N224" i="10"/>
  <c r="M224" i="10"/>
  <c r="L224" i="10"/>
  <c r="K224" i="10"/>
  <c r="J224" i="10"/>
  <c r="I224" i="10" s="1"/>
  <c r="N223" i="10"/>
  <c r="M223" i="10"/>
  <c r="L223" i="10"/>
  <c r="K223" i="10"/>
  <c r="I223" i="10" s="1"/>
  <c r="J223" i="10"/>
  <c r="N222" i="10"/>
  <c r="M222" i="10"/>
  <c r="L222" i="10"/>
  <c r="K222" i="10"/>
  <c r="J222" i="10"/>
  <c r="I222" i="10" s="1"/>
  <c r="N221" i="10"/>
  <c r="M221" i="10"/>
  <c r="L221" i="10"/>
  <c r="K221" i="10"/>
  <c r="I221" i="10" s="1"/>
  <c r="J221" i="10"/>
  <c r="N220" i="10"/>
  <c r="M220" i="10"/>
  <c r="L220" i="10"/>
  <c r="K220" i="10"/>
  <c r="J220" i="10"/>
  <c r="I220" i="10" s="1"/>
  <c r="N219" i="10"/>
  <c r="M219" i="10"/>
  <c r="L219" i="10"/>
  <c r="K219" i="10"/>
  <c r="I219" i="10" s="1"/>
  <c r="J219" i="10"/>
  <c r="N218" i="10"/>
  <c r="M218" i="10"/>
  <c r="L218" i="10"/>
  <c r="K218" i="10"/>
  <c r="J218" i="10"/>
  <c r="I218" i="10" s="1"/>
  <c r="N217" i="10"/>
  <c r="M217" i="10"/>
  <c r="L217" i="10"/>
  <c r="K217" i="10"/>
  <c r="I217" i="10" s="1"/>
  <c r="J217" i="10"/>
  <c r="N216" i="10"/>
  <c r="M216" i="10"/>
  <c r="L216" i="10"/>
  <c r="K216" i="10"/>
  <c r="J216" i="10"/>
  <c r="I216" i="10" s="1"/>
  <c r="N215" i="10"/>
  <c r="M215" i="10"/>
  <c r="L215" i="10"/>
  <c r="K215" i="10"/>
  <c r="I215" i="10" s="1"/>
  <c r="J215" i="10"/>
  <c r="N214" i="10"/>
  <c r="M214" i="10"/>
  <c r="L214" i="10"/>
  <c r="K214" i="10"/>
  <c r="J214" i="10"/>
  <c r="I214" i="10" s="1"/>
  <c r="N213" i="10"/>
  <c r="M213" i="10"/>
  <c r="L213" i="10"/>
  <c r="K213" i="10"/>
  <c r="I213" i="10" s="1"/>
  <c r="J213" i="10"/>
  <c r="N212" i="10"/>
  <c r="M212" i="10"/>
  <c r="L212" i="10"/>
  <c r="K212" i="10"/>
  <c r="J212" i="10"/>
  <c r="I212" i="10" s="1"/>
  <c r="N211" i="10"/>
  <c r="M211" i="10"/>
  <c r="L211" i="10"/>
  <c r="K211" i="10"/>
  <c r="I211" i="10" s="1"/>
  <c r="J211" i="10"/>
  <c r="N210" i="10"/>
  <c r="M210" i="10"/>
  <c r="L210" i="10"/>
  <c r="K210" i="10"/>
  <c r="J210" i="10"/>
  <c r="I210" i="10" s="1"/>
  <c r="N209" i="10"/>
  <c r="M209" i="10"/>
  <c r="L209" i="10"/>
  <c r="K209" i="10"/>
  <c r="I209" i="10" s="1"/>
  <c r="J209" i="10"/>
  <c r="N208" i="10"/>
  <c r="M208" i="10"/>
  <c r="L208" i="10"/>
  <c r="K208" i="10"/>
  <c r="J208" i="10"/>
  <c r="I208" i="10" s="1"/>
  <c r="N207" i="10"/>
  <c r="M207" i="10"/>
  <c r="L207" i="10"/>
  <c r="K207" i="10"/>
  <c r="I207" i="10" s="1"/>
  <c r="J207" i="10"/>
  <c r="N206" i="10"/>
  <c r="M206" i="10"/>
  <c r="L206" i="10"/>
  <c r="K206" i="10"/>
  <c r="J206" i="10"/>
  <c r="I206" i="10" s="1"/>
  <c r="N205" i="10"/>
  <c r="M205" i="10"/>
  <c r="L205" i="10"/>
  <c r="K205" i="10"/>
  <c r="I205" i="10" s="1"/>
  <c r="J205" i="10"/>
  <c r="N204" i="10"/>
  <c r="M204" i="10"/>
  <c r="L204" i="10"/>
  <c r="K204" i="10"/>
  <c r="J204" i="10"/>
  <c r="I204" i="10" s="1"/>
  <c r="N203" i="10"/>
  <c r="M203" i="10"/>
  <c r="L203" i="10"/>
  <c r="K203" i="10"/>
  <c r="I203" i="10" s="1"/>
  <c r="K37" i="10" s="1"/>
  <c r="J203" i="10"/>
  <c r="N202" i="10"/>
  <c r="M202" i="10"/>
  <c r="L202" i="10"/>
  <c r="K202" i="10"/>
  <c r="J202" i="10"/>
  <c r="I202" i="10" s="1"/>
  <c r="K36" i="10" s="1"/>
  <c r="N201" i="10"/>
  <c r="M201" i="10"/>
  <c r="L201" i="10"/>
  <c r="K201" i="10"/>
  <c r="I201" i="10" s="1"/>
  <c r="K35" i="10" s="1"/>
  <c r="J201" i="10"/>
  <c r="N200" i="10"/>
  <c r="M200" i="10"/>
  <c r="L200" i="10"/>
  <c r="K200" i="10"/>
  <c r="J200" i="10"/>
  <c r="I200" i="10" s="1"/>
  <c r="N199" i="10"/>
  <c r="M199" i="10"/>
  <c r="L199" i="10"/>
  <c r="K199" i="10"/>
  <c r="I199" i="10" s="1"/>
  <c r="J199" i="10"/>
  <c r="N198" i="10"/>
  <c r="M198" i="10"/>
  <c r="L198" i="10"/>
  <c r="K198" i="10"/>
  <c r="J198" i="10"/>
  <c r="I198" i="10" s="1"/>
  <c r="N197" i="10"/>
  <c r="M197" i="10"/>
  <c r="L197" i="10"/>
  <c r="K197" i="10"/>
  <c r="I197" i="10" s="1"/>
  <c r="J197" i="10"/>
  <c r="N196" i="10"/>
  <c r="M196" i="10"/>
  <c r="L196" i="10"/>
  <c r="K196" i="10"/>
  <c r="J196" i="10"/>
  <c r="I196" i="10" s="1"/>
  <c r="K34" i="10" s="1"/>
  <c r="N195" i="10"/>
  <c r="M195" i="10"/>
  <c r="L195" i="10"/>
  <c r="K195" i="10"/>
  <c r="I195" i="10" s="1"/>
  <c r="K33" i="10" s="1"/>
  <c r="J195" i="10"/>
  <c r="N194" i="10"/>
  <c r="M194" i="10"/>
  <c r="L194" i="10"/>
  <c r="K194" i="10"/>
  <c r="J194" i="10"/>
  <c r="I194" i="10" s="1"/>
  <c r="N193" i="10"/>
  <c r="M193" i="10"/>
  <c r="L193" i="10"/>
  <c r="K193" i="10"/>
  <c r="I193" i="10" s="1"/>
  <c r="J193" i="10"/>
  <c r="N192" i="10"/>
  <c r="M192" i="10"/>
  <c r="L192" i="10"/>
  <c r="K192" i="10"/>
  <c r="J192" i="10"/>
  <c r="I192" i="10" s="1"/>
  <c r="N191" i="10"/>
  <c r="M191" i="10"/>
  <c r="L191" i="10"/>
  <c r="K191" i="10"/>
  <c r="I191" i="10" s="1"/>
  <c r="J191" i="10"/>
  <c r="N190" i="10"/>
  <c r="M190" i="10"/>
  <c r="L190" i="10"/>
  <c r="K190" i="10"/>
  <c r="J190" i="10"/>
  <c r="I190" i="10" s="1"/>
  <c r="N189" i="10"/>
  <c r="M189" i="10"/>
  <c r="L189" i="10"/>
  <c r="K189" i="10"/>
  <c r="I189" i="10" s="1"/>
  <c r="J189" i="10"/>
  <c r="N188" i="10"/>
  <c r="M188" i="10"/>
  <c r="L188" i="10"/>
  <c r="K188" i="10"/>
  <c r="J188" i="10"/>
  <c r="I188" i="10" s="1"/>
  <c r="N187" i="10"/>
  <c r="M187" i="10"/>
  <c r="L187" i="10"/>
  <c r="K187" i="10"/>
  <c r="I187" i="10" s="1"/>
  <c r="K32" i="10" s="1"/>
  <c r="J187" i="10"/>
  <c r="N186" i="10"/>
  <c r="M186" i="10"/>
  <c r="L186" i="10"/>
  <c r="K186" i="10"/>
  <c r="J186" i="10"/>
  <c r="I186" i="10" s="1"/>
  <c r="K31" i="10" s="1"/>
  <c r="N185" i="10"/>
  <c r="M185" i="10"/>
  <c r="L185" i="10"/>
  <c r="K185" i="10"/>
  <c r="I185" i="10" s="1"/>
  <c r="K30" i="10" s="1"/>
  <c r="J185" i="10"/>
  <c r="N184" i="10"/>
  <c r="M184" i="10"/>
  <c r="L184" i="10"/>
  <c r="K184" i="10"/>
  <c r="J184" i="10"/>
  <c r="I184" i="10" s="1"/>
  <c r="N183" i="10"/>
  <c r="M183" i="10"/>
  <c r="L183" i="10"/>
  <c r="K183" i="10"/>
  <c r="I183" i="10" s="1"/>
  <c r="J183" i="10"/>
  <c r="N182" i="10"/>
  <c r="M182" i="10"/>
  <c r="L182" i="10"/>
  <c r="K182" i="10"/>
  <c r="J182" i="10"/>
  <c r="I182" i="10" s="1"/>
  <c r="N181" i="10"/>
  <c r="M181" i="10"/>
  <c r="L181" i="10"/>
  <c r="K181" i="10"/>
  <c r="I181" i="10" s="1"/>
  <c r="J181" i="10"/>
  <c r="N180" i="10"/>
  <c r="M180" i="10"/>
  <c r="L180" i="10"/>
  <c r="K180" i="10"/>
  <c r="J180" i="10"/>
  <c r="I180" i="10" s="1"/>
  <c r="N179" i="10"/>
  <c r="M179" i="10"/>
  <c r="L179" i="10"/>
  <c r="K179" i="10"/>
  <c r="I179" i="10" s="1"/>
  <c r="J179" i="10"/>
  <c r="N178" i="10"/>
  <c r="M178" i="10"/>
  <c r="L178" i="10"/>
  <c r="K178" i="10"/>
  <c r="J178" i="10"/>
  <c r="I178" i="10" s="1"/>
  <c r="N177" i="10"/>
  <c r="M177" i="10"/>
  <c r="L177" i="10"/>
  <c r="K177" i="10"/>
  <c r="I177" i="10" s="1"/>
  <c r="J177" i="10"/>
  <c r="N176" i="10"/>
  <c r="M176" i="10"/>
  <c r="L176" i="10"/>
  <c r="K176" i="10"/>
  <c r="J176" i="10"/>
  <c r="I176" i="10" s="1"/>
  <c r="N175" i="10"/>
  <c r="M175" i="10"/>
  <c r="L175" i="10"/>
  <c r="K175" i="10"/>
  <c r="I175" i="10" s="1"/>
  <c r="J175" i="10"/>
  <c r="N174" i="10"/>
  <c r="M174" i="10"/>
  <c r="L174" i="10"/>
  <c r="K174" i="10"/>
  <c r="J174" i="10"/>
  <c r="I174" i="10" s="1"/>
  <c r="K29" i="10" s="1"/>
  <c r="N173" i="10"/>
  <c r="M173" i="10"/>
  <c r="L173" i="10"/>
  <c r="K173" i="10"/>
  <c r="I173" i="10" s="1"/>
  <c r="K28" i="10" s="1"/>
  <c r="J173" i="10"/>
  <c r="N172" i="10"/>
  <c r="M172" i="10"/>
  <c r="L172" i="10"/>
  <c r="K172" i="10"/>
  <c r="J172" i="10"/>
  <c r="I172" i="10" s="1"/>
  <c r="K27" i="10" s="1"/>
  <c r="N171" i="10"/>
  <c r="M171" i="10"/>
  <c r="L171" i="10"/>
  <c r="K171" i="10"/>
  <c r="I171" i="10" s="1"/>
  <c r="J171" i="10"/>
  <c r="N170" i="10"/>
  <c r="M170" i="10"/>
  <c r="L170" i="10"/>
  <c r="K170" i="10"/>
  <c r="J170" i="10"/>
  <c r="I170" i="10" s="1"/>
  <c r="N169" i="10"/>
  <c r="M169" i="10"/>
  <c r="L169" i="10"/>
  <c r="K169" i="10"/>
  <c r="I169" i="10" s="1"/>
  <c r="J169" i="10"/>
  <c r="N168" i="10"/>
  <c r="M168" i="10"/>
  <c r="L168" i="10"/>
  <c r="K168" i="10"/>
  <c r="J168" i="10"/>
  <c r="I168" i="10" s="1"/>
  <c r="N167" i="10"/>
  <c r="M167" i="10"/>
  <c r="L167" i="10"/>
  <c r="K167" i="10"/>
  <c r="I167" i="10" s="1"/>
  <c r="J167" i="10"/>
  <c r="N166" i="10"/>
  <c r="M166" i="10"/>
  <c r="L166" i="10"/>
  <c r="K166" i="10"/>
  <c r="J166" i="10"/>
  <c r="I166" i="10" s="1"/>
  <c r="N165" i="10"/>
  <c r="M165" i="10"/>
  <c r="L165" i="10"/>
  <c r="K165" i="10"/>
  <c r="I165" i="10" s="1"/>
  <c r="J165" i="10"/>
  <c r="N164" i="10"/>
  <c r="M164" i="10"/>
  <c r="L164" i="10"/>
  <c r="K164" i="10"/>
  <c r="J164" i="10"/>
  <c r="I164" i="10" s="1"/>
  <c r="N163" i="10"/>
  <c r="M163" i="10"/>
  <c r="L163" i="10"/>
  <c r="K163" i="10"/>
  <c r="I163" i="10" s="1"/>
  <c r="J163" i="10"/>
  <c r="N162" i="10"/>
  <c r="M162" i="10"/>
  <c r="L162" i="10"/>
  <c r="K162" i="10"/>
  <c r="J162" i="10"/>
  <c r="I162" i="10" s="1"/>
  <c r="N161" i="10"/>
  <c r="M161" i="10"/>
  <c r="L161" i="10"/>
  <c r="K161" i="10"/>
  <c r="I161" i="10" s="1"/>
  <c r="J161" i="10"/>
  <c r="N160" i="10"/>
  <c r="M160" i="10"/>
  <c r="L160" i="10"/>
  <c r="K160" i="10"/>
  <c r="J160" i="10"/>
  <c r="I160" i="10" s="1"/>
  <c r="N159" i="10"/>
  <c r="M159" i="10"/>
  <c r="L159" i="10"/>
  <c r="K159" i="10"/>
  <c r="I159" i="10" s="1"/>
  <c r="J159" i="10"/>
  <c r="N158" i="10"/>
  <c r="M158" i="10"/>
  <c r="L158" i="10"/>
  <c r="K158" i="10"/>
  <c r="J158" i="10"/>
  <c r="I158" i="10" s="1"/>
  <c r="N157" i="10"/>
  <c r="M157" i="10"/>
  <c r="L157" i="10"/>
  <c r="K157" i="10"/>
  <c r="I157" i="10" s="1"/>
  <c r="J157" i="10"/>
  <c r="N156" i="10"/>
  <c r="M156" i="10"/>
  <c r="L156" i="10"/>
  <c r="K156" i="10"/>
  <c r="J156" i="10"/>
  <c r="I156" i="10" s="1"/>
  <c r="N155" i="10"/>
  <c r="M155" i="10"/>
  <c r="L155" i="10"/>
  <c r="K155" i="10"/>
  <c r="I155" i="10" s="1"/>
  <c r="K26" i="10" s="1"/>
  <c r="J155" i="10"/>
  <c r="N154" i="10"/>
  <c r="M154" i="10"/>
  <c r="L154" i="10"/>
  <c r="K154" i="10"/>
  <c r="J154" i="10"/>
  <c r="I154" i="10" s="1"/>
  <c r="K25" i="10" s="1"/>
  <c r="N153" i="10"/>
  <c r="M153" i="10"/>
  <c r="L153" i="10"/>
  <c r="K153" i="10"/>
  <c r="I153" i="10" s="1"/>
  <c r="K24" i="10" s="1"/>
  <c r="J153" i="10"/>
  <c r="N152" i="10"/>
  <c r="M152" i="10"/>
  <c r="L152" i="10"/>
  <c r="K152" i="10"/>
  <c r="J152" i="10"/>
  <c r="I152" i="10" s="1"/>
  <c r="N151" i="10"/>
  <c r="M151" i="10"/>
  <c r="L151" i="10"/>
  <c r="K151" i="10"/>
  <c r="I151" i="10" s="1"/>
  <c r="J151" i="10"/>
  <c r="N150" i="10"/>
  <c r="M150" i="10"/>
  <c r="L150" i="10"/>
  <c r="K150" i="10"/>
  <c r="J150" i="10"/>
  <c r="I150" i="10" s="1"/>
  <c r="N149" i="10"/>
  <c r="M149" i="10"/>
  <c r="L149" i="10"/>
  <c r="K149" i="10"/>
  <c r="I149" i="10" s="1"/>
  <c r="J149" i="10"/>
  <c r="N148" i="10"/>
  <c r="M148" i="10"/>
  <c r="L148" i="10"/>
  <c r="K148" i="10"/>
  <c r="J148" i="10"/>
  <c r="I148" i="10" s="1"/>
  <c r="N147" i="10"/>
  <c r="M147" i="10"/>
  <c r="L147" i="10"/>
  <c r="K147" i="10"/>
  <c r="I147" i="10" s="1"/>
  <c r="J147" i="10"/>
  <c r="N146" i="10"/>
  <c r="M146" i="10"/>
  <c r="L146" i="10"/>
  <c r="K146" i="10"/>
  <c r="J146" i="10"/>
  <c r="I146" i="10" s="1"/>
  <c r="K23" i="10" s="1"/>
  <c r="N145" i="10"/>
  <c r="M145" i="10"/>
  <c r="L145" i="10"/>
  <c r="K145" i="10"/>
  <c r="I145" i="10" s="1"/>
  <c r="K22" i="10" s="1"/>
  <c r="J145" i="10"/>
  <c r="N144" i="10"/>
  <c r="M144" i="10"/>
  <c r="L144" i="10"/>
  <c r="K144" i="10"/>
  <c r="J144" i="10"/>
  <c r="I144" i="10" s="1"/>
  <c r="N143" i="10"/>
  <c r="M143" i="10"/>
  <c r="L143" i="10"/>
  <c r="K143" i="10"/>
  <c r="I143" i="10" s="1"/>
  <c r="J143" i="10"/>
  <c r="N142" i="10"/>
  <c r="M142" i="10"/>
  <c r="L142" i="10"/>
  <c r="K142" i="10"/>
  <c r="J142" i="10"/>
  <c r="I142" i="10" s="1"/>
  <c r="N141" i="10"/>
  <c r="M141" i="10"/>
  <c r="L141" i="10"/>
  <c r="K141" i="10"/>
  <c r="I141" i="10" s="1"/>
  <c r="J141" i="10"/>
  <c r="N140" i="10"/>
  <c r="M140" i="10"/>
  <c r="L140" i="10"/>
  <c r="K140" i="10"/>
  <c r="J140" i="10"/>
  <c r="I140" i="10" s="1"/>
  <c r="N139" i="10"/>
  <c r="M139" i="10"/>
  <c r="L139" i="10"/>
  <c r="K139" i="10"/>
  <c r="I139" i="10" s="1"/>
  <c r="J139" i="10"/>
  <c r="N138" i="10"/>
  <c r="M138" i="10"/>
  <c r="L138" i="10"/>
  <c r="K138" i="10"/>
  <c r="J138" i="10"/>
  <c r="I138" i="10" s="1"/>
  <c r="N137" i="10"/>
  <c r="M137" i="10"/>
  <c r="L137" i="10"/>
  <c r="K137" i="10"/>
  <c r="I137" i="10" s="1"/>
  <c r="J137" i="10"/>
  <c r="N136" i="10"/>
  <c r="M136" i="10"/>
  <c r="L136" i="10"/>
  <c r="K136" i="10"/>
  <c r="J136" i="10"/>
  <c r="I136" i="10" s="1"/>
  <c r="N135" i="10"/>
  <c r="M135" i="10"/>
  <c r="L135" i="10"/>
  <c r="K135" i="10"/>
  <c r="I135" i="10" s="1"/>
  <c r="J135" i="10"/>
  <c r="N134" i="10"/>
  <c r="M134" i="10"/>
  <c r="L134" i="10"/>
  <c r="K134" i="10"/>
  <c r="J134" i="10"/>
  <c r="I134" i="10" s="1"/>
  <c r="N133" i="10"/>
  <c r="M133" i="10"/>
  <c r="L133" i="10"/>
  <c r="K133" i="10"/>
  <c r="I133" i="10" s="1"/>
  <c r="J133" i="10"/>
  <c r="N132" i="10"/>
  <c r="M132" i="10"/>
  <c r="L132" i="10"/>
  <c r="K132" i="10"/>
  <c r="J132" i="10"/>
  <c r="I132" i="10" s="1"/>
  <c r="N131" i="10"/>
  <c r="M131" i="10"/>
  <c r="L131" i="10"/>
  <c r="K131" i="10"/>
  <c r="I131" i="10" s="1"/>
  <c r="J131" i="10"/>
  <c r="N130" i="10"/>
  <c r="M130" i="10"/>
  <c r="L130" i="10"/>
  <c r="K130" i="10"/>
  <c r="J130" i="10"/>
  <c r="I130" i="10" s="1"/>
  <c r="N129" i="10"/>
  <c r="M129" i="10"/>
  <c r="L129" i="10"/>
  <c r="K129" i="10"/>
  <c r="I129" i="10" s="1"/>
  <c r="J129" i="10"/>
  <c r="N128" i="10"/>
  <c r="M128" i="10"/>
  <c r="L128" i="10"/>
  <c r="K128" i="10"/>
  <c r="J128" i="10"/>
  <c r="I128" i="10" s="1"/>
  <c r="N127" i="10"/>
  <c r="M127" i="10"/>
  <c r="L127" i="10"/>
  <c r="K127" i="10"/>
  <c r="I127" i="10" s="1"/>
  <c r="J127" i="10"/>
  <c r="N126" i="10"/>
  <c r="M126" i="10"/>
  <c r="L126" i="10"/>
  <c r="K126" i="10"/>
  <c r="J126" i="10"/>
  <c r="I126" i="10" s="1"/>
  <c r="N125" i="10"/>
  <c r="M125" i="10"/>
  <c r="L125" i="10"/>
  <c r="K125" i="10"/>
  <c r="I125" i="10" s="1"/>
  <c r="J125" i="10"/>
  <c r="N124" i="10"/>
  <c r="M124" i="10"/>
  <c r="L124" i="10"/>
  <c r="K124" i="10"/>
  <c r="J124" i="10"/>
  <c r="I124" i="10" s="1"/>
  <c r="N123" i="10"/>
  <c r="M123" i="10"/>
  <c r="L123" i="10"/>
  <c r="K123" i="10"/>
  <c r="I123" i="10" s="1"/>
  <c r="J123" i="10"/>
  <c r="N122" i="10"/>
  <c r="M122" i="10"/>
  <c r="L122" i="10"/>
  <c r="K122" i="10"/>
  <c r="J122" i="10"/>
  <c r="I122" i="10" s="1"/>
  <c r="N121" i="10"/>
  <c r="M121" i="10"/>
  <c r="L121" i="10"/>
  <c r="K121" i="10"/>
  <c r="I121" i="10" s="1"/>
  <c r="J121" i="10"/>
  <c r="N120" i="10"/>
  <c r="M120" i="10"/>
  <c r="L120" i="10"/>
  <c r="K120" i="10"/>
  <c r="J120" i="10"/>
  <c r="I120" i="10" s="1"/>
  <c r="N119" i="10"/>
  <c r="M119" i="10"/>
  <c r="L119" i="10"/>
  <c r="K119" i="10"/>
  <c r="I119" i="10" s="1"/>
  <c r="J119" i="10"/>
  <c r="N118" i="10"/>
  <c r="M118" i="10"/>
  <c r="L118" i="10"/>
  <c r="K118" i="10"/>
  <c r="J118" i="10"/>
  <c r="I118" i="10" s="1"/>
  <c r="N117" i="10"/>
  <c r="M117" i="10"/>
  <c r="L117" i="10"/>
  <c r="K117" i="10"/>
  <c r="I117" i="10" s="1"/>
  <c r="J117" i="10"/>
  <c r="N116" i="10"/>
  <c r="M116" i="10"/>
  <c r="L116" i="10"/>
  <c r="K116" i="10"/>
  <c r="J116" i="10"/>
  <c r="I116" i="10" s="1"/>
  <c r="N115" i="10"/>
  <c r="M115" i="10"/>
  <c r="L115" i="10"/>
  <c r="K115" i="10"/>
  <c r="I115" i="10" s="1"/>
  <c r="J115" i="10"/>
  <c r="N114" i="10"/>
  <c r="M114" i="10"/>
  <c r="L114" i="10"/>
  <c r="K114" i="10"/>
  <c r="J114" i="10"/>
  <c r="I114" i="10" s="1"/>
  <c r="N113" i="10"/>
  <c r="M113" i="10"/>
  <c r="L113" i="10"/>
  <c r="K113" i="10"/>
  <c r="I113" i="10" s="1"/>
  <c r="J113" i="10"/>
  <c r="N112" i="10"/>
  <c r="M112" i="10"/>
  <c r="L112" i="10"/>
  <c r="K112" i="10"/>
  <c r="J112" i="10"/>
  <c r="I112" i="10" s="1"/>
  <c r="N111" i="10"/>
  <c r="M111" i="10"/>
  <c r="L111" i="10"/>
  <c r="K111" i="10"/>
  <c r="I111" i="10" s="1"/>
  <c r="J111" i="10"/>
  <c r="N110" i="10"/>
  <c r="M110" i="10"/>
  <c r="L110" i="10"/>
  <c r="K110" i="10"/>
  <c r="J110" i="10"/>
  <c r="I110" i="10" s="1"/>
  <c r="N109" i="10"/>
  <c r="M109" i="10"/>
  <c r="L109" i="10"/>
  <c r="K109" i="10"/>
  <c r="I109" i="10" s="1"/>
  <c r="J109" i="10"/>
  <c r="N108" i="10"/>
  <c r="M108" i="10"/>
  <c r="L108" i="10"/>
  <c r="K108" i="10"/>
  <c r="J108" i="10"/>
  <c r="I108" i="10" s="1"/>
  <c r="N107" i="10"/>
  <c r="M107" i="10"/>
  <c r="L107" i="10"/>
  <c r="K107" i="10"/>
  <c r="I107" i="10" s="1"/>
  <c r="J107" i="10"/>
  <c r="N106" i="10"/>
  <c r="M106" i="10"/>
  <c r="L106" i="10"/>
  <c r="K106" i="10"/>
  <c r="J106" i="10"/>
  <c r="I106" i="10" s="1"/>
  <c r="N105" i="10"/>
  <c r="M105" i="10"/>
  <c r="L105" i="10"/>
  <c r="K105" i="10"/>
  <c r="I105" i="10" s="1"/>
  <c r="J105" i="10"/>
  <c r="N104" i="10"/>
  <c r="M104" i="10"/>
  <c r="L104" i="10"/>
  <c r="K104" i="10"/>
  <c r="J104" i="10"/>
  <c r="I104" i="10" s="1"/>
  <c r="N103" i="10"/>
  <c r="M103" i="10"/>
  <c r="L103" i="10"/>
  <c r="K103" i="10"/>
  <c r="I103" i="10" s="1"/>
  <c r="J103" i="10"/>
  <c r="N102" i="10"/>
  <c r="M102" i="10"/>
  <c r="L102" i="10"/>
  <c r="K102" i="10"/>
  <c r="J102" i="10"/>
  <c r="I102" i="10" s="1"/>
  <c r="N101" i="10"/>
  <c r="M101" i="10"/>
  <c r="L101" i="10"/>
  <c r="K101" i="10"/>
  <c r="I101" i="10" s="1"/>
  <c r="J101" i="10"/>
  <c r="N100" i="10"/>
  <c r="M100" i="10"/>
  <c r="L100" i="10"/>
  <c r="K100" i="10"/>
  <c r="J100" i="10"/>
  <c r="I100" i="10" s="1"/>
  <c r="N99" i="10"/>
  <c r="M99" i="10"/>
  <c r="L99" i="10"/>
  <c r="K99" i="10"/>
  <c r="I99" i="10" s="1"/>
  <c r="J99" i="10"/>
  <c r="N98" i="10"/>
  <c r="M98" i="10"/>
  <c r="L98" i="10"/>
  <c r="K98" i="10"/>
  <c r="J98" i="10"/>
  <c r="I98" i="10" s="1"/>
  <c r="N97" i="10"/>
  <c r="M97" i="10"/>
  <c r="L97" i="10"/>
  <c r="K97" i="10"/>
  <c r="I97" i="10" s="1"/>
  <c r="J97" i="10"/>
  <c r="N96" i="10"/>
  <c r="M96" i="10"/>
  <c r="L96" i="10"/>
  <c r="K96" i="10"/>
  <c r="J96" i="10"/>
  <c r="I96" i="10" s="1"/>
  <c r="N95" i="10"/>
  <c r="M95" i="10"/>
  <c r="L95" i="10"/>
  <c r="K95" i="10"/>
  <c r="I95" i="10" s="1"/>
  <c r="J95" i="10"/>
  <c r="N94" i="10"/>
  <c r="M94" i="10"/>
  <c r="L94" i="10"/>
  <c r="K94" i="10"/>
  <c r="J94" i="10"/>
  <c r="I94" i="10" s="1"/>
  <c r="N93" i="10"/>
  <c r="M93" i="10"/>
  <c r="L93" i="10"/>
  <c r="K93" i="10"/>
  <c r="I93" i="10" s="1"/>
  <c r="J93" i="10"/>
  <c r="N92" i="10"/>
  <c r="M92" i="10"/>
  <c r="L92" i="10"/>
  <c r="K92" i="10"/>
  <c r="J92" i="10"/>
  <c r="I92" i="10" s="1"/>
  <c r="N91" i="10"/>
  <c r="M91" i="10"/>
  <c r="L91" i="10"/>
  <c r="K91" i="10"/>
  <c r="I91" i="10" s="1"/>
  <c r="J91" i="10"/>
  <c r="N90" i="10"/>
  <c r="M90" i="10"/>
  <c r="L90" i="10"/>
  <c r="K90" i="10"/>
  <c r="J90" i="10"/>
  <c r="I90" i="10" s="1"/>
  <c r="N89" i="10"/>
  <c r="M89" i="10"/>
  <c r="L89" i="10"/>
  <c r="K89" i="10"/>
  <c r="I89" i="10" s="1"/>
  <c r="J89" i="10"/>
  <c r="N88" i="10"/>
  <c r="M88" i="10"/>
  <c r="L88" i="10"/>
  <c r="K88" i="10"/>
  <c r="J88" i="10"/>
  <c r="I88" i="10" s="1"/>
  <c r="N87" i="10"/>
  <c r="M87" i="10"/>
  <c r="L87" i="10"/>
  <c r="K87" i="10"/>
  <c r="I87" i="10" s="1"/>
  <c r="J87" i="10"/>
  <c r="N86" i="10"/>
  <c r="M86" i="10"/>
  <c r="L86" i="10"/>
  <c r="K86" i="10"/>
  <c r="J86" i="10"/>
  <c r="I86" i="10" s="1"/>
  <c r="N85" i="10"/>
  <c r="M85" i="10"/>
  <c r="L85" i="10"/>
  <c r="K85" i="10"/>
  <c r="I85" i="10" s="1"/>
  <c r="J85" i="10"/>
  <c r="N84" i="10"/>
  <c r="M84" i="10"/>
  <c r="L84" i="10"/>
  <c r="K84" i="10"/>
  <c r="J84" i="10"/>
  <c r="I84" i="10" s="1"/>
  <c r="N83" i="10"/>
  <c r="M83" i="10"/>
  <c r="L83" i="10"/>
  <c r="K83" i="10"/>
  <c r="I83" i="10" s="1"/>
  <c r="J83" i="10"/>
  <c r="N82" i="10"/>
  <c r="M82" i="10"/>
  <c r="L82" i="10"/>
  <c r="K82" i="10"/>
  <c r="J82" i="10"/>
  <c r="I82" i="10" s="1"/>
  <c r="N81" i="10"/>
  <c r="M81" i="10"/>
  <c r="L81" i="10"/>
  <c r="K81" i="10"/>
  <c r="I81" i="10" s="1"/>
  <c r="J81" i="10"/>
  <c r="N80" i="10"/>
  <c r="M80" i="10"/>
  <c r="L80" i="10"/>
  <c r="K80" i="10"/>
  <c r="J80" i="10"/>
  <c r="I80" i="10" s="1"/>
  <c r="N79" i="10"/>
  <c r="M79" i="10"/>
  <c r="L79" i="10"/>
  <c r="K79" i="10"/>
  <c r="I79" i="10" s="1"/>
  <c r="J79" i="10"/>
  <c r="N78" i="10"/>
  <c r="M78" i="10"/>
  <c r="L78" i="10"/>
  <c r="K78" i="10"/>
  <c r="J78" i="10"/>
  <c r="I78" i="10" s="1"/>
  <c r="N77" i="10"/>
  <c r="M77" i="10"/>
  <c r="L77" i="10"/>
  <c r="K77" i="10"/>
  <c r="I77" i="10" s="1"/>
  <c r="J77" i="10"/>
  <c r="N76" i="10"/>
  <c r="M76" i="10"/>
  <c r="L76" i="10"/>
  <c r="K76" i="10"/>
  <c r="J76" i="10"/>
  <c r="I76" i="10" s="1"/>
  <c r="N75" i="10"/>
  <c r="M75" i="10"/>
  <c r="L75" i="10"/>
  <c r="K75" i="10"/>
  <c r="I75" i="10" s="1"/>
  <c r="J75" i="10"/>
  <c r="N74" i="10"/>
  <c r="M74" i="10"/>
  <c r="L74" i="10"/>
  <c r="K74" i="10"/>
  <c r="J74" i="10"/>
  <c r="I74" i="10" s="1"/>
  <c r="N73" i="10"/>
  <c r="M73" i="10"/>
  <c r="L73" i="10"/>
  <c r="K73" i="10"/>
  <c r="I73" i="10" s="1"/>
  <c r="J73" i="10"/>
  <c r="N72" i="10"/>
  <c r="M72" i="10"/>
  <c r="L72" i="10"/>
  <c r="K72" i="10"/>
  <c r="J72" i="10"/>
  <c r="I72" i="10" s="1"/>
  <c r="N71" i="10"/>
  <c r="M71" i="10"/>
  <c r="L71" i="10"/>
  <c r="K71" i="10"/>
  <c r="I71" i="10" s="1"/>
  <c r="J71" i="10"/>
  <c r="N70" i="10"/>
  <c r="M70" i="10"/>
  <c r="L70" i="10"/>
  <c r="K70" i="10"/>
  <c r="J70" i="10"/>
  <c r="I70" i="10" s="1"/>
  <c r="N69" i="10"/>
  <c r="M69" i="10"/>
  <c r="L69" i="10"/>
  <c r="K69" i="10"/>
  <c r="I69" i="10" s="1"/>
  <c r="J69" i="10"/>
  <c r="N68" i="10"/>
  <c r="M68" i="10"/>
  <c r="L68" i="10"/>
  <c r="K68" i="10"/>
  <c r="J68" i="10"/>
  <c r="I68" i="10" s="1"/>
  <c r="N67" i="10"/>
  <c r="M67" i="10"/>
  <c r="L67" i="10"/>
  <c r="K67" i="10"/>
  <c r="I67" i="10" s="1"/>
  <c r="J67" i="10"/>
  <c r="N66" i="10"/>
  <c r="M66" i="10"/>
  <c r="L66" i="10"/>
  <c r="K66" i="10"/>
  <c r="J66" i="10"/>
  <c r="I66" i="10" s="1"/>
  <c r="N65" i="10"/>
  <c r="M65" i="10"/>
  <c r="L65" i="10"/>
  <c r="K65" i="10"/>
  <c r="I65" i="10" s="1"/>
  <c r="J65" i="10"/>
  <c r="N64" i="10"/>
  <c r="M64" i="10"/>
  <c r="L64" i="10"/>
  <c r="K64" i="10"/>
  <c r="J64" i="10"/>
  <c r="I64" i="10" s="1"/>
  <c r="N63" i="10"/>
  <c r="M63" i="10"/>
  <c r="L63" i="10"/>
  <c r="K63" i="10"/>
  <c r="I63" i="10" s="1"/>
  <c r="J63" i="10"/>
  <c r="N62" i="10"/>
  <c r="M62" i="10"/>
  <c r="L62" i="10"/>
  <c r="K62" i="10"/>
  <c r="J62" i="10"/>
  <c r="I62" i="10" s="1"/>
  <c r="N61" i="10"/>
  <c r="M61" i="10"/>
  <c r="L61" i="10"/>
  <c r="K61" i="10"/>
  <c r="I61" i="10" s="1"/>
  <c r="J61" i="10"/>
  <c r="N60" i="10"/>
  <c r="M60" i="10"/>
  <c r="L60" i="10"/>
  <c r="K60" i="10"/>
  <c r="J60" i="10"/>
  <c r="I60" i="10" s="1"/>
  <c r="K39" i="10"/>
  <c r="E12" i="10"/>
  <c r="D12" i="10"/>
  <c r="K10" i="10"/>
  <c r="K9" i="10"/>
  <c r="K8" i="10"/>
  <c r="K7" i="10"/>
  <c r="K6" i="10"/>
  <c r="K4" i="10"/>
  <c r="K3" i="10"/>
  <c r="K2" i="10"/>
  <c r="K17" i="10" s="1"/>
  <c r="D1" i="10"/>
  <c r="K5" i="10" s="1"/>
  <c r="N399" i="9"/>
  <c r="M399" i="9"/>
  <c r="L399" i="9"/>
  <c r="K399" i="9"/>
  <c r="I399" i="9" s="1"/>
  <c r="J399" i="9"/>
  <c r="N398" i="9"/>
  <c r="M398" i="9"/>
  <c r="L398" i="9"/>
  <c r="K398" i="9"/>
  <c r="J398" i="9"/>
  <c r="I398" i="9" s="1"/>
  <c r="N397" i="9"/>
  <c r="M397" i="9"/>
  <c r="L397" i="9"/>
  <c r="K397" i="9"/>
  <c r="I397" i="9" s="1"/>
  <c r="J397" i="9"/>
  <c r="N396" i="9"/>
  <c r="M396" i="9"/>
  <c r="L396" i="9"/>
  <c r="K396" i="9"/>
  <c r="J396" i="9"/>
  <c r="I396" i="9" s="1"/>
  <c r="N395" i="9"/>
  <c r="M395" i="9"/>
  <c r="L395" i="9"/>
  <c r="K395" i="9"/>
  <c r="I395" i="9" s="1"/>
  <c r="J395" i="9"/>
  <c r="N394" i="9"/>
  <c r="M394" i="9"/>
  <c r="L394" i="9"/>
  <c r="K394" i="9"/>
  <c r="J394" i="9"/>
  <c r="I394" i="9" s="1"/>
  <c r="N393" i="9"/>
  <c r="M393" i="9"/>
  <c r="L393" i="9"/>
  <c r="K393" i="9"/>
  <c r="I393" i="9" s="1"/>
  <c r="J393" i="9"/>
  <c r="N392" i="9"/>
  <c r="M392" i="9"/>
  <c r="L392" i="9"/>
  <c r="K392" i="9"/>
  <c r="J392" i="9"/>
  <c r="I392" i="9" s="1"/>
  <c r="N391" i="9"/>
  <c r="M391" i="9"/>
  <c r="L391" i="9"/>
  <c r="K391" i="9"/>
  <c r="I391" i="9" s="1"/>
  <c r="J391" i="9"/>
  <c r="N390" i="9"/>
  <c r="M390" i="9"/>
  <c r="L390" i="9"/>
  <c r="K390" i="9"/>
  <c r="J390" i="9"/>
  <c r="I390" i="9" s="1"/>
  <c r="N389" i="9"/>
  <c r="M389" i="9"/>
  <c r="L389" i="9"/>
  <c r="K389" i="9"/>
  <c r="I389" i="9" s="1"/>
  <c r="J389" i="9"/>
  <c r="N388" i="9"/>
  <c r="M388" i="9"/>
  <c r="L388" i="9"/>
  <c r="K388" i="9"/>
  <c r="J388" i="9"/>
  <c r="I388" i="9" s="1"/>
  <c r="N387" i="9"/>
  <c r="M387" i="9"/>
  <c r="L387" i="9"/>
  <c r="K387" i="9"/>
  <c r="I387" i="9" s="1"/>
  <c r="J387" i="9"/>
  <c r="N386" i="9"/>
  <c r="M386" i="9"/>
  <c r="L386" i="9"/>
  <c r="K386" i="9"/>
  <c r="J386" i="9"/>
  <c r="I386" i="9" s="1"/>
  <c r="N385" i="9"/>
  <c r="M385" i="9"/>
  <c r="L385" i="9"/>
  <c r="K385" i="9"/>
  <c r="I385" i="9" s="1"/>
  <c r="J385" i="9"/>
  <c r="N384" i="9"/>
  <c r="M384" i="9"/>
  <c r="L384" i="9"/>
  <c r="K384" i="9"/>
  <c r="J384" i="9"/>
  <c r="I384" i="9" s="1"/>
  <c r="N383" i="9"/>
  <c r="M383" i="9"/>
  <c r="L383" i="9"/>
  <c r="K383" i="9"/>
  <c r="I383" i="9" s="1"/>
  <c r="J383" i="9"/>
  <c r="N382" i="9"/>
  <c r="M382" i="9"/>
  <c r="L382" i="9"/>
  <c r="K382" i="9"/>
  <c r="J382" i="9"/>
  <c r="I382" i="9" s="1"/>
  <c r="N381" i="9"/>
  <c r="M381" i="9"/>
  <c r="L381" i="9"/>
  <c r="K381" i="9"/>
  <c r="I381" i="9" s="1"/>
  <c r="J381" i="9"/>
  <c r="N380" i="9"/>
  <c r="M380" i="9"/>
  <c r="L380" i="9"/>
  <c r="K380" i="9"/>
  <c r="J380" i="9"/>
  <c r="I380" i="9" s="1"/>
  <c r="N379" i="9"/>
  <c r="M379" i="9"/>
  <c r="L379" i="9"/>
  <c r="K379" i="9"/>
  <c r="I379" i="9" s="1"/>
  <c r="J379" i="9"/>
  <c r="N378" i="9"/>
  <c r="M378" i="9"/>
  <c r="L378" i="9"/>
  <c r="K378" i="9"/>
  <c r="J378" i="9"/>
  <c r="I378" i="9" s="1"/>
  <c r="N377" i="9"/>
  <c r="M377" i="9"/>
  <c r="L377" i="9"/>
  <c r="K377" i="9"/>
  <c r="I377" i="9" s="1"/>
  <c r="J377" i="9"/>
  <c r="N376" i="9"/>
  <c r="M376" i="9"/>
  <c r="L376" i="9"/>
  <c r="K376" i="9"/>
  <c r="J376" i="9"/>
  <c r="I376" i="9" s="1"/>
  <c r="N375" i="9"/>
  <c r="M375" i="9"/>
  <c r="L375" i="9"/>
  <c r="K375" i="9"/>
  <c r="I375" i="9" s="1"/>
  <c r="J375" i="9"/>
  <c r="N374" i="9"/>
  <c r="M374" i="9"/>
  <c r="L374" i="9"/>
  <c r="K374" i="9"/>
  <c r="J374" i="9"/>
  <c r="I374" i="9" s="1"/>
  <c r="N373" i="9"/>
  <c r="M373" i="9"/>
  <c r="L373" i="9"/>
  <c r="K373" i="9"/>
  <c r="I373" i="9" s="1"/>
  <c r="J373" i="9"/>
  <c r="N372" i="9"/>
  <c r="M372" i="9"/>
  <c r="L372" i="9"/>
  <c r="K372" i="9"/>
  <c r="J372" i="9"/>
  <c r="I372" i="9" s="1"/>
  <c r="N371" i="9"/>
  <c r="M371" i="9"/>
  <c r="L371" i="9"/>
  <c r="K371" i="9"/>
  <c r="I371" i="9" s="1"/>
  <c r="J371" i="9"/>
  <c r="N370" i="9"/>
  <c r="M370" i="9"/>
  <c r="L370" i="9"/>
  <c r="K370" i="9"/>
  <c r="J370" i="9"/>
  <c r="I370" i="9" s="1"/>
  <c r="N369" i="9"/>
  <c r="M369" i="9"/>
  <c r="L369" i="9"/>
  <c r="K369" i="9"/>
  <c r="I369" i="9" s="1"/>
  <c r="J369" i="9"/>
  <c r="N368" i="9"/>
  <c r="M368" i="9"/>
  <c r="L368" i="9"/>
  <c r="K368" i="9"/>
  <c r="J368" i="9"/>
  <c r="I368" i="9" s="1"/>
  <c r="N367" i="9"/>
  <c r="M367" i="9"/>
  <c r="L367" i="9"/>
  <c r="K367" i="9"/>
  <c r="I367" i="9" s="1"/>
  <c r="J367" i="9"/>
  <c r="N366" i="9"/>
  <c r="M366" i="9"/>
  <c r="L366" i="9"/>
  <c r="K366" i="9"/>
  <c r="J366" i="9"/>
  <c r="I366" i="9" s="1"/>
  <c r="N365" i="9"/>
  <c r="M365" i="9"/>
  <c r="L365" i="9"/>
  <c r="K365" i="9"/>
  <c r="I365" i="9" s="1"/>
  <c r="J365" i="9"/>
  <c r="N364" i="9"/>
  <c r="M364" i="9"/>
  <c r="L364" i="9"/>
  <c r="K364" i="9"/>
  <c r="J364" i="9"/>
  <c r="I364" i="9" s="1"/>
  <c r="N363" i="9"/>
  <c r="M363" i="9"/>
  <c r="L363" i="9"/>
  <c r="K363" i="9"/>
  <c r="I363" i="9" s="1"/>
  <c r="J363" i="9"/>
  <c r="N362" i="9"/>
  <c r="M362" i="9"/>
  <c r="L362" i="9"/>
  <c r="K362" i="9"/>
  <c r="J362" i="9"/>
  <c r="I362" i="9" s="1"/>
  <c r="N361" i="9"/>
  <c r="M361" i="9"/>
  <c r="L361" i="9"/>
  <c r="K361" i="9"/>
  <c r="I361" i="9" s="1"/>
  <c r="J361" i="9"/>
  <c r="N360" i="9"/>
  <c r="M360" i="9"/>
  <c r="L360" i="9"/>
  <c r="K360" i="9"/>
  <c r="J360" i="9"/>
  <c r="I360" i="9" s="1"/>
  <c r="N359" i="9"/>
  <c r="M359" i="9"/>
  <c r="L359" i="9"/>
  <c r="K359" i="9"/>
  <c r="I359" i="9" s="1"/>
  <c r="J359" i="9"/>
  <c r="N358" i="9"/>
  <c r="M358" i="9"/>
  <c r="L358" i="9"/>
  <c r="K358" i="9"/>
  <c r="J358" i="9"/>
  <c r="I358" i="9" s="1"/>
  <c r="N357" i="9"/>
  <c r="M357" i="9"/>
  <c r="L357" i="9"/>
  <c r="K357" i="9"/>
  <c r="I357" i="9" s="1"/>
  <c r="J357" i="9"/>
  <c r="N356" i="9"/>
  <c r="M356" i="9"/>
  <c r="L356" i="9"/>
  <c r="K356" i="9"/>
  <c r="J356" i="9"/>
  <c r="I356" i="9" s="1"/>
  <c r="N355" i="9"/>
  <c r="M355" i="9"/>
  <c r="L355" i="9"/>
  <c r="K355" i="9"/>
  <c r="I355" i="9" s="1"/>
  <c r="J355" i="9"/>
  <c r="N354" i="9"/>
  <c r="M354" i="9"/>
  <c r="L354" i="9"/>
  <c r="K354" i="9"/>
  <c r="J354" i="9"/>
  <c r="I354" i="9" s="1"/>
  <c r="N353" i="9"/>
  <c r="M353" i="9"/>
  <c r="L353" i="9"/>
  <c r="K353" i="9"/>
  <c r="I353" i="9" s="1"/>
  <c r="J353" i="9"/>
  <c r="N352" i="9"/>
  <c r="M352" i="9"/>
  <c r="L352" i="9"/>
  <c r="K352" i="9"/>
  <c r="J352" i="9"/>
  <c r="I352" i="9" s="1"/>
  <c r="K39" i="9" s="1"/>
  <c r="N351" i="9"/>
  <c r="M351" i="9"/>
  <c r="L351" i="9"/>
  <c r="K351" i="9"/>
  <c r="I351" i="9" s="1"/>
  <c r="J351" i="9"/>
  <c r="N350" i="9"/>
  <c r="M350" i="9"/>
  <c r="L350" i="9"/>
  <c r="K350" i="9"/>
  <c r="J350" i="9"/>
  <c r="I350" i="9" s="1"/>
  <c r="N349" i="9"/>
  <c r="M349" i="9"/>
  <c r="L349" i="9"/>
  <c r="K349" i="9"/>
  <c r="I349" i="9" s="1"/>
  <c r="J349" i="9"/>
  <c r="N348" i="9"/>
  <c r="M348" i="9"/>
  <c r="L348" i="9"/>
  <c r="K348" i="9"/>
  <c r="J348" i="9"/>
  <c r="I348" i="9" s="1"/>
  <c r="N347" i="9"/>
  <c r="M347" i="9"/>
  <c r="L347" i="9"/>
  <c r="K347" i="9"/>
  <c r="I347" i="9" s="1"/>
  <c r="J347" i="9"/>
  <c r="N346" i="9"/>
  <c r="M346" i="9"/>
  <c r="L346" i="9"/>
  <c r="K346" i="9"/>
  <c r="J346" i="9"/>
  <c r="I346" i="9" s="1"/>
  <c r="N345" i="9"/>
  <c r="M345" i="9"/>
  <c r="L345" i="9"/>
  <c r="K345" i="9"/>
  <c r="I345" i="9" s="1"/>
  <c r="J345" i="9"/>
  <c r="N344" i="9"/>
  <c r="M344" i="9"/>
  <c r="L344" i="9"/>
  <c r="K344" i="9"/>
  <c r="J344" i="9"/>
  <c r="I344" i="9" s="1"/>
  <c r="N343" i="9"/>
  <c r="M343" i="9"/>
  <c r="L343" i="9"/>
  <c r="K343" i="9"/>
  <c r="I343" i="9" s="1"/>
  <c r="J343" i="9"/>
  <c r="N342" i="9"/>
  <c r="M342" i="9"/>
  <c r="L342" i="9"/>
  <c r="K342" i="9"/>
  <c r="J342" i="9"/>
  <c r="I342" i="9" s="1"/>
  <c r="N341" i="9"/>
  <c r="M341" i="9"/>
  <c r="L341" i="9"/>
  <c r="K341" i="9"/>
  <c r="I341" i="9" s="1"/>
  <c r="J341" i="9"/>
  <c r="N340" i="9"/>
  <c r="M340" i="9"/>
  <c r="L340" i="9"/>
  <c r="K340" i="9"/>
  <c r="J340" i="9"/>
  <c r="I340" i="9" s="1"/>
  <c r="N339" i="9"/>
  <c r="M339" i="9"/>
  <c r="L339" i="9"/>
  <c r="K339" i="9"/>
  <c r="I339" i="9" s="1"/>
  <c r="J339" i="9"/>
  <c r="N338" i="9"/>
  <c r="M338" i="9"/>
  <c r="L338" i="9"/>
  <c r="K338" i="9"/>
  <c r="J338" i="9"/>
  <c r="I338" i="9" s="1"/>
  <c r="N337" i="9"/>
  <c r="M337" i="9"/>
  <c r="L337" i="9"/>
  <c r="K337" i="9"/>
  <c r="I337" i="9" s="1"/>
  <c r="J337" i="9"/>
  <c r="N336" i="9"/>
  <c r="M336" i="9"/>
  <c r="L336" i="9"/>
  <c r="K336" i="9"/>
  <c r="J336" i="9"/>
  <c r="I336" i="9" s="1"/>
  <c r="N335" i="9"/>
  <c r="M335" i="9"/>
  <c r="L335" i="9"/>
  <c r="K335" i="9"/>
  <c r="I335" i="9" s="1"/>
  <c r="J335" i="9"/>
  <c r="N334" i="9"/>
  <c r="M334" i="9"/>
  <c r="L334" i="9"/>
  <c r="K334" i="9"/>
  <c r="J334" i="9"/>
  <c r="I334" i="9" s="1"/>
  <c r="N333" i="9"/>
  <c r="M333" i="9"/>
  <c r="L333" i="9"/>
  <c r="K333" i="9"/>
  <c r="I333" i="9" s="1"/>
  <c r="J333" i="9"/>
  <c r="N332" i="9"/>
  <c r="M332" i="9"/>
  <c r="L332" i="9"/>
  <c r="K332" i="9"/>
  <c r="J332" i="9"/>
  <c r="I332" i="9" s="1"/>
  <c r="N331" i="9"/>
  <c r="M331" i="9"/>
  <c r="L331" i="9"/>
  <c r="K331" i="9"/>
  <c r="I331" i="9" s="1"/>
  <c r="J331" i="9"/>
  <c r="N330" i="9"/>
  <c r="M330" i="9"/>
  <c r="L330" i="9"/>
  <c r="K330" i="9"/>
  <c r="J330" i="9"/>
  <c r="I330" i="9" s="1"/>
  <c r="N329" i="9"/>
  <c r="M329" i="9"/>
  <c r="L329" i="9"/>
  <c r="K329" i="9"/>
  <c r="I329" i="9" s="1"/>
  <c r="J329" i="9"/>
  <c r="N328" i="9"/>
  <c r="M328" i="9"/>
  <c r="L328" i="9"/>
  <c r="K328" i="9"/>
  <c r="J328" i="9"/>
  <c r="I328" i="9" s="1"/>
  <c r="N327" i="9"/>
  <c r="M327" i="9"/>
  <c r="L327" i="9"/>
  <c r="K327" i="9"/>
  <c r="I327" i="9" s="1"/>
  <c r="J327" i="9"/>
  <c r="N326" i="9"/>
  <c r="M326" i="9"/>
  <c r="L326" i="9"/>
  <c r="K326" i="9"/>
  <c r="J326" i="9"/>
  <c r="I326" i="9" s="1"/>
  <c r="N325" i="9"/>
  <c r="M325" i="9"/>
  <c r="L325" i="9"/>
  <c r="K325" i="9"/>
  <c r="I325" i="9" s="1"/>
  <c r="J325" i="9"/>
  <c r="N324" i="9"/>
  <c r="M324" i="9"/>
  <c r="L324" i="9"/>
  <c r="K324" i="9"/>
  <c r="J324" i="9"/>
  <c r="I324" i="9" s="1"/>
  <c r="N323" i="9"/>
  <c r="M323" i="9"/>
  <c r="L323" i="9"/>
  <c r="K323" i="9"/>
  <c r="I323" i="9" s="1"/>
  <c r="J323" i="9"/>
  <c r="N322" i="9"/>
  <c r="M322" i="9"/>
  <c r="L322" i="9"/>
  <c r="K322" i="9"/>
  <c r="J322" i="9"/>
  <c r="I322" i="9" s="1"/>
  <c r="N321" i="9"/>
  <c r="M321" i="9"/>
  <c r="L321" i="9"/>
  <c r="K321" i="9"/>
  <c r="I321" i="9" s="1"/>
  <c r="J321" i="9"/>
  <c r="N320" i="9"/>
  <c r="M320" i="9"/>
  <c r="L320" i="9"/>
  <c r="K320" i="9"/>
  <c r="J320" i="9"/>
  <c r="I320" i="9" s="1"/>
  <c r="N319" i="9"/>
  <c r="M319" i="9"/>
  <c r="L319" i="9"/>
  <c r="K319" i="9"/>
  <c r="I319" i="9" s="1"/>
  <c r="J319" i="9"/>
  <c r="N318" i="9"/>
  <c r="M318" i="9"/>
  <c r="L318" i="9"/>
  <c r="K318" i="9"/>
  <c r="J318" i="9"/>
  <c r="I318" i="9" s="1"/>
  <c r="N317" i="9"/>
  <c r="M317" i="9"/>
  <c r="L317" i="9"/>
  <c r="K317" i="9"/>
  <c r="I317" i="9" s="1"/>
  <c r="J317" i="9"/>
  <c r="N316" i="9"/>
  <c r="M316" i="9"/>
  <c r="L316" i="9"/>
  <c r="K316" i="9"/>
  <c r="J316" i="9"/>
  <c r="I316" i="9" s="1"/>
  <c r="N315" i="9"/>
  <c r="M315" i="9"/>
  <c r="L315" i="9"/>
  <c r="K315" i="9"/>
  <c r="I315" i="9" s="1"/>
  <c r="J315" i="9"/>
  <c r="N314" i="9"/>
  <c r="M314" i="9"/>
  <c r="L314" i="9"/>
  <c r="K314" i="9"/>
  <c r="J314" i="9"/>
  <c r="I314" i="9" s="1"/>
  <c r="N313" i="9"/>
  <c r="M313" i="9"/>
  <c r="L313" i="9"/>
  <c r="K313" i="9"/>
  <c r="I313" i="9" s="1"/>
  <c r="J313" i="9"/>
  <c r="N312" i="9"/>
  <c r="M312" i="9"/>
  <c r="L312" i="9"/>
  <c r="K312" i="9"/>
  <c r="J312" i="9"/>
  <c r="I312" i="9" s="1"/>
  <c r="N311" i="9"/>
  <c r="M311" i="9"/>
  <c r="L311" i="9"/>
  <c r="K311" i="9"/>
  <c r="I311" i="9" s="1"/>
  <c r="J311" i="9"/>
  <c r="N310" i="9"/>
  <c r="M310" i="9"/>
  <c r="L310" i="9"/>
  <c r="K310" i="9"/>
  <c r="J310" i="9"/>
  <c r="I310" i="9" s="1"/>
  <c r="N309" i="9"/>
  <c r="M309" i="9"/>
  <c r="L309" i="9"/>
  <c r="K309" i="9"/>
  <c r="I309" i="9" s="1"/>
  <c r="J309" i="9"/>
  <c r="N308" i="9"/>
  <c r="M308" i="9"/>
  <c r="L308" i="9"/>
  <c r="K308" i="9"/>
  <c r="J308" i="9"/>
  <c r="I308" i="9" s="1"/>
  <c r="N307" i="9"/>
  <c r="M307" i="9"/>
  <c r="L307" i="9"/>
  <c r="K307" i="9"/>
  <c r="I307" i="9" s="1"/>
  <c r="J307" i="9"/>
  <c r="N306" i="9"/>
  <c r="M306" i="9"/>
  <c r="L306" i="9"/>
  <c r="K306" i="9"/>
  <c r="J306" i="9"/>
  <c r="I306" i="9" s="1"/>
  <c r="N305" i="9"/>
  <c r="M305" i="9"/>
  <c r="L305" i="9"/>
  <c r="K305" i="9"/>
  <c r="I305" i="9" s="1"/>
  <c r="J305" i="9"/>
  <c r="N304" i="9"/>
  <c r="M304" i="9"/>
  <c r="L304" i="9"/>
  <c r="K304" i="9"/>
  <c r="J304" i="9"/>
  <c r="I304" i="9" s="1"/>
  <c r="N303" i="9"/>
  <c r="M303" i="9"/>
  <c r="L303" i="9"/>
  <c r="K303" i="9"/>
  <c r="I303" i="9" s="1"/>
  <c r="J303" i="9"/>
  <c r="N302" i="9"/>
  <c r="M302" i="9"/>
  <c r="L302" i="9"/>
  <c r="K302" i="9"/>
  <c r="J302" i="9"/>
  <c r="I302" i="9" s="1"/>
  <c r="N301" i="9"/>
  <c r="M301" i="9"/>
  <c r="L301" i="9"/>
  <c r="K301" i="9"/>
  <c r="I301" i="9" s="1"/>
  <c r="J301" i="9"/>
  <c r="N300" i="9"/>
  <c r="M300" i="9"/>
  <c r="L300" i="9"/>
  <c r="K300" i="9"/>
  <c r="J300" i="9"/>
  <c r="I300" i="9" s="1"/>
  <c r="N299" i="9"/>
  <c r="M299" i="9"/>
  <c r="L299" i="9"/>
  <c r="K299" i="9"/>
  <c r="I299" i="9" s="1"/>
  <c r="J299" i="9"/>
  <c r="N298" i="9"/>
  <c r="M298" i="9"/>
  <c r="L298" i="9"/>
  <c r="K298" i="9"/>
  <c r="J298" i="9"/>
  <c r="I298" i="9" s="1"/>
  <c r="N297" i="9"/>
  <c r="M297" i="9"/>
  <c r="L297" i="9"/>
  <c r="K297" i="9"/>
  <c r="I297" i="9" s="1"/>
  <c r="J297" i="9"/>
  <c r="N296" i="9"/>
  <c r="M296" i="9"/>
  <c r="L296" i="9"/>
  <c r="K296" i="9"/>
  <c r="J296" i="9"/>
  <c r="I296" i="9" s="1"/>
  <c r="N295" i="9"/>
  <c r="M295" i="9"/>
  <c r="L295" i="9"/>
  <c r="K295" i="9"/>
  <c r="I295" i="9" s="1"/>
  <c r="J295" i="9"/>
  <c r="N294" i="9"/>
  <c r="M294" i="9"/>
  <c r="L294" i="9"/>
  <c r="K294" i="9"/>
  <c r="J294" i="9"/>
  <c r="I294" i="9" s="1"/>
  <c r="N293" i="9"/>
  <c r="M293" i="9"/>
  <c r="L293" i="9"/>
  <c r="K293" i="9"/>
  <c r="I293" i="9" s="1"/>
  <c r="J293" i="9"/>
  <c r="N292" i="9"/>
  <c r="M292" i="9"/>
  <c r="L292" i="9"/>
  <c r="K292" i="9"/>
  <c r="J292" i="9"/>
  <c r="I292" i="9" s="1"/>
  <c r="N291" i="9"/>
  <c r="M291" i="9"/>
  <c r="L291" i="9"/>
  <c r="K291" i="9"/>
  <c r="I291" i="9" s="1"/>
  <c r="J291" i="9"/>
  <c r="N290" i="9"/>
  <c r="M290" i="9"/>
  <c r="L290" i="9"/>
  <c r="K290" i="9"/>
  <c r="J290" i="9"/>
  <c r="I290" i="9" s="1"/>
  <c r="N289" i="9"/>
  <c r="M289" i="9"/>
  <c r="L289" i="9"/>
  <c r="K289" i="9"/>
  <c r="J289" i="9"/>
  <c r="N288" i="9"/>
  <c r="M288" i="9"/>
  <c r="L288" i="9"/>
  <c r="K288" i="9"/>
  <c r="J288" i="9"/>
  <c r="N287" i="9"/>
  <c r="M287" i="9"/>
  <c r="L287" i="9"/>
  <c r="K287" i="9"/>
  <c r="I287" i="9" s="1"/>
  <c r="J287" i="9"/>
  <c r="N286" i="9"/>
  <c r="M286" i="9"/>
  <c r="L286" i="9"/>
  <c r="K286" i="9"/>
  <c r="J286" i="9"/>
  <c r="I286" i="9" s="1"/>
  <c r="N285" i="9"/>
  <c r="M285" i="9"/>
  <c r="L285" i="9"/>
  <c r="K285" i="9"/>
  <c r="J285" i="9"/>
  <c r="N284" i="9"/>
  <c r="M284" i="9"/>
  <c r="L284" i="9"/>
  <c r="K284" i="9"/>
  <c r="J284" i="9"/>
  <c r="N283" i="9"/>
  <c r="M283" i="9"/>
  <c r="L283" i="9"/>
  <c r="K283" i="9"/>
  <c r="I283" i="9" s="1"/>
  <c r="J283" i="9"/>
  <c r="N282" i="9"/>
  <c r="M282" i="9"/>
  <c r="L282" i="9"/>
  <c r="K282" i="9"/>
  <c r="J282" i="9"/>
  <c r="I282" i="9" s="1"/>
  <c r="N281" i="9"/>
  <c r="M281" i="9"/>
  <c r="L281" i="9"/>
  <c r="K281" i="9"/>
  <c r="J281" i="9"/>
  <c r="N280" i="9"/>
  <c r="M280" i="9"/>
  <c r="L280" i="9"/>
  <c r="K280" i="9"/>
  <c r="J280" i="9"/>
  <c r="N279" i="9"/>
  <c r="M279" i="9"/>
  <c r="L279" i="9"/>
  <c r="K279" i="9"/>
  <c r="I279" i="9" s="1"/>
  <c r="J279" i="9"/>
  <c r="N278" i="9"/>
  <c r="M278" i="9"/>
  <c r="L278" i="9"/>
  <c r="K278" i="9"/>
  <c r="J278" i="9"/>
  <c r="I278" i="9" s="1"/>
  <c r="N277" i="9"/>
  <c r="M277" i="9"/>
  <c r="L277" i="9"/>
  <c r="K277" i="9"/>
  <c r="J277" i="9"/>
  <c r="N276" i="9"/>
  <c r="M276" i="9"/>
  <c r="L276" i="9"/>
  <c r="K276" i="9"/>
  <c r="J276" i="9"/>
  <c r="N275" i="9"/>
  <c r="M275" i="9"/>
  <c r="L275" i="9"/>
  <c r="K275" i="9"/>
  <c r="I275" i="9" s="1"/>
  <c r="J275" i="9"/>
  <c r="N274" i="9"/>
  <c r="M274" i="9"/>
  <c r="L274" i="9"/>
  <c r="K274" i="9"/>
  <c r="J274" i="9"/>
  <c r="I274" i="9" s="1"/>
  <c r="N273" i="9"/>
  <c r="M273" i="9"/>
  <c r="L273" i="9"/>
  <c r="K273" i="9"/>
  <c r="J273" i="9"/>
  <c r="N272" i="9"/>
  <c r="M272" i="9"/>
  <c r="L272" i="9"/>
  <c r="K272" i="9"/>
  <c r="J272" i="9"/>
  <c r="N271" i="9"/>
  <c r="M271" i="9"/>
  <c r="L271" i="9"/>
  <c r="K271" i="9"/>
  <c r="I271" i="9" s="1"/>
  <c r="J271" i="9"/>
  <c r="N270" i="9"/>
  <c r="M270" i="9"/>
  <c r="L270" i="9"/>
  <c r="K270" i="9"/>
  <c r="J270" i="9"/>
  <c r="I270" i="9" s="1"/>
  <c r="N269" i="9"/>
  <c r="M269" i="9"/>
  <c r="L269" i="9"/>
  <c r="K269" i="9"/>
  <c r="J269" i="9"/>
  <c r="N268" i="9"/>
  <c r="M268" i="9"/>
  <c r="L268" i="9"/>
  <c r="K268" i="9"/>
  <c r="J268" i="9"/>
  <c r="N267" i="9"/>
  <c r="M267" i="9"/>
  <c r="L267" i="9"/>
  <c r="K267" i="9"/>
  <c r="I267" i="9" s="1"/>
  <c r="J267" i="9"/>
  <c r="N266" i="9"/>
  <c r="M266" i="9"/>
  <c r="L266" i="9"/>
  <c r="K266" i="9"/>
  <c r="J266" i="9"/>
  <c r="I266" i="9" s="1"/>
  <c r="N265" i="9"/>
  <c r="M265" i="9"/>
  <c r="L265" i="9"/>
  <c r="K265" i="9"/>
  <c r="J265" i="9"/>
  <c r="N264" i="9"/>
  <c r="M264" i="9"/>
  <c r="L264" i="9"/>
  <c r="K264" i="9"/>
  <c r="J264" i="9"/>
  <c r="N263" i="9"/>
  <c r="M263" i="9"/>
  <c r="L263" i="9"/>
  <c r="K263" i="9"/>
  <c r="I263" i="9" s="1"/>
  <c r="J263" i="9"/>
  <c r="N262" i="9"/>
  <c r="M262" i="9"/>
  <c r="L262" i="9"/>
  <c r="K262" i="9"/>
  <c r="J262" i="9"/>
  <c r="I262" i="9" s="1"/>
  <c r="N261" i="9"/>
  <c r="M261" i="9"/>
  <c r="L261" i="9"/>
  <c r="K261" i="9"/>
  <c r="J261" i="9"/>
  <c r="N260" i="9"/>
  <c r="M260" i="9"/>
  <c r="L260" i="9"/>
  <c r="K260" i="9"/>
  <c r="J260" i="9"/>
  <c r="N259" i="9"/>
  <c r="M259" i="9"/>
  <c r="L259" i="9"/>
  <c r="K259" i="9"/>
  <c r="I259" i="9" s="1"/>
  <c r="J259" i="9"/>
  <c r="N258" i="9"/>
  <c r="M258" i="9"/>
  <c r="L258" i="9"/>
  <c r="K258" i="9"/>
  <c r="J258" i="9"/>
  <c r="N257" i="9"/>
  <c r="M257" i="9"/>
  <c r="L257" i="9"/>
  <c r="K257" i="9"/>
  <c r="J257" i="9"/>
  <c r="N256" i="9"/>
  <c r="M256" i="9"/>
  <c r="L256" i="9"/>
  <c r="K256" i="9"/>
  <c r="J256" i="9"/>
  <c r="I256" i="9" s="1"/>
  <c r="N255" i="9"/>
  <c r="M255" i="9"/>
  <c r="L255" i="9"/>
  <c r="K255" i="9"/>
  <c r="I255" i="9" s="1"/>
  <c r="J255" i="9"/>
  <c r="N254" i="9"/>
  <c r="M254" i="9"/>
  <c r="L254" i="9"/>
  <c r="K254" i="9"/>
  <c r="J254" i="9"/>
  <c r="N253" i="9"/>
  <c r="M253" i="9"/>
  <c r="L253" i="9"/>
  <c r="K253" i="9"/>
  <c r="J253" i="9"/>
  <c r="N252" i="9"/>
  <c r="M252" i="9"/>
  <c r="L252" i="9"/>
  <c r="K252" i="9"/>
  <c r="J252" i="9"/>
  <c r="I252" i="9" s="1"/>
  <c r="N251" i="9"/>
  <c r="M251" i="9"/>
  <c r="L251" i="9"/>
  <c r="K251" i="9"/>
  <c r="I251" i="9" s="1"/>
  <c r="J251" i="9"/>
  <c r="N250" i="9"/>
  <c r="M250" i="9"/>
  <c r="L250" i="9"/>
  <c r="K250" i="9"/>
  <c r="J250" i="9"/>
  <c r="N249" i="9"/>
  <c r="M249" i="9"/>
  <c r="L249" i="9"/>
  <c r="K249" i="9"/>
  <c r="J249" i="9"/>
  <c r="N248" i="9"/>
  <c r="M248" i="9"/>
  <c r="L248" i="9"/>
  <c r="K248" i="9"/>
  <c r="J248" i="9"/>
  <c r="I248" i="9" s="1"/>
  <c r="N247" i="9"/>
  <c r="M247" i="9"/>
  <c r="L247" i="9"/>
  <c r="K247" i="9"/>
  <c r="I247" i="9" s="1"/>
  <c r="J247" i="9"/>
  <c r="N246" i="9"/>
  <c r="M246" i="9"/>
  <c r="L246" i="9"/>
  <c r="K246" i="9"/>
  <c r="J246" i="9"/>
  <c r="N245" i="9"/>
  <c r="M245" i="9"/>
  <c r="L245" i="9"/>
  <c r="K245" i="9"/>
  <c r="J245" i="9"/>
  <c r="N244" i="9"/>
  <c r="M244" i="9"/>
  <c r="L244" i="9"/>
  <c r="K244" i="9"/>
  <c r="J244" i="9"/>
  <c r="I244" i="9" s="1"/>
  <c r="N243" i="9"/>
  <c r="M243" i="9"/>
  <c r="L243" i="9"/>
  <c r="K243" i="9"/>
  <c r="I243" i="9" s="1"/>
  <c r="J243" i="9"/>
  <c r="N242" i="9"/>
  <c r="M242" i="9"/>
  <c r="L242" i="9"/>
  <c r="K242" i="9"/>
  <c r="J242" i="9"/>
  <c r="N241" i="9"/>
  <c r="M241" i="9"/>
  <c r="L241" i="9"/>
  <c r="K241" i="9"/>
  <c r="J241" i="9"/>
  <c r="N240" i="9"/>
  <c r="M240" i="9"/>
  <c r="L240" i="9"/>
  <c r="K240" i="9"/>
  <c r="J240" i="9"/>
  <c r="I240" i="9" s="1"/>
  <c r="N239" i="9"/>
  <c r="M239" i="9"/>
  <c r="L239" i="9"/>
  <c r="K239" i="9"/>
  <c r="I239" i="9" s="1"/>
  <c r="J239" i="9"/>
  <c r="N238" i="9"/>
  <c r="M238" i="9"/>
  <c r="L238" i="9"/>
  <c r="K238" i="9"/>
  <c r="J238" i="9"/>
  <c r="N237" i="9"/>
  <c r="M237" i="9"/>
  <c r="L237" i="9"/>
  <c r="K237" i="9"/>
  <c r="J237" i="9"/>
  <c r="N236" i="9"/>
  <c r="M236" i="9"/>
  <c r="L236" i="9"/>
  <c r="K236" i="9"/>
  <c r="J236" i="9"/>
  <c r="I236" i="9" s="1"/>
  <c r="N235" i="9"/>
  <c r="M235" i="9"/>
  <c r="L235" i="9"/>
  <c r="K235" i="9"/>
  <c r="I235" i="9" s="1"/>
  <c r="J235" i="9"/>
  <c r="N234" i="9"/>
  <c r="M234" i="9"/>
  <c r="L234" i="9"/>
  <c r="K234" i="9"/>
  <c r="J234" i="9"/>
  <c r="N233" i="9"/>
  <c r="M233" i="9"/>
  <c r="L233" i="9"/>
  <c r="K233" i="9"/>
  <c r="J233" i="9"/>
  <c r="N232" i="9"/>
  <c r="M232" i="9"/>
  <c r="L232" i="9"/>
  <c r="K232" i="9"/>
  <c r="J232" i="9"/>
  <c r="I232" i="9" s="1"/>
  <c r="N231" i="9"/>
  <c r="M231" i="9"/>
  <c r="L231" i="9"/>
  <c r="K231" i="9"/>
  <c r="I231" i="9" s="1"/>
  <c r="J231" i="9"/>
  <c r="N230" i="9"/>
  <c r="M230" i="9"/>
  <c r="L230" i="9"/>
  <c r="K230" i="9"/>
  <c r="J230" i="9"/>
  <c r="N229" i="9"/>
  <c r="M229" i="9"/>
  <c r="L229" i="9"/>
  <c r="K229" i="9"/>
  <c r="J229" i="9"/>
  <c r="N228" i="9"/>
  <c r="M228" i="9"/>
  <c r="L228" i="9"/>
  <c r="K228" i="9"/>
  <c r="J228" i="9"/>
  <c r="I228" i="9" s="1"/>
  <c r="N227" i="9"/>
  <c r="M227" i="9"/>
  <c r="L227" i="9"/>
  <c r="K227" i="9"/>
  <c r="I227" i="9" s="1"/>
  <c r="J227" i="9"/>
  <c r="N226" i="9"/>
  <c r="M226" i="9"/>
  <c r="L226" i="9"/>
  <c r="K226" i="9"/>
  <c r="J226" i="9"/>
  <c r="N225" i="9"/>
  <c r="M225" i="9"/>
  <c r="L225" i="9"/>
  <c r="K225" i="9"/>
  <c r="J225" i="9"/>
  <c r="N224" i="9"/>
  <c r="M224" i="9"/>
  <c r="L224" i="9"/>
  <c r="K224" i="9"/>
  <c r="J224" i="9"/>
  <c r="I224" i="9" s="1"/>
  <c r="N223" i="9"/>
  <c r="M223" i="9"/>
  <c r="L223" i="9"/>
  <c r="K223" i="9"/>
  <c r="I223" i="9" s="1"/>
  <c r="J223" i="9"/>
  <c r="N222" i="9"/>
  <c r="M222" i="9"/>
  <c r="L222" i="9"/>
  <c r="K222" i="9"/>
  <c r="J222" i="9"/>
  <c r="N221" i="9"/>
  <c r="M221" i="9"/>
  <c r="L221" i="9"/>
  <c r="K221" i="9"/>
  <c r="J221" i="9"/>
  <c r="N220" i="9"/>
  <c r="M220" i="9"/>
  <c r="L220" i="9"/>
  <c r="K220" i="9"/>
  <c r="J220" i="9"/>
  <c r="I220" i="9" s="1"/>
  <c r="N219" i="9"/>
  <c r="M219" i="9"/>
  <c r="L219" i="9"/>
  <c r="K219" i="9"/>
  <c r="I219" i="9" s="1"/>
  <c r="J219" i="9"/>
  <c r="N218" i="9"/>
  <c r="M218" i="9"/>
  <c r="L218" i="9"/>
  <c r="K218" i="9"/>
  <c r="J218" i="9"/>
  <c r="N217" i="9"/>
  <c r="M217" i="9"/>
  <c r="L217" i="9"/>
  <c r="K217" i="9"/>
  <c r="J217" i="9"/>
  <c r="N216" i="9"/>
  <c r="M216" i="9"/>
  <c r="L216" i="9"/>
  <c r="K216" i="9"/>
  <c r="J216" i="9"/>
  <c r="I216" i="9" s="1"/>
  <c r="N215" i="9"/>
  <c r="M215" i="9"/>
  <c r="L215" i="9"/>
  <c r="K215" i="9"/>
  <c r="J215" i="9"/>
  <c r="N214" i="9"/>
  <c r="M214" i="9"/>
  <c r="L214" i="9"/>
  <c r="K214" i="9"/>
  <c r="J214" i="9"/>
  <c r="N213" i="9"/>
  <c r="M213" i="9"/>
  <c r="L213" i="9"/>
  <c r="K213" i="9"/>
  <c r="J213" i="9"/>
  <c r="N212" i="9"/>
  <c r="M212" i="9"/>
  <c r="L212" i="9"/>
  <c r="K212" i="9"/>
  <c r="J212" i="9"/>
  <c r="I212" i="9" s="1"/>
  <c r="N211" i="9"/>
  <c r="M211" i="9"/>
  <c r="L211" i="9"/>
  <c r="K211" i="9"/>
  <c r="J211" i="9"/>
  <c r="N210" i="9"/>
  <c r="M210" i="9"/>
  <c r="L210" i="9"/>
  <c r="K210" i="9"/>
  <c r="J210" i="9"/>
  <c r="N209" i="9"/>
  <c r="M209" i="9"/>
  <c r="L209" i="9"/>
  <c r="K209" i="9"/>
  <c r="J209" i="9"/>
  <c r="N208" i="9"/>
  <c r="M208" i="9"/>
  <c r="L208" i="9"/>
  <c r="K208" i="9"/>
  <c r="J208" i="9"/>
  <c r="I208" i="9" s="1"/>
  <c r="N207" i="9"/>
  <c r="M207" i="9"/>
  <c r="L207" i="9"/>
  <c r="K207" i="9"/>
  <c r="J207" i="9"/>
  <c r="N206" i="9"/>
  <c r="M206" i="9"/>
  <c r="L206" i="9"/>
  <c r="K206" i="9"/>
  <c r="J206" i="9"/>
  <c r="N205" i="9"/>
  <c r="M205" i="9"/>
  <c r="L205" i="9"/>
  <c r="K205" i="9"/>
  <c r="J205" i="9"/>
  <c r="N204" i="9"/>
  <c r="M204" i="9"/>
  <c r="L204" i="9"/>
  <c r="K204" i="9"/>
  <c r="J204" i="9"/>
  <c r="I204" i="9" s="1"/>
  <c r="N203" i="9"/>
  <c r="M203" i="9"/>
  <c r="L203" i="9"/>
  <c r="K203" i="9"/>
  <c r="J203" i="9"/>
  <c r="N202" i="9"/>
  <c r="M202" i="9"/>
  <c r="L202" i="9"/>
  <c r="K202" i="9"/>
  <c r="J202" i="9"/>
  <c r="N201" i="9"/>
  <c r="M201" i="9"/>
  <c r="L201" i="9"/>
  <c r="K201" i="9"/>
  <c r="J201" i="9"/>
  <c r="N200" i="9"/>
  <c r="M200" i="9"/>
  <c r="L200" i="9"/>
  <c r="K200" i="9"/>
  <c r="J200" i="9"/>
  <c r="I200" i="9" s="1"/>
  <c r="N199" i="9"/>
  <c r="M199" i="9"/>
  <c r="L199" i="9"/>
  <c r="K199" i="9"/>
  <c r="J199" i="9"/>
  <c r="N198" i="9"/>
  <c r="M198" i="9"/>
  <c r="L198" i="9"/>
  <c r="K198" i="9"/>
  <c r="J198" i="9"/>
  <c r="N197" i="9"/>
  <c r="M197" i="9"/>
  <c r="L197" i="9"/>
  <c r="K197" i="9"/>
  <c r="J197" i="9"/>
  <c r="N196" i="9"/>
  <c r="M196" i="9"/>
  <c r="L196" i="9"/>
  <c r="K196" i="9"/>
  <c r="J196" i="9"/>
  <c r="I196" i="9" s="1"/>
  <c r="K34" i="9" s="1"/>
  <c r="N195" i="9"/>
  <c r="M195" i="9"/>
  <c r="L195" i="9"/>
  <c r="K195" i="9"/>
  <c r="J195" i="9"/>
  <c r="N194" i="9"/>
  <c r="M194" i="9"/>
  <c r="L194" i="9"/>
  <c r="K194" i="9"/>
  <c r="J194" i="9"/>
  <c r="N193" i="9"/>
  <c r="M193" i="9"/>
  <c r="L193" i="9"/>
  <c r="K193" i="9"/>
  <c r="J193" i="9"/>
  <c r="N192" i="9"/>
  <c r="M192" i="9"/>
  <c r="L192" i="9"/>
  <c r="K192" i="9"/>
  <c r="J192" i="9"/>
  <c r="I192" i="9" s="1"/>
  <c r="N191" i="9"/>
  <c r="M191" i="9"/>
  <c r="L191" i="9"/>
  <c r="K191" i="9"/>
  <c r="J191" i="9"/>
  <c r="N190" i="9"/>
  <c r="M190" i="9"/>
  <c r="L190" i="9"/>
  <c r="K190" i="9"/>
  <c r="J190" i="9"/>
  <c r="N189" i="9"/>
  <c r="M189" i="9"/>
  <c r="L189" i="9"/>
  <c r="K189" i="9"/>
  <c r="J189" i="9"/>
  <c r="N188" i="9"/>
  <c r="M188" i="9"/>
  <c r="L188" i="9"/>
  <c r="K188" i="9"/>
  <c r="J188" i="9"/>
  <c r="I188" i="9" s="1"/>
  <c r="N187" i="9"/>
  <c r="M187" i="9"/>
  <c r="L187" i="9"/>
  <c r="K187" i="9"/>
  <c r="J187" i="9"/>
  <c r="N186" i="9"/>
  <c r="M186" i="9"/>
  <c r="L186" i="9"/>
  <c r="K186" i="9"/>
  <c r="J186" i="9"/>
  <c r="N185" i="9"/>
  <c r="M185" i="9"/>
  <c r="L185" i="9"/>
  <c r="K185" i="9"/>
  <c r="J185" i="9"/>
  <c r="N184" i="9"/>
  <c r="M184" i="9"/>
  <c r="L184" i="9"/>
  <c r="K184" i="9"/>
  <c r="J184" i="9"/>
  <c r="I184" i="9" s="1"/>
  <c r="N183" i="9"/>
  <c r="M183" i="9"/>
  <c r="L183" i="9"/>
  <c r="K183" i="9"/>
  <c r="J183" i="9"/>
  <c r="N182" i="9"/>
  <c r="M182" i="9"/>
  <c r="L182" i="9"/>
  <c r="K182" i="9"/>
  <c r="J182" i="9"/>
  <c r="N181" i="9"/>
  <c r="M181" i="9"/>
  <c r="L181" i="9"/>
  <c r="K181" i="9"/>
  <c r="J181" i="9"/>
  <c r="N180" i="9"/>
  <c r="M180" i="9"/>
  <c r="L180" i="9"/>
  <c r="K180" i="9"/>
  <c r="J180" i="9"/>
  <c r="I180" i="9" s="1"/>
  <c r="N179" i="9"/>
  <c r="M179" i="9"/>
  <c r="L179" i="9"/>
  <c r="K179" i="9"/>
  <c r="J179" i="9"/>
  <c r="N178" i="9"/>
  <c r="M178" i="9"/>
  <c r="L178" i="9"/>
  <c r="K178" i="9"/>
  <c r="J178" i="9"/>
  <c r="N177" i="9"/>
  <c r="M177" i="9"/>
  <c r="L177" i="9"/>
  <c r="K177" i="9"/>
  <c r="J177" i="9"/>
  <c r="N176" i="9"/>
  <c r="M176" i="9"/>
  <c r="L176" i="9"/>
  <c r="K176" i="9"/>
  <c r="J176" i="9"/>
  <c r="I176" i="9" s="1"/>
  <c r="N175" i="9"/>
  <c r="M175" i="9"/>
  <c r="L175" i="9"/>
  <c r="K175" i="9"/>
  <c r="J175" i="9"/>
  <c r="N174" i="9"/>
  <c r="M174" i="9"/>
  <c r="L174" i="9"/>
  <c r="K174" i="9"/>
  <c r="J174" i="9"/>
  <c r="N173" i="9"/>
  <c r="M173" i="9"/>
  <c r="L173" i="9"/>
  <c r="K173" i="9"/>
  <c r="J173" i="9"/>
  <c r="N172" i="9"/>
  <c r="M172" i="9"/>
  <c r="L172" i="9"/>
  <c r="K172" i="9"/>
  <c r="J172" i="9"/>
  <c r="I172" i="9" s="1"/>
  <c r="N171" i="9"/>
  <c r="M171" i="9"/>
  <c r="L171" i="9"/>
  <c r="K171" i="9"/>
  <c r="J171" i="9"/>
  <c r="N170" i="9"/>
  <c r="M170" i="9"/>
  <c r="L170" i="9"/>
  <c r="K170" i="9"/>
  <c r="J170" i="9"/>
  <c r="N169" i="9"/>
  <c r="M169" i="9"/>
  <c r="L169" i="9"/>
  <c r="K169" i="9"/>
  <c r="J169" i="9"/>
  <c r="N168" i="9"/>
  <c r="M168" i="9"/>
  <c r="L168" i="9"/>
  <c r="K168" i="9"/>
  <c r="J168" i="9"/>
  <c r="I168" i="9" s="1"/>
  <c r="N167" i="9"/>
  <c r="M167" i="9"/>
  <c r="L167" i="9"/>
  <c r="K167" i="9"/>
  <c r="J167" i="9"/>
  <c r="N166" i="9"/>
  <c r="M166" i="9"/>
  <c r="L166" i="9"/>
  <c r="K166" i="9"/>
  <c r="J166" i="9"/>
  <c r="N165" i="9"/>
  <c r="M165" i="9"/>
  <c r="L165" i="9"/>
  <c r="K165" i="9"/>
  <c r="J165" i="9"/>
  <c r="N164" i="9"/>
  <c r="M164" i="9"/>
  <c r="L164" i="9"/>
  <c r="K164" i="9"/>
  <c r="J164" i="9"/>
  <c r="I164" i="9" s="1"/>
  <c r="N163" i="9"/>
  <c r="M163" i="9"/>
  <c r="L163" i="9"/>
  <c r="K163" i="9"/>
  <c r="J163" i="9"/>
  <c r="N162" i="9"/>
  <c r="M162" i="9"/>
  <c r="L162" i="9"/>
  <c r="K162" i="9"/>
  <c r="J162" i="9"/>
  <c r="N161" i="9"/>
  <c r="M161" i="9"/>
  <c r="L161" i="9"/>
  <c r="K161" i="9"/>
  <c r="J161" i="9"/>
  <c r="N160" i="9"/>
  <c r="M160" i="9"/>
  <c r="L160" i="9"/>
  <c r="K160" i="9"/>
  <c r="J160" i="9"/>
  <c r="I160" i="9" s="1"/>
  <c r="N159" i="9"/>
  <c r="M159" i="9"/>
  <c r="L159" i="9"/>
  <c r="K159" i="9"/>
  <c r="J159" i="9"/>
  <c r="N158" i="9"/>
  <c r="M158" i="9"/>
  <c r="L158" i="9"/>
  <c r="K158" i="9"/>
  <c r="J158" i="9"/>
  <c r="N157" i="9"/>
  <c r="M157" i="9"/>
  <c r="L157" i="9"/>
  <c r="K157" i="9"/>
  <c r="J157" i="9"/>
  <c r="N156" i="9"/>
  <c r="M156" i="9"/>
  <c r="L156" i="9"/>
  <c r="K156" i="9"/>
  <c r="J156" i="9"/>
  <c r="I156" i="9" s="1"/>
  <c r="N155" i="9"/>
  <c r="M155" i="9"/>
  <c r="L155" i="9"/>
  <c r="K155" i="9"/>
  <c r="J155" i="9"/>
  <c r="N154" i="9"/>
  <c r="M154" i="9"/>
  <c r="L154" i="9"/>
  <c r="K154" i="9"/>
  <c r="J154" i="9"/>
  <c r="N153" i="9"/>
  <c r="M153" i="9"/>
  <c r="L153" i="9"/>
  <c r="K153" i="9"/>
  <c r="J153" i="9"/>
  <c r="N152" i="9"/>
  <c r="M152" i="9"/>
  <c r="L152" i="9"/>
  <c r="K152" i="9"/>
  <c r="J152" i="9"/>
  <c r="I152" i="9" s="1"/>
  <c r="N151" i="9"/>
  <c r="M151" i="9"/>
  <c r="L151" i="9"/>
  <c r="K151" i="9"/>
  <c r="J151" i="9"/>
  <c r="N150" i="9"/>
  <c r="M150" i="9"/>
  <c r="L150" i="9"/>
  <c r="K150" i="9"/>
  <c r="J150" i="9"/>
  <c r="N149" i="9"/>
  <c r="M149" i="9"/>
  <c r="L149" i="9"/>
  <c r="K149" i="9"/>
  <c r="J149" i="9"/>
  <c r="N148" i="9"/>
  <c r="M148" i="9"/>
  <c r="L148" i="9"/>
  <c r="K148" i="9"/>
  <c r="J148" i="9"/>
  <c r="I148" i="9" s="1"/>
  <c r="N147" i="9"/>
  <c r="M147" i="9"/>
  <c r="L147" i="9"/>
  <c r="K147" i="9"/>
  <c r="J147" i="9"/>
  <c r="N146" i="9"/>
  <c r="M146" i="9"/>
  <c r="L146" i="9"/>
  <c r="K146" i="9"/>
  <c r="J146" i="9"/>
  <c r="N145" i="9"/>
  <c r="M145" i="9"/>
  <c r="L145" i="9"/>
  <c r="K145" i="9"/>
  <c r="J145" i="9"/>
  <c r="N144" i="9"/>
  <c r="M144" i="9"/>
  <c r="L144" i="9"/>
  <c r="K144" i="9"/>
  <c r="J144" i="9"/>
  <c r="I144" i="9" s="1"/>
  <c r="N143" i="9"/>
  <c r="M143" i="9"/>
  <c r="L143" i="9"/>
  <c r="K143" i="9"/>
  <c r="J143" i="9"/>
  <c r="N142" i="9"/>
  <c r="M142" i="9"/>
  <c r="L142" i="9"/>
  <c r="K142" i="9"/>
  <c r="J142" i="9"/>
  <c r="N141" i="9"/>
  <c r="M141" i="9"/>
  <c r="L141" i="9"/>
  <c r="K141" i="9"/>
  <c r="J141" i="9"/>
  <c r="N140" i="9"/>
  <c r="M140" i="9"/>
  <c r="L140" i="9"/>
  <c r="K140" i="9"/>
  <c r="J140" i="9"/>
  <c r="I140" i="9" s="1"/>
  <c r="N139" i="9"/>
  <c r="M139" i="9"/>
  <c r="L139" i="9"/>
  <c r="K139" i="9"/>
  <c r="J139" i="9"/>
  <c r="N138" i="9"/>
  <c r="M138" i="9"/>
  <c r="L138" i="9"/>
  <c r="K138" i="9"/>
  <c r="J138" i="9"/>
  <c r="N137" i="9"/>
  <c r="M137" i="9"/>
  <c r="L137" i="9"/>
  <c r="K137" i="9"/>
  <c r="J137" i="9"/>
  <c r="N136" i="9"/>
  <c r="M136" i="9"/>
  <c r="L136" i="9"/>
  <c r="K136" i="9"/>
  <c r="J136" i="9"/>
  <c r="I136" i="9" s="1"/>
  <c r="N135" i="9"/>
  <c r="M135" i="9"/>
  <c r="L135" i="9"/>
  <c r="K135" i="9"/>
  <c r="J135" i="9"/>
  <c r="N134" i="9"/>
  <c r="M134" i="9"/>
  <c r="L134" i="9"/>
  <c r="K134" i="9"/>
  <c r="J134" i="9"/>
  <c r="N133" i="9"/>
  <c r="M133" i="9"/>
  <c r="L133" i="9"/>
  <c r="K133" i="9"/>
  <c r="J133" i="9"/>
  <c r="N132" i="9"/>
  <c r="M132" i="9"/>
  <c r="L132" i="9"/>
  <c r="K132" i="9"/>
  <c r="J132" i="9"/>
  <c r="I132" i="9" s="1"/>
  <c r="N131" i="9"/>
  <c r="M131" i="9"/>
  <c r="L131" i="9"/>
  <c r="K131" i="9"/>
  <c r="J131" i="9"/>
  <c r="N130" i="9"/>
  <c r="M130" i="9"/>
  <c r="L130" i="9"/>
  <c r="K130" i="9"/>
  <c r="J130" i="9"/>
  <c r="N129" i="9"/>
  <c r="M129" i="9"/>
  <c r="L129" i="9"/>
  <c r="K129" i="9"/>
  <c r="J129" i="9"/>
  <c r="N128" i="9"/>
  <c r="M128" i="9"/>
  <c r="L128" i="9"/>
  <c r="K128" i="9"/>
  <c r="J128" i="9"/>
  <c r="I128" i="9" s="1"/>
  <c r="N127" i="9"/>
  <c r="M127" i="9"/>
  <c r="L127" i="9"/>
  <c r="K127" i="9"/>
  <c r="J127" i="9"/>
  <c r="N126" i="9"/>
  <c r="M126" i="9"/>
  <c r="L126" i="9"/>
  <c r="K126" i="9"/>
  <c r="J126" i="9"/>
  <c r="N125" i="9"/>
  <c r="M125" i="9"/>
  <c r="L125" i="9"/>
  <c r="K125" i="9"/>
  <c r="J125" i="9"/>
  <c r="N124" i="9"/>
  <c r="M124" i="9"/>
  <c r="L124" i="9"/>
  <c r="K124" i="9"/>
  <c r="J124" i="9"/>
  <c r="I124" i="9" s="1"/>
  <c r="N123" i="9"/>
  <c r="M123" i="9"/>
  <c r="L123" i="9"/>
  <c r="K123" i="9"/>
  <c r="J123" i="9"/>
  <c r="N122" i="9"/>
  <c r="M122" i="9"/>
  <c r="L122" i="9"/>
  <c r="K122" i="9"/>
  <c r="J122" i="9"/>
  <c r="N121" i="9"/>
  <c r="M121" i="9"/>
  <c r="L121" i="9"/>
  <c r="K121" i="9"/>
  <c r="J121" i="9"/>
  <c r="N120" i="9"/>
  <c r="M120" i="9"/>
  <c r="L120" i="9"/>
  <c r="K120" i="9"/>
  <c r="J120" i="9"/>
  <c r="I120" i="9" s="1"/>
  <c r="N119" i="9"/>
  <c r="M119" i="9"/>
  <c r="L119" i="9"/>
  <c r="K119" i="9"/>
  <c r="J119" i="9"/>
  <c r="N118" i="9"/>
  <c r="M118" i="9"/>
  <c r="L118" i="9"/>
  <c r="K118" i="9"/>
  <c r="J118" i="9"/>
  <c r="N117" i="9"/>
  <c r="M117" i="9"/>
  <c r="L117" i="9"/>
  <c r="K117" i="9"/>
  <c r="J117" i="9"/>
  <c r="N116" i="9"/>
  <c r="M116" i="9"/>
  <c r="L116" i="9"/>
  <c r="K116" i="9"/>
  <c r="J116" i="9"/>
  <c r="I116" i="9" s="1"/>
  <c r="N115" i="9"/>
  <c r="M115" i="9"/>
  <c r="L115" i="9"/>
  <c r="K115" i="9"/>
  <c r="J115" i="9"/>
  <c r="N114" i="9"/>
  <c r="M114" i="9"/>
  <c r="L114" i="9"/>
  <c r="K114" i="9"/>
  <c r="J114" i="9"/>
  <c r="N113" i="9"/>
  <c r="M113" i="9"/>
  <c r="L113" i="9"/>
  <c r="K113" i="9"/>
  <c r="J113" i="9"/>
  <c r="N112" i="9"/>
  <c r="M112" i="9"/>
  <c r="L112" i="9"/>
  <c r="K112" i="9"/>
  <c r="J112" i="9"/>
  <c r="I112" i="9" s="1"/>
  <c r="N111" i="9"/>
  <c r="M111" i="9"/>
  <c r="L111" i="9"/>
  <c r="K111" i="9"/>
  <c r="J111" i="9"/>
  <c r="N110" i="9"/>
  <c r="M110" i="9"/>
  <c r="L110" i="9"/>
  <c r="K110" i="9"/>
  <c r="J110" i="9"/>
  <c r="N109" i="9"/>
  <c r="M109" i="9"/>
  <c r="L109" i="9"/>
  <c r="K109" i="9"/>
  <c r="J109" i="9"/>
  <c r="N108" i="9"/>
  <c r="M108" i="9"/>
  <c r="L108" i="9"/>
  <c r="K108" i="9"/>
  <c r="J108" i="9"/>
  <c r="I108" i="9" s="1"/>
  <c r="N107" i="9"/>
  <c r="M107" i="9"/>
  <c r="L107" i="9"/>
  <c r="K107" i="9"/>
  <c r="J107" i="9"/>
  <c r="N106" i="9"/>
  <c r="M106" i="9"/>
  <c r="L106" i="9"/>
  <c r="K106" i="9"/>
  <c r="J106" i="9"/>
  <c r="N105" i="9"/>
  <c r="M105" i="9"/>
  <c r="L105" i="9"/>
  <c r="K105" i="9"/>
  <c r="J105" i="9"/>
  <c r="N104" i="9"/>
  <c r="M104" i="9"/>
  <c r="L104" i="9"/>
  <c r="K104" i="9"/>
  <c r="J104" i="9"/>
  <c r="I104" i="9" s="1"/>
  <c r="N103" i="9"/>
  <c r="M103" i="9"/>
  <c r="L103" i="9"/>
  <c r="K103" i="9"/>
  <c r="J103" i="9"/>
  <c r="N102" i="9"/>
  <c r="M102" i="9"/>
  <c r="L102" i="9"/>
  <c r="K102" i="9"/>
  <c r="J102" i="9"/>
  <c r="N101" i="9"/>
  <c r="M101" i="9"/>
  <c r="L101" i="9"/>
  <c r="K101" i="9"/>
  <c r="J101" i="9"/>
  <c r="N100" i="9"/>
  <c r="M100" i="9"/>
  <c r="L100" i="9"/>
  <c r="K100" i="9"/>
  <c r="J100" i="9"/>
  <c r="I100" i="9" s="1"/>
  <c r="N99" i="9"/>
  <c r="M99" i="9"/>
  <c r="L99" i="9"/>
  <c r="K99" i="9"/>
  <c r="J99" i="9"/>
  <c r="N98" i="9"/>
  <c r="M98" i="9"/>
  <c r="L98" i="9"/>
  <c r="K98" i="9"/>
  <c r="J98" i="9"/>
  <c r="N97" i="9"/>
  <c r="M97" i="9"/>
  <c r="L97" i="9"/>
  <c r="K97" i="9"/>
  <c r="J97" i="9"/>
  <c r="N96" i="9"/>
  <c r="M96" i="9"/>
  <c r="L96" i="9"/>
  <c r="K96" i="9"/>
  <c r="J96" i="9"/>
  <c r="I96" i="9" s="1"/>
  <c r="N95" i="9"/>
  <c r="M95" i="9"/>
  <c r="L95" i="9"/>
  <c r="K95" i="9"/>
  <c r="J95" i="9"/>
  <c r="N94" i="9"/>
  <c r="M94" i="9"/>
  <c r="L94" i="9"/>
  <c r="K94" i="9"/>
  <c r="J94" i="9"/>
  <c r="N93" i="9"/>
  <c r="M93" i="9"/>
  <c r="L93" i="9"/>
  <c r="K93" i="9"/>
  <c r="J93" i="9"/>
  <c r="N92" i="9"/>
  <c r="M92" i="9"/>
  <c r="L92" i="9"/>
  <c r="K92" i="9"/>
  <c r="J92" i="9"/>
  <c r="I92" i="9" s="1"/>
  <c r="N91" i="9"/>
  <c r="M91" i="9"/>
  <c r="L91" i="9"/>
  <c r="K91" i="9"/>
  <c r="J91" i="9"/>
  <c r="N90" i="9"/>
  <c r="M90" i="9"/>
  <c r="L90" i="9"/>
  <c r="K90" i="9"/>
  <c r="J90" i="9"/>
  <c r="N89" i="9"/>
  <c r="M89" i="9"/>
  <c r="L89" i="9"/>
  <c r="K89" i="9"/>
  <c r="J89" i="9"/>
  <c r="N88" i="9"/>
  <c r="M88" i="9"/>
  <c r="L88" i="9"/>
  <c r="K88" i="9"/>
  <c r="J88" i="9"/>
  <c r="I88" i="9" s="1"/>
  <c r="N87" i="9"/>
  <c r="M87" i="9"/>
  <c r="L87" i="9"/>
  <c r="K87" i="9"/>
  <c r="J87" i="9"/>
  <c r="N86" i="9"/>
  <c r="M86" i="9"/>
  <c r="L86" i="9"/>
  <c r="K86" i="9"/>
  <c r="J86" i="9"/>
  <c r="N85" i="9"/>
  <c r="M85" i="9"/>
  <c r="L85" i="9"/>
  <c r="K85" i="9"/>
  <c r="J85" i="9"/>
  <c r="N84" i="9"/>
  <c r="M84" i="9"/>
  <c r="L84" i="9"/>
  <c r="K84" i="9"/>
  <c r="J84" i="9"/>
  <c r="I84" i="9" s="1"/>
  <c r="N83" i="9"/>
  <c r="M83" i="9"/>
  <c r="L83" i="9"/>
  <c r="K83" i="9"/>
  <c r="J83" i="9"/>
  <c r="N82" i="9"/>
  <c r="M82" i="9"/>
  <c r="L82" i="9"/>
  <c r="K82" i="9"/>
  <c r="J82" i="9"/>
  <c r="N81" i="9"/>
  <c r="M81" i="9"/>
  <c r="L81" i="9"/>
  <c r="K81" i="9"/>
  <c r="J81" i="9"/>
  <c r="N80" i="9"/>
  <c r="M80" i="9"/>
  <c r="L80" i="9"/>
  <c r="K80" i="9"/>
  <c r="J80" i="9"/>
  <c r="I80" i="9" s="1"/>
  <c r="N79" i="9"/>
  <c r="M79" i="9"/>
  <c r="L79" i="9"/>
  <c r="K79" i="9"/>
  <c r="J79" i="9"/>
  <c r="N78" i="9"/>
  <c r="M78" i="9"/>
  <c r="L78" i="9"/>
  <c r="K78" i="9"/>
  <c r="J78" i="9"/>
  <c r="N77" i="9"/>
  <c r="M77" i="9"/>
  <c r="L77" i="9"/>
  <c r="K77" i="9"/>
  <c r="J77" i="9"/>
  <c r="N76" i="9"/>
  <c r="M76" i="9"/>
  <c r="L76" i="9"/>
  <c r="K76" i="9"/>
  <c r="J76" i="9"/>
  <c r="I76" i="9" s="1"/>
  <c r="N75" i="9"/>
  <c r="M75" i="9"/>
  <c r="L75" i="9"/>
  <c r="K75" i="9"/>
  <c r="J75" i="9"/>
  <c r="N74" i="9"/>
  <c r="M74" i="9"/>
  <c r="L74" i="9"/>
  <c r="K74" i="9"/>
  <c r="J74" i="9"/>
  <c r="N73" i="9"/>
  <c r="M73" i="9"/>
  <c r="L73" i="9"/>
  <c r="K73" i="9"/>
  <c r="J73" i="9"/>
  <c r="N72" i="9"/>
  <c r="M72" i="9"/>
  <c r="L72" i="9"/>
  <c r="K72" i="9"/>
  <c r="J72" i="9"/>
  <c r="I72" i="9" s="1"/>
  <c r="N71" i="9"/>
  <c r="M71" i="9"/>
  <c r="L71" i="9"/>
  <c r="K71" i="9"/>
  <c r="J71" i="9"/>
  <c r="N70" i="9"/>
  <c r="M70" i="9"/>
  <c r="L70" i="9"/>
  <c r="K70" i="9"/>
  <c r="J70" i="9"/>
  <c r="N69" i="9"/>
  <c r="M69" i="9"/>
  <c r="L69" i="9"/>
  <c r="K69" i="9"/>
  <c r="J69" i="9"/>
  <c r="N68" i="9"/>
  <c r="M68" i="9"/>
  <c r="L68" i="9"/>
  <c r="K68" i="9"/>
  <c r="J68" i="9"/>
  <c r="I68" i="9" s="1"/>
  <c r="N67" i="9"/>
  <c r="M67" i="9"/>
  <c r="L67" i="9"/>
  <c r="K67" i="9"/>
  <c r="J67" i="9"/>
  <c r="N66" i="9"/>
  <c r="M66" i="9"/>
  <c r="L66" i="9"/>
  <c r="K66" i="9"/>
  <c r="J66" i="9"/>
  <c r="N65" i="9"/>
  <c r="M65" i="9"/>
  <c r="L65" i="9"/>
  <c r="K65" i="9"/>
  <c r="J65" i="9"/>
  <c r="N64" i="9"/>
  <c r="M64" i="9"/>
  <c r="L64" i="9"/>
  <c r="K64" i="9"/>
  <c r="J64" i="9"/>
  <c r="I64" i="9" s="1"/>
  <c r="N63" i="9"/>
  <c r="M63" i="9"/>
  <c r="L63" i="9"/>
  <c r="K63" i="9"/>
  <c r="J63" i="9"/>
  <c r="N62" i="9"/>
  <c r="M62" i="9"/>
  <c r="L62" i="9"/>
  <c r="K62" i="9"/>
  <c r="J62" i="9"/>
  <c r="N61" i="9"/>
  <c r="M61" i="9"/>
  <c r="L61" i="9"/>
  <c r="K61" i="9"/>
  <c r="J61" i="9"/>
  <c r="N60" i="9"/>
  <c r="M60" i="9"/>
  <c r="L60" i="9"/>
  <c r="K60" i="9"/>
  <c r="J60" i="9"/>
  <c r="I60" i="9" s="1"/>
  <c r="K38" i="9"/>
  <c r="K27" i="9"/>
  <c r="E12" i="9"/>
  <c r="D12" i="9"/>
  <c r="K10" i="9"/>
  <c r="K9" i="9"/>
  <c r="K8" i="9"/>
  <c r="K7" i="9"/>
  <c r="K6" i="9"/>
  <c r="K4" i="9"/>
  <c r="K3" i="9"/>
  <c r="K2" i="9"/>
  <c r="D1" i="9"/>
  <c r="K5" i="9" s="1"/>
  <c r="K17" i="9" s="1"/>
  <c r="N399" i="8"/>
  <c r="M399" i="8"/>
  <c r="L399" i="8"/>
  <c r="K399" i="8"/>
  <c r="I399" i="8" s="1"/>
  <c r="J399" i="8"/>
  <c r="N398" i="8"/>
  <c r="M398" i="8"/>
  <c r="L398" i="8"/>
  <c r="I398" i="8" s="1"/>
  <c r="K398" i="8"/>
  <c r="J398" i="8"/>
  <c r="N397" i="8"/>
  <c r="M397" i="8"/>
  <c r="L397" i="8"/>
  <c r="K397" i="8"/>
  <c r="J397" i="8"/>
  <c r="N396" i="8"/>
  <c r="M396" i="8"/>
  <c r="L396" i="8"/>
  <c r="K396" i="8"/>
  <c r="J396" i="8"/>
  <c r="I396" i="8" s="1"/>
  <c r="N395" i="8"/>
  <c r="M395" i="8"/>
  <c r="L395" i="8"/>
  <c r="K395" i="8"/>
  <c r="J395" i="8"/>
  <c r="N394" i="8"/>
  <c r="M394" i="8"/>
  <c r="L394" i="8"/>
  <c r="K394" i="8"/>
  <c r="J394" i="8"/>
  <c r="I394" i="8" s="1"/>
  <c r="N393" i="8"/>
  <c r="M393" i="8"/>
  <c r="L393" i="8"/>
  <c r="K393" i="8"/>
  <c r="J393" i="8"/>
  <c r="N392" i="8"/>
  <c r="M392" i="8"/>
  <c r="L392" i="8"/>
  <c r="K392" i="8"/>
  <c r="J392" i="8"/>
  <c r="I392" i="8"/>
  <c r="N391" i="8"/>
  <c r="M391" i="8"/>
  <c r="L391" i="8"/>
  <c r="K391" i="8"/>
  <c r="I391" i="8" s="1"/>
  <c r="J391" i="8"/>
  <c r="N390" i="8"/>
  <c r="M390" i="8"/>
  <c r="L390" i="8"/>
  <c r="I390" i="8" s="1"/>
  <c r="K390" i="8"/>
  <c r="J390" i="8"/>
  <c r="N389" i="8"/>
  <c r="M389" i="8"/>
  <c r="L389" i="8"/>
  <c r="K389" i="8"/>
  <c r="J389" i="8"/>
  <c r="N388" i="8"/>
  <c r="M388" i="8"/>
  <c r="L388" i="8"/>
  <c r="K388" i="8"/>
  <c r="J388" i="8"/>
  <c r="I388" i="8" s="1"/>
  <c r="N387" i="8"/>
  <c r="M387" i="8"/>
  <c r="L387" i="8"/>
  <c r="K387" i="8"/>
  <c r="J387" i="8"/>
  <c r="N386" i="8"/>
  <c r="M386" i="8"/>
  <c r="L386" i="8"/>
  <c r="K386" i="8"/>
  <c r="J386" i="8"/>
  <c r="I386" i="8" s="1"/>
  <c r="N385" i="8"/>
  <c r="M385" i="8"/>
  <c r="L385" i="8"/>
  <c r="K385" i="8"/>
  <c r="J385" i="8"/>
  <c r="N384" i="8"/>
  <c r="M384" i="8"/>
  <c r="L384" i="8"/>
  <c r="K384" i="8"/>
  <c r="J384" i="8"/>
  <c r="I384" i="8"/>
  <c r="N383" i="8"/>
  <c r="M383" i="8"/>
  <c r="L383" i="8"/>
  <c r="K383" i="8"/>
  <c r="I383" i="8" s="1"/>
  <c r="J383" i="8"/>
  <c r="N382" i="8"/>
  <c r="M382" i="8"/>
  <c r="L382" i="8"/>
  <c r="I382" i="8" s="1"/>
  <c r="K382" i="8"/>
  <c r="J382" i="8"/>
  <c r="N381" i="8"/>
  <c r="M381" i="8"/>
  <c r="L381" i="8"/>
  <c r="K381" i="8"/>
  <c r="J381" i="8"/>
  <c r="N380" i="8"/>
  <c r="M380" i="8"/>
  <c r="L380" i="8"/>
  <c r="K380" i="8"/>
  <c r="J380" i="8"/>
  <c r="I380" i="8" s="1"/>
  <c r="N379" i="8"/>
  <c r="M379" i="8"/>
  <c r="L379" i="8"/>
  <c r="K379" i="8"/>
  <c r="J379" i="8"/>
  <c r="N378" i="8"/>
  <c r="M378" i="8"/>
  <c r="L378" i="8"/>
  <c r="K378" i="8"/>
  <c r="J378" i="8"/>
  <c r="I378" i="8" s="1"/>
  <c r="N377" i="8"/>
  <c r="M377" i="8"/>
  <c r="L377" i="8"/>
  <c r="K377" i="8"/>
  <c r="J377" i="8"/>
  <c r="N376" i="8"/>
  <c r="M376" i="8"/>
  <c r="L376" i="8"/>
  <c r="K376" i="8"/>
  <c r="J376" i="8"/>
  <c r="I376" i="8"/>
  <c r="N375" i="8"/>
  <c r="M375" i="8"/>
  <c r="L375" i="8"/>
  <c r="K375" i="8"/>
  <c r="I375" i="8" s="1"/>
  <c r="J375" i="8"/>
  <c r="N374" i="8"/>
  <c r="M374" i="8"/>
  <c r="L374" i="8"/>
  <c r="I374" i="8" s="1"/>
  <c r="K374" i="8"/>
  <c r="J374" i="8"/>
  <c r="N373" i="8"/>
  <c r="M373" i="8"/>
  <c r="L373" i="8"/>
  <c r="K373" i="8"/>
  <c r="J373" i="8"/>
  <c r="N372" i="8"/>
  <c r="M372" i="8"/>
  <c r="L372" i="8"/>
  <c r="K372" i="8"/>
  <c r="J372" i="8"/>
  <c r="I372" i="8" s="1"/>
  <c r="N371" i="8"/>
  <c r="M371" i="8"/>
  <c r="L371" i="8"/>
  <c r="K371" i="8"/>
  <c r="J371" i="8"/>
  <c r="N370" i="8"/>
  <c r="M370" i="8"/>
  <c r="L370" i="8"/>
  <c r="K370" i="8"/>
  <c r="J370" i="8"/>
  <c r="I370" i="8" s="1"/>
  <c r="N369" i="8"/>
  <c r="M369" i="8"/>
  <c r="L369" i="8"/>
  <c r="K369" i="8"/>
  <c r="J369" i="8"/>
  <c r="N368" i="8"/>
  <c r="M368" i="8"/>
  <c r="L368" i="8"/>
  <c r="K368" i="8"/>
  <c r="J368" i="8"/>
  <c r="I368" i="8"/>
  <c r="N367" i="8"/>
  <c r="M367" i="8"/>
  <c r="L367" i="8"/>
  <c r="K367" i="8"/>
  <c r="I367" i="8" s="1"/>
  <c r="J367" i="8"/>
  <c r="N366" i="8"/>
  <c r="M366" i="8"/>
  <c r="L366" i="8"/>
  <c r="I366" i="8" s="1"/>
  <c r="K366" i="8"/>
  <c r="J366" i="8"/>
  <c r="N365" i="8"/>
  <c r="M365" i="8"/>
  <c r="L365" i="8"/>
  <c r="K365" i="8"/>
  <c r="J365" i="8"/>
  <c r="N364" i="8"/>
  <c r="M364" i="8"/>
  <c r="L364" i="8"/>
  <c r="K364" i="8"/>
  <c r="J364" i="8"/>
  <c r="I364" i="8" s="1"/>
  <c r="N363" i="8"/>
  <c r="M363" i="8"/>
  <c r="L363" i="8"/>
  <c r="K363" i="8"/>
  <c r="J363" i="8"/>
  <c r="N362" i="8"/>
  <c r="M362" i="8"/>
  <c r="L362" i="8"/>
  <c r="K362" i="8"/>
  <c r="J362" i="8"/>
  <c r="I362" i="8" s="1"/>
  <c r="N361" i="8"/>
  <c r="M361" i="8"/>
  <c r="L361" i="8"/>
  <c r="K361" i="8"/>
  <c r="J361" i="8"/>
  <c r="N360" i="8"/>
  <c r="M360" i="8"/>
  <c r="L360" i="8"/>
  <c r="K360" i="8"/>
  <c r="J360" i="8"/>
  <c r="I360" i="8"/>
  <c r="N359" i="8"/>
  <c r="M359" i="8"/>
  <c r="L359" i="8"/>
  <c r="K359" i="8"/>
  <c r="I359" i="8" s="1"/>
  <c r="J359" i="8"/>
  <c r="N358" i="8"/>
  <c r="M358" i="8"/>
  <c r="L358" i="8"/>
  <c r="I358" i="8" s="1"/>
  <c r="K358" i="8"/>
  <c r="J358" i="8"/>
  <c r="N357" i="8"/>
  <c r="M357" i="8"/>
  <c r="L357" i="8"/>
  <c r="K357" i="8"/>
  <c r="J357" i="8"/>
  <c r="N356" i="8"/>
  <c r="M356" i="8"/>
  <c r="L356" i="8"/>
  <c r="K356" i="8"/>
  <c r="J356" i="8"/>
  <c r="I356" i="8" s="1"/>
  <c r="N355" i="8"/>
  <c r="M355" i="8"/>
  <c r="L355" i="8"/>
  <c r="K355" i="8"/>
  <c r="J355" i="8"/>
  <c r="N354" i="8"/>
  <c r="M354" i="8"/>
  <c r="L354" i="8"/>
  <c r="K354" i="8"/>
  <c r="J354" i="8"/>
  <c r="I354" i="8" s="1"/>
  <c r="N353" i="8"/>
  <c r="M353" i="8"/>
  <c r="L353" i="8"/>
  <c r="K353" i="8"/>
  <c r="J353" i="8"/>
  <c r="N352" i="8"/>
  <c r="M352" i="8"/>
  <c r="L352" i="8"/>
  <c r="K352" i="8"/>
  <c r="J352" i="8"/>
  <c r="I352" i="8"/>
  <c r="K39" i="8" s="1"/>
  <c r="N351" i="8"/>
  <c r="M351" i="8"/>
  <c r="L351" i="8"/>
  <c r="K351" i="8"/>
  <c r="I351" i="8" s="1"/>
  <c r="J351" i="8"/>
  <c r="N350" i="8"/>
  <c r="M350" i="8"/>
  <c r="L350" i="8"/>
  <c r="I350" i="8" s="1"/>
  <c r="K350" i="8"/>
  <c r="J350" i="8"/>
  <c r="N349" i="8"/>
  <c r="M349" i="8"/>
  <c r="L349" i="8"/>
  <c r="K349" i="8"/>
  <c r="J349" i="8"/>
  <c r="N348" i="8"/>
  <c r="M348" i="8"/>
  <c r="L348" i="8"/>
  <c r="K348" i="8"/>
  <c r="J348" i="8"/>
  <c r="I348" i="8" s="1"/>
  <c r="N347" i="8"/>
  <c r="M347" i="8"/>
  <c r="L347" i="8"/>
  <c r="K347" i="8"/>
  <c r="J347" i="8"/>
  <c r="N346" i="8"/>
  <c r="M346" i="8"/>
  <c r="L346" i="8"/>
  <c r="K346" i="8"/>
  <c r="J346" i="8"/>
  <c r="I346" i="8" s="1"/>
  <c r="N345" i="8"/>
  <c r="M345" i="8"/>
  <c r="L345" i="8"/>
  <c r="K345" i="8"/>
  <c r="J345" i="8"/>
  <c r="N344" i="8"/>
  <c r="M344" i="8"/>
  <c r="L344" i="8"/>
  <c r="K344" i="8"/>
  <c r="J344" i="8"/>
  <c r="I344" i="8"/>
  <c r="N343" i="8"/>
  <c r="M343" i="8"/>
  <c r="L343" i="8"/>
  <c r="K343" i="8"/>
  <c r="I343" i="8" s="1"/>
  <c r="J343" i="8"/>
  <c r="N342" i="8"/>
  <c r="M342" i="8"/>
  <c r="L342" i="8"/>
  <c r="I342" i="8" s="1"/>
  <c r="K342" i="8"/>
  <c r="J342" i="8"/>
  <c r="N341" i="8"/>
  <c r="M341" i="8"/>
  <c r="L341" i="8"/>
  <c r="K341" i="8"/>
  <c r="J341" i="8"/>
  <c r="N340" i="8"/>
  <c r="M340" i="8"/>
  <c r="L340" i="8"/>
  <c r="K340" i="8"/>
  <c r="J340" i="8"/>
  <c r="I340" i="8" s="1"/>
  <c r="N339" i="8"/>
  <c r="M339" i="8"/>
  <c r="L339" i="8"/>
  <c r="K339" i="8"/>
  <c r="J339" i="8"/>
  <c r="N338" i="8"/>
  <c r="M338" i="8"/>
  <c r="L338" i="8"/>
  <c r="K338" i="8"/>
  <c r="J338" i="8"/>
  <c r="I338" i="8" s="1"/>
  <c r="N337" i="8"/>
  <c r="M337" i="8"/>
  <c r="L337" i="8"/>
  <c r="K337" i="8"/>
  <c r="J337" i="8"/>
  <c r="N336" i="8"/>
  <c r="M336" i="8"/>
  <c r="L336" i="8"/>
  <c r="K336" i="8"/>
  <c r="J336" i="8"/>
  <c r="I336" i="8"/>
  <c r="N335" i="8"/>
  <c r="M335" i="8"/>
  <c r="L335" i="8"/>
  <c r="K335" i="8"/>
  <c r="I335" i="8" s="1"/>
  <c r="J335" i="8"/>
  <c r="N334" i="8"/>
  <c r="M334" i="8"/>
  <c r="L334" i="8"/>
  <c r="I334" i="8" s="1"/>
  <c r="K334" i="8"/>
  <c r="J334" i="8"/>
  <c r="N333" i="8"/>
  <c r="M333" i="8"/>
  <c r="L333" i="8"/>
  <c r="K333" i="8"/>
  <c r="J333" i="8"/>
  <c r="N332" i="8"/>
  <c r="M332" i="8"/>
  <c r="L332" i="8"/>
  <c r="K332" i="8"/>
  <c r="J332" i="8"/>
  <c r="I332" i="8" s="1"/>
  <c r="N331" i="8"/>
  <c r="M331" i="8"/>
  <c r="L331" i="8"/>
  <c r="K331" i="8"/>
  <c r="J331" i="8"/>
  <c r="N330" i="8"/>
  <c r="M330" i="8"/>
  <c r="L330" i="8"/>
  <c r="K330" i="8"/>
  <c r="J330" i="8"/>
  <c r="I330" i="8" s="1"/>
  <c r="N329" i="8"/>
  <c r="M329" i="8"/>
  <c r="L329" i="8"/>
  <c r="K329" i="8"/>
  <c r="J329" i="8"/>
  <c r="N328" i="8"/>
  <c r="M328" i="8"/>
  <c r="L328" i="8"/>
  <c r="K328" i="8"/>
  <c r="J328" i="8"/>
  <c r="I328" i="8"/>
  <c r="N327" i="8"/>
  <c r="M327" i="8"/>
  <c r="L327" i="8"/>
  <c r="K327" i="8"/>
  <c r="I327" i="8" s="1"/>
  <c r="J327" i="8"/>
  <c r="N326" i="8"/>
  <c r="M326" i="8"/>
  <c r="L326" i="8"/>
  <c r="K326" i="8"/>
  <c r="J326" i="8"/>
  <c r="I326" i="8" s="1"/>
  <c r="N325" i="8"/>
  <c r="M325" i="8"/>
  <c r="L325" i="8"/>
  <c r="K325" i="8"/>
  <c r="J325" i="8"/>
  <c r="N324" i="8"/>
  <c r="M324" i="8"/>
  <c r="L324" i="8"/>
  <c r="K324" i="8"/>
  <c r="J324" i="8"/>
  <c r="I324" i="8"/>
  <c r="N323" i="8"/>
  <c r="M323" i="8"/>
  <c r="L323" i="8"/>
  <c r="K323" i="8"/>
  <c r="I323" i="8" s="1"/>
  <c r="J323" i="8"/>
  <c r="N322" i="8"/>
  <c r="M322" i="8"/>
  <c r="L322" i="8"/>
  <c r="K322" i="8"/>
  <c r="J322" i="8"/>
  <c r="I322" i="8" s="1"/>
  <c r="N321" i="8"/>
  <c r="M321" i="8"/>
  <c r="L321" i="8"/>
  <c r="K321" i="8"/>
  <c r="J321" i="8"/>
  <c r="N320" i="8"/>
  <c r="M320" i="8"/>
  <c r="L320" i="8"/>
  <c r="K320" i="8"/>
  <c r="J320" i="8"/>
  <c r="I320" i="8"/>
  <c r="N319" i="8"/>
  <c r="M319" i="8"/>
  <c r="L319" i="8"/>
  <c r="K319" i="8"/>
  <c r="I319" i="8" s="1"/>
  <c r="J319" i="8"/>
  <c r="N318" i="8"/>
  <c r="M318" i="8"/>
  <c r="L318" i="8"/>
  <c r="K318" i="8"/>
  <c r="J318" i="8"/>
  <c r="I318" i="8" s="1"/>
  <c r="N317" i="8"/>
  <c r="M317" i="8"/>
  <c r="L317" i="8"/>
  <c r="K317" i="8"/>
  <c r="J317" i="8"/>
  <c r="N316" i="8"/>
  <c r="M316" i="8"/>
  <c r="L316" i="8"/>
  <c r="K316" i="8"/>
  <c r="J316" i="8"/>
  <c r="I316" i="8"/>
  <c r="N315" i="8"/>
  <c r="M315" i="8"/>
  <c r="L315" i="8"/>
  <c r="K315" i="8"/>
  <c r="I315" i="8" s="1"/>
  <c r="J315" i="8"/>
  <c r="N314" i="8"/>
  <c r="M314" i="8"/>
  <c r="L314" i="8"/>
  <c r="K314" i="8"/>
  <c r="J314" i="8"/>
  <c r="N313" i="8"/>
  <c r="M313" i="8"/>
  <c r="L313" i="8"/>
  <c r="K313" i="8"/>
  <c r="I313" i="8" s="1"/>
  <c r="J313" i="8"/>
  <c r="N312" i="8"/>
  <c r="M312" i="8"/>
  <c r="L312" i="8"/>
  <c r="K312" i="8"/>
  <c r="J312" i="8"/>
  <c r="I312" i="8"/>
  <c r="N311" i="8"/>
  <c r="M311" i="8"/>
  <c r="L311" i="8"/>
  <c r="K311" i="8"/>
  <c r="I311" i="8" s="1"/>
  <c r="J311" i="8"/>
  <c r="N310" i="8"/>
  <c r="M310" i="8"/>
  <c r="L310" i="8"/>
  <c r="I310" i="8" s="1"/>
  <c r="K310" i="8"/>
  <c r="J310" i="8"/>
  <c r="N309" i="8"/>
  <c r="M309" i="8"/>
  <c r="L309" i="8"/>
  <c r="K309" i="8"/>
  <c r="J309" i="8"/>
  <c r="N308" i="8"/>
  <c r="M308" i="8"/>
  <c r="L308" i="8"/>
  <c r="I308" i="8" s="1"/>
  <c r="K308" i="8"/>
  <c r="J308" i="8"/>
  <c r="N307" i="8"/>
  <c r="M307" i="8"/>
  <c r="L307" i="8"/>
  <c r="K307" i="8"/>
  <c r="J307" i="8"/>
  <c r="N306" i="8"/>
  <c r="M306" i="8"/>
  <c r="L306" i="8"/>
  <c r="K306" i="8"/>
  <c r="J306" i="8"/>
  <c r="I306" i="8"/>
  <c r="N305" i="8"/>
  <c r="M305" i="8"/>
  <c r="L305" i="8"/>
  <c r="K305" i="8"/>
  <c r="I305" i="8" s="1"/>
  <c r="J305" i="8"/>
  <c r="N304" i="8"/>
  <c r="M304" i="8"/>
  <c r="L304" i="8"/>
  <c r="K304" i="8"/>
  <c r="J304" i="8"/>
  <c r="I304" i="8"/>
  <c r="N303" i="8"/>
  <c r="M303" i="8"/>
  <c r="L303" i="8"/>
  <c r="K303" i="8"/>
  <c r="I303" i="8" s="1"/>
  <c r="J303" i="8"/>
  <c r="N302" i="8"/>
  <c r="M302" i="8"/>
  <c r="L302" i="8"/>
  <c r="I302" i="8" s="1"/>
  <c r="K302" i="8"/>
  <c r="J302" i="8"/>
  <c r="N301" i="8"/>
  <c r="M301" i="8"/>
  <c r="L301" i="8"/>
  <c r="K301" i="8"/>
  <c r="J301" i="8"/>
  <c r="N300" i="8"/>
  <c r="M300" i="8"/>
  <c r="L300" i="8"/>
  <c r="I300" i="8" s="1"/>
  <c r="K300" i="8"/>
  <c r="J300" i="8"/>
  <c r="N299" i="8"/>
  <c r="M299" i="8"/>
  <c r="L299" i="8"/>
  <c r="K299" i="8"/>
  <c r="J299" i="8"/>
  <c r="N298" i="8"/>
  <c r="M298" i="8"/>
  <c r="L298" i="8"/>
  <c r="K298" i="8"/>
  <c r="J298" i="8"/>
  <c r="I298" i="8"/>
  <c r="N297" i="8"/>
  <c r="M297" i="8"/>
  <c r="L297" i="8"/>
  <c r="K297" i="8"/>
  <c r="I297" i="8" s="1"/>
  <c r="J297" i="8"/>
  <c r="N296" i="8"/>
  <c r="M296" i="8"/>
  <c r="L296" i="8"/>
  <c r="K296" i="8"/>
  <c r="J296" i="8"/>
  <c r="I296" i="8"/>
  <c r="N295" i="8"/>
  <c r="M295" i="8"/>
  <c r="L295" i="8"/>
  <c r="K295" i="8"/>
  <c r="I295" i="8" s="1"/>
  <c r="J295" i="8"/>
  <c r="N294" i="8"/>
  <c r="M294" i="8"/>
  <c r="L294" i="8"/>
  <c r="I294" i="8" s="1"/>
  <c r="K294" i="8"/>
  <c r="J294" i="8"/>
  <c r="N293" i="8"/>
  <c r="M293" i="8"/>
  <c r="L293" i="8"/>
  <c r="K293" i="8"/>
  <c r="J293" i="8"/>
  <c r="N292" i="8"/>
  <c r="M292" i="8"/>
  <c r="L292" i="8"/>
  <c r="I292" i="8" s="1"/>
  <c r="K292" i="8"/>
  <c r="J292" i="8"/>
  <c r="N291" i="8"/>
  <c r="M291" i="8"/>
  <c r="L291" i="8"/>
  <c r="K291" i="8"/>
  <c r="J291" i="8"/>
  <c r="N290" i="8"/>
  <c r="M290" i="8"/>
  <c r="L290" i="8"/>
  <c r="K290" i="8"/>
  <c r="J290" i="8"/>
  <c r="I290" i="8"/>
  <c r="N289" i="8"/>
  <c r="M289" i="8"/>
  <c r="L289" i="8"/>
  <c r="K289" i="8"/>
  <c r="I289" i="8" s="1"/>
  <c r="J289" i="8"/>
  <c r="N288" i="8"/>
  <c r="M288" i="8"/>
  <c r="L288" i="8"/>
  <c r="K288" i="8"/>
  <c r="J288" i="8"/>
  <c r="I288" i="8"/>
  <c r="N287" i="8"/>
  <c r="M287" i="8"/>
  <c r="L287" i="8"/>
  <c r="K287" i="8"/>
  <c r="I287" i="8" s="1"/>
  <c r="J287" i="8"/>
  <c r="N286" i="8"/>
  <c r="M286" i="8"/>
  <c r="L286" i="8"/>
  <c r="I286" i="8" s="1"/>
  <c r="K286" i="8"/>
  <c r="J286" i="8"/>
  <c r="N285" i="8"/>
  <c r="M285" i="8"/>
  <c r="L285" i="8"/>
  <c r="K285" i="8"/>
  <c r="J285" i="8"/>
  <c r="N284" i="8"/>
  <c r="M284" i="8"/>
  <c r="L284" i="8"/>
  <c r="I284" i="8" s="1"/>
  <c r="K284" i="8"/>
  <c r="J284" i="8"/>
  <c r="N283" i="8"/>
  <c r="M283" i="8"/>
  <c r="L283" i="8"/>
  <c r="K283" i="8"/>
  <c r="J283" i="8"/>
  <c r="N282" i="8"/>
  <c r="M282" i="8"/>
  <c r="L282" i="8"/>
  <c r="K282" i="8"/>
  <c r="J282" i="8"/>
  <c r="I282" i="8"/>
  <c r="N281" i="8"/>
  <c r="M281" i="8"/>
  <c r="L281" i="8"/>
  <c r="K281" i="8"/>
  <c r="I281" i="8" s="1"/>
  <c r="J281" i="8"/>
  <c r="N280" i="8"/>
  <c r="M280" i="8"/>
  <c r="L280" i="8"/>
  <c r="K280" i="8"/>
  <c r="J280" i="8"/>
  <c r="I280" i="8"/>
  <c r="N279" i="8"/>
  <c r="M279" i="8"/>
  <c r="L279" i="8"/>
  <c r="K279" i="8"/>
  <c r="I279" i="8" s="1"/>
  <c r="J279" i="8"/>
  <c r="N278" i="8"/>
  <c r="M278" i="8"/>
  <c r="L278" i="8"/>
  <c r="I278" i="8" s="1"/>
  <c r="K278" i="8"/>
  <c r="J278" i="8"/>
  <c r="N277" i="8"/>
  <c r="M277" i="8"/>
  <c r="L277" i="8"/>
  <c r="K277" i="8"/>
  <c r="J277" i="8"/>
  <c r="N276" i="8"/>
  <c r="M276" i="8"/>
  <c r="L276" i="8"/>
  <c r="I276" i="8" s="1"/>
  <c r="K276" i="8"/>
  <c r="J276" i="8"/>
  <c r="N275" i="8"/>
  <c r="M275" i="8"/>
  <c r="L275" i="8"/>
  <c r="K275" i="8"/>
  <c r="J275" i="8"/>
  <c r="N274" i="8"/>
  <c r="M274" i="8"/>
  <c r="L274" i="8"/>
  <c r="K274" i="8"/>
  <c r="J274" i="8"/>
  <c r="I274" i="8"/>
  <c r="N273" i="8"/>
  <c r="M273" i="8"/>
  <c r="L273" i="8"/>
  <c r="K273" i="8"/>
  <c r="I273" i="8" s="1"/>
  <c r="J273" i="8"/>
  <c r="N272" i="8"/>
  <c r="M272" i="8"/>
  <c r="L272" i="8"/>
  <c r="K272" i="8"/>
  <c r="J272" i="8"/>
  <c r="I272" i="8"/>
  <c r="N271" i="8"/>
  <c r="M271" i="8"/>
  <c r="L271" i="8"/>
  <c r="K271" i="8"/>
  <c r="I271" i="8" s="1"/>
  <c r="J271" i="8"/>
  <c r="N270" i="8"/>
  <c r="M270" i="8"/>
  <c r="L270" i="8"/>
  <c r="I270" i="8" s="1"/>
  <c r="K270" i="8"/>
  <c r="J270" i="8"/>
  <c r="N269" i="8"/>
  <c r="M269" i="8"/>
  <c r="L269" i="8"/>
  <c r="K269" i="8"/>
  <c r="J269" i="8"/>
  <c r="N268" i="8"/>
  <c r="M268" i="8"/>
  <c r="L268" i="8"/>
  <c r="I268" i="8" s="1"/>
  <c r="K268" i="8"/>
  <c r="J268" i="8"/>
  <c r="N267" i="8"/>
  <c r="M267" i="8"/>
  <c r="L267" i="8"/>
  <c r="K267" i="8"/>
  <c r="J267" i="8"/>
  <c r="N266" i="8"/>
  <c r="M266" i="8"/>
  <c r="L266" i="8"/>
  <c r="K266" i="8"/>
  <c r="J266" i="8"/>
  <c r="I266" i="8"/>
  <c r="N265" i="8"/>
  <c r="M265" i="8"/>
  <c r="L265" i="8"/>
  <c r="K265" i="8"/>
  <c r="I265" i="8" s="1"/>
  <c r="J265" i="8"/>
  <c r="N264" i="8"/>
  <c r="M264" i="8"/>
  <c r="L264" i="8"/>
  <c r="K264" i="8"/>
  <c r="J264" i="8"/>
  <c r="I264" i="8"/>
  <c r="N263" i="8"/>
  <c r="M263" i="8"/>
  <c r="L263" i="8"/>
  <c r="K263" i="8"/>
  <c r="I263" i="8" s="1"/>
  <c r="J263" i="8"/>
  <c r="N262" i="8"/>
  <c r="M262" i="8"/>
  <c r="L262" i="8"/>
  <c r="I262" i="8" s="1"/>
  <c r="K262" i="8"/>
  <c r="J262" i="8"/>
  <c r="N261" i="8"/>
  <c r="M261" i="8"/>
  <c r="L261" i="8"/>
  <c r="K261" i="8"/>
  <c r="J261" i="8"/>
  <c r="N260" i="8"/>
  <c r="M260" i="8"/>
  <c r="L260" i="8"/>
  <c r="I260" i="8" s="1"/>
  <c r="K260" i="8"/>
  <c r="J260" i="8"/>
  <c r="N259" i="8"/>
  <c r="M259" i="8"/>
  <c r="L259" i="8"/>
  <c r="K259" i="8"/>
  <c r="J259" i="8"/>
  <c r="N258" i="8"/>
  <c r="M258" i="8"/>
  <c r="L258" i="8"/>
  <c r="K258" i="8"/>
  <c r="J258" i="8"/>
  <c r="I258" i="8"/>
  <c r="N257" i="8"/>
  <c r="M257" i="8"/>
  <c r="L257" i="8"/>
  <c r="K257" i="8"/>
  <c r="I257" i="8" s="1"/>
  <c r="J257" i="8"/>
  <c r="N256" i="8"/>
  <c r="M256" i="8"/>
  <c r="L256" i="8"/>
  <c r="K256" i="8"/>
  <c r="J256" i="8"/>
  <c r="I256" i="8"/>
  <c r="N255" i="8"/>
  <c r="M255" i="8"/>
  <c r="L255" i="8"/>
  <c r="K255" i="8"/>
  <c r="I255" i="8" s="1"/>
  <c r="J255" i="8"/>
  <c r="N254" i="8"/>
  <c r="M254" i="8"/>
  <c r="L254" i="8"/>
  <c r="I254" i="8" s="1"/>
  <c r="K254" i="8"/>
  <c r="J254" i="8"/>
  <c r="N253" i="8"/>
  <c r="M253" i="8"/>
  <c r="L253" i="8"/>
  <c r="K253" i="8"/>
  <c r="J253" i="8"/>
  <c r="N252" i="8"/>
  <c r="M252" i="8"/>
  <c r="L252" i="8"/>
  <c r="I252" i="8" s="1"/>
  <c r="K252" i="8"/>
  <c r="J252" i="8"/>
  <c r="N251" i="8"/>
  <c r="M251" i="8"/>
  <c r="L251" i="8"/>
  <c r="K251" i="8"/>
  <c r="J251" i="8"/>
  <c r="N250" i="8"/>
  <c r="M250" i="8"/>
  <c r="L250" i="8"/>
  <c r="K250" i="8"/>
  <c r="J250" i="8"/>
  <c r="I250" i="8"/>
  <c r="N249" i="8"/>
  <c r="M249" i="8"/>
  <c r="L249" i="8"/>
  <c r="K249" i="8"/>
  <c r="I249" i="8" s="1"/>
  <c r="J249" i="8"/>
  <c r="N248" i="8"/>
  <c r="M248" i="8"/>
  <c r="L248" i="8"/>
  <c r="K248" i="8"/>
  <c r="J248" i="8"/>
  <c r="I248" i="8"/>
  <c r="N247" i="8"/>
  <c r="M247" i="8"/>
  <c r="L247" i="8"/>
  <c r="K247" i="8"/>
  <c r="I247" i="8" s="1"/>
  <c r="J247" i="8"/>
  <c r="N246" i="8"/>
  <c r="M246" i="8"/>
  <c r="L246" i="8"/>
  <c r="I246" i="8" s="1"/>
  <c r="K246" i="8"/>
  <c r="J246" i="8"/>
  <c r="N245" i="8"/>
  <c r="M245" i="8"/>
  <c r="L245" i="8"/>
  <c r="K245" i="8"/>
  <c r="J245" i="8"/>
  <c r="N244" i="8"/>
  <c r="M244" i="8"/>
  <c r="L244" i="8"/>
  <c r="I244" i="8" s="1"/>
  <c r="K244" i="8"/>
  <c r="J244" i="8"/>
  <c r="N243" i="8"/>
  <c r="M243" i="8"/>
  <c r="L243" i="8"/>
  <c r="K243" i="8"/>
  <c r="J243" i="8"/>
  <c r="N242" i="8"/>
  <c r="M242" i="8"/>
  <c r="L242" i="8"/>
  <c r="K242" i="8"/>
  <c r="J242" i="8"/>
  <c r="I242" i="8"/>
  <c r="N241" i="8"/>
  <c r="M241" i="8"/>
  <c r="L241" i="8"/>
  <c r="K241" i="8"/>
  <c r="I241" i="8" s="1"/>
  <c r="J241" i="8"/>
  <c r="N240" i="8"/>
  <c r="M240" i="8"/>
  <c r="L240" i="8"/>
  <c r="K240" i="8"/>
  <c r="J240" i="8"/>
  <c r="I240" i="8"/>
  <c r="N239" i="8"/>
  <c r="M239" i="8"/>
  <c r="L239" i="8"/>
  <c r="K239" i="8"/>
  <c r="I239" i="8" s="1"/>
  <c r="J239" i="8"/>
  <c r="N238" i="8"/>
  <c r="M238" i="8"/>
  <c r="L238" i="8"/>
  <c r="I238" i="8" s="1"/>
  <c r="K238" i="8"/>
  <c r="J238" i="8"/>
  <c r="N237" i="8"/>
  <c r="M237" i="8"/>
  <c r="L237" i="8"/>
  <c r="K237" i="8"/>
  <c r="J237" i="8"/>
  <c r="N236" i="8"/>
  <c r="M236" i="8"/>
  <c r="L236" i="8"/>
  <c r="I236" i="8" s="1"/>
  <c r="K236" i="8"/>
  <c r="J236" i="8"/>
  <c r="N235" i="8"/>
  <c r="M235" i="8"/>
  <c r="L235" i="8"/>
  <c r="K235" i="8"/>
  <c r="J235" i="8"/>
  <c r="N234" i="8"/>
  <c r="M234" i="8"/>
  <c r="L234" i="8"/>
  <c r="K234" i="8"/>
  <c r="J234" i="8"/>
  <c r="I234" i="8"/>
  <c r="N233" i="8"/>
  <c r="M233" i="8"/>
  <c r="L233" i="8"/>
  <c r="K233" i="8"/>
  <c r="I233" i="8" s="1"/>
  <c r="J233" i="8"/>
  <c r="N232" i="8"/>
  <c r="M232" i="8"/>
  <c r="L232" i="8"/>
  <c r="K232" i="8"/>
  <c r="J232" i="8"/>
  <c r="I232" i="8"/>
  <c r="N231" i="8"/>
  <c r="M231" i="8"/>
  <c r="L231" i="8"/>
  <c r="K231" i="8"/>
  <c r="I231" i="8" s="1"/>
  <c r="J231" i="8"/>
  <c r="N230" i="8"/>
  <c r="M230" i="8"/>
  <c r="L230" i="8"/>
  <c r="I230" i="8" s="1"/>
  <c r="K230" i="8"/>
  <c r="J230" i="8"/>
  <c r="N229" i="8"/>
  <c r="M229" i="8"/>
  <c r="L229" i="8"/>
  <c r="K229" i="8"/>
  <c r="J229" i="8"/>
  <c r="N228" i="8"/>
  <c r="M228" i="8"/>
  <c r="L228" i="8"/>
  <c r="I228" i="8" s="1"/>
  <c r="K228" i="8"/>
  <c r="J228" i="8"/>
  <c r="N227" i="8"/>
  <c r="M227" i="8"/>
  <c r="L227" i="8"/>
  <c r="K227" i="8"/>
  <c r="J227" i="8"/>
  <c r="N226" i="8"/>
  <c r="M226" i="8"/>
  <c r="L226" i="8"/>
  <c r="K226" i="8"/>
  <c r="J226" i="8"/>
  <c r="I226" i="8"/>
  <c r="N225" i="8"/>
  <c r="M225" i="8"/>
  <c r="L225" i="8"/>
  <c r="K225" i="8"/>
  <c r="I225" i="8" s="1"/>
  <c r="J225" i="8"/>
  <c r="N224" i="8"/>
  <c r="M224" i="8"/>
  <c r="L224" i="8"/>
  <c r="K224" i="8"/>
  <c r="J224" i="8"/>
  <c r="I224" i="8"/>
  <c r="N223" i="8"/>
  <c r="M223" i="8"/>
  <c r="L223" i="8"/>
  <c r="K223" i="8"/>
  <c r="I223" i="8" s="1"/>
  <c r="J223" i="8"/>
  <c r="N222" i="8"/>
  <c r="M222" i="8"/>
  <c r="L222" i="8"/>
  <c r="I222" i="8" s="1"/>
  <c r="K222" i="8"/>
  <c r="J222" i="8"/>
  <c r="N221" i="8"/>
  <c r="M221" i="8"/>
  <c r="L221" i="8"/>
  <c r="K221" i="8"/>
  <c r="J221" i="8"/>
  <c r="N220" i="8"/>
  <c r="M220" i="8"/>
  <c r="L220" i="8"/>
  <c r="I220" i="8" s="1"/>
  <c r="K220" i="8"/>
  <c r="J220" i="8"/>
  <c r="N219" i="8"/>
  <c r="M219" i="8"/>
  <c r="L219" i="8"/>
  <c r="K219" i="8"/>
  <c r="J219" i="8"/>
  <c r="N218" i="8"/>
  <c r="M218" i="8"/>
  <c r="L218" i="8"/>
  <c r="K218" i="8"/>
  <c r="J218" i="8"/>
  <c r="I218" i="8"/>
  <c r="N217" i="8"/>
  <c r="M217" i="8"/>
  <c r="L217" i="8"/>
  <c r="K217" i="8"/>
  <c r="I217" i="8" s="1"/>
  <c r="J217" i="8"/>
  <c r="N216" i="8"/>
  <c r="M216" i="8"/>
  <c r="L216" i="8"/>
  <c r="K216" i="8"/>
  <c r="J216" i="8"/>
  <c r="I216" i="8"/>
  <c r="N215" i="8"/>
  <c r="M215" i="8"/>
  <c r="L215" i="8"/>
  <c r="K215" i="8"/>
  <c r="I215" i="8" s="1"/>
  <c r="J215" i="8"/>
  <c r="N214" i="8"/>
  <c r="M214" i="8"/>
  <c r="L214" i="8"/>
  <c r="I214" i="8" s="1"/>
  <c r="K214" i="8"/>
  <c r="J214" i="8"/>
  <c r="N213" i="8"/>
  <c r="M213" i="8"/>
  <c r="L213" i="8"/>
  <c r="K213" i="8"/>
  <c r="J213" i="8"/>
  <c r="N212" i="8"/>
  <c r="M212" i="8"/>
  <c r="L212" i="8"/>
  <c r="I212" i="8" s="1"/>
  <c r="K212" i="8"/>
  <c r="J212" i="8"/>
  <c r="N211" i="8"/>
  <c r="M211" i="8"/>
  <c r="L211" i="8"/>
  <c r="K211" i="8"/>
  <c r="J211" i="8"/>
  <c r="N210" i="8"/>
  <c r="M210" i="8"/>
  <c r="L210" i="8"/>
  <c r="K210" i="8"/>
  <c r="J210" i="8"/>
  <c r="I210" i="8"/>
  <c r="N209" i="8"/>
  <c r="M209" i="8"/>
  <c r="L209" i="8"/>
  <c r="K209" i="8"/>
  <c r="I209" i="8" s="1"/>
  <c r="J209" i="8"/>
  <c r="N208" i="8"/>
  <c r="M208" i="8"/>
  <c r="L208" i="8"/>
  <c r="K208" i="8"/>
  <c r="J208" i="8"/>
  <c r="I208" i="8"/>
  <c r="N207" i="8"/>
  <c r="M207" i="8"/>
  <c r="L207" i="8"/>
  <c r="K207" i="8"/>
  <c r="I207" i="8" s="1"/>
  <c r="J207" i="8"/>
  <c r="N206" i="8"/>
  <c r="M206" i="8"/>
  <c r="L206" i="8"/>
  <c r="I206" i="8" s="1"/>
  <c r="K206" i="8"/>
  <c r="J206" i="8"/>
  <c r="N205" i="8"/>
  <c r="M205" i="8"/>
  <c r="L205" i="8"/>
  <c r="K205" i="8"/>
  <c r="J205" i="8"/>
  <c r="N204" i="8"/>
  <c r="M204" i="8"/>
  <c r="L204" i="8"/>
  <c r="I204" i="8" s="1"/>
  <c r="K204" i="8"/>
  <c r="J204" i="8"/>
  <c r="N203" i="8"/>
  <c r="M203" i="8"/>
  <c r="L203" i="8"/>
  <c r="K203" i="8"/>
  <c r="J203" i="8"/>
  <c r="N202" i="8"/>
  <c r="M202" i="8"/>
  <c r="L202" i="8"/>
  <c r="K202" i="8"/>
  <c r="J202" i="8"/>
  <c r="I202" i="8"/>
  <c r="N201" i="8"/>
  <c r="M201" i="8"/>
  <c r="L201" i="8"/>
  <c r="K201" i="8"/>
  <c r="I201" i="8" s="1"/>
  <c r="J201" i="8"/>
  <c r="N200" i="8"/>
  <c r="M200" i="8"/>
  <c r="L200" i="8"/>
  <c r="K200" i="8"/>
  <c r="J200" i="8"/>
  <c r="I200" i="8"/>
  <c r="N199" i="8"/>
  <c r="M199" i="8"/>
  <c r="L199" i="8"/>
  <c r="K199" i="8"/>
  <c r="I199" i="8" s="1"/>
  <c r="J199" i="8"/>
  <c r="N198" i="8"/>
  <c r="M198" i="8"/>
  <c r="L198" i="8"/>
  <c r="I198" i="8" s="1"/>
  <c r="K198" i="8"/>
  <c r="J198" i="8"/>
  <c r="N197" i="8"/>
  <c r="M197" i="8"/>
  <c r="L197" i="8"/>
  <c r="K197" i="8"/>
  <c r="J197" i="8"/>
  <c r="N196" i="8"/>
  <c r="M196" i="8"/>
  <c r="L196" i="8"/>
  <c r="I196" i="8" s="1"/>
  <c r="K34" i="8" s="1"/>
  <c r="K196" i="8"/>
  <c r="J196" i="8"/>
  <c r="N195" i="8"/>
  <c r="M195" i="8"/>
  <c r="L195" i="8"/>
  <c r="K195" i="8"/>
  <c r="J195" i="8"/>
  <c r="N194" i="8"/>
  <c r="M194" i="8"/>
  <c r="L194" i="8"/>
  <c r="K194" i="8"/>
  <c r="J194" i="8"/>
  <c r="I194" i="8"/>
  <c r="N193" i="8"/>
  <c r="M193" i="8"/>
  <c r="L193" i="8"/>
  <c r="K193" i="8"/>
  <c r="I193" i="8" s="1"/>
  <c r="J193" i="8"/>
  <c r="N192" i="8"/>
  <c r="M192" i="8"/>
  <c r="L192" i="8"/>
  <c r="K192" i="8"/>
  <c r="J192" i="8"/>
  <c r="I192" i="8"/>
  <c r="N191" i="8"/>
  <c r="M191" i="8"/>
  <c r="L191" i="8"/>
  <c r="K191" i="8"/>
  <c r="I191" i="8" s="1"/>
  <c r="J191" i="8"/>
  <c r="N190" i="8"/>
  <c r="M190" i="8"/>
  <c r="L190" i="8"/>
  <c r="I190" i="8" s="1"/>
  <c r="K190" i="8"/>
  <c r="J190" i="8"/>
  <c r="N189" i="8"/>
  <c r="M189" i="8"/>
  <c r="L189" i="8"/>
  <c r="K189" i="8"/>
  <c r="J189" i="8"/>
  <c r="N188" i="8"/>
  <c r="M188" i="8"/>
  <c r="L188" i="8"/>
  <c r="I188" i="8" s="1"/>
  <c r="K188" i="8"/>
  <c r="J188" i="8"/>
  <c r="N187" i="8"/>
  <c r="M187" i="8"/>
  <c r="L187" i="8"/>
  <c r="K187" i="8"/>
  <c r="J187" i="8"/>
  <c r="N186" i="8"/>
  <c r="M186" i="8"/>
  <c r="L186" i="8"/>
  <c r="K186" i="8"/>
  <c r="J186" i="8"/>
  <c r="I186" i="8"/>
  <c r="N185" i="8"/>
  <c r="M185" i="8"/>
  <c r="L185" i="8"/>
  <c r="K185" i="8"/>
  <c r="I185" i="8" s="1"/>
  <c r="J185" i="8"/>
  <c r="N184" i="8"/>
  <c r="M184" i="8"/>
  <c r="L184" i="8"/>
  <c r="K184" i="8"/>
  <c r="J184" i="8"/>
  <c r="I184" i="8"/>
  <c r="N183" i="8"/>
  <c r="M183" i="8"/>
  <c r="L183" i="8"/>
  <c r="K183" i="8"/>
  <c r="I183" i="8" s="1"/>
  <c r="J183" i="8"/>
  <c r="N182" i="8"/>
  <c r="M182" i="8"/>
  <c r="L182" i="8"/>
  <c r="I182" i="8" s="1"/>
  <c r="K182" i="8"/>
  <c r="J182" i="8"/>
  <c r="N181" i="8"/>
  <c r="M181" i="8"/>
  <c r="L181" i="8"/>
  <c r="K181" i="8"/>
  <c r="J181" i="8"/>
  <c r="N180" i="8"/>
  <c r="M180" i="8"/>
  <c r="L180" i="8"/>
  <c r="I180" i="8" s="1"/>
  <c r="K180" i="8"/>
  <c r="J180" i="8"/>
  <c r="N179" i="8"/>
  <c r="M179" i="8"/>
  <c r="L179" i="8"/>
  <c r="K179" i="8"/>
  <c r="J179" i="8"/>
  <c r="N178" i="8"/>
  <c r="M178" i="8"/>
  <c r="L178" i="8"/>
  <c r="K178" i="8"/>
  <c r="J178" i="8"/>
  <c r="I178" i="8"/>
  <c r="N177" i="8"/>
  <c r="M177" i="8"/>
  <c r="L177" i="8"/>
  <c r="K177" i="8"/>
  <c r="I177" i="8" s="1"/>
  <c r="J177" i="8"/>
  <c r="N176" i="8"/>
  <c r="M176" i="8"/>
  <c r="L176" i="8"/>
  <c r="K176" i="8"/>
  <c r="J176" i="8"/>
  <c r="I176" i="8"/>
  <c r="N175" i="8"/>
  <c r="M175" i="8"/>
  <c r="L175" i="8"/>
  <c r="K175" i="8"/>
  <c r="I175" i="8" s="1"/>
  <c r="J175" i="8"/>
  <c r="N174" i="8"/>
  <c r="M174" i="8"/>
  <c r="L174" i="8"/>
  <c r="I174" i="8" s="1"/>
  <c r="K29" i="8" s="1"/>
  <c r="K174" i="8"/>
  <c r="J174" i="8"/>
  <c r="N173" i="8"/>
  <c r="M173" i="8"/>
  <c r="L173" i="8"/>
  <c r="K173" i="8"/>
  <c r="J173" i="8"/>
  <c r="N172" i="8"/>
  <c r="M172" i="8"/>
  <c r="L172" i="8"/>
  <c r="I172" i="8" s="1"/>
  <c r="K27" i="8" s="1"/>
  <c r="K172" i="8"/>
  <c r="J172" i="8"/>
  <c r="N171" i="8"/>
  <c r="M171" i="8"/>
  <c r="L171" i="8"/>
  <c r="K171" i="8"/>
  <c r="J171" i="8"/>
  <c r="N170" i="8"/>
  <c r="M170" i="8"/>
  <c r="L170" i="8"/>
  <c r="K170" i="8"/>
  <c r="J170" i="8"/>
  <c r="I170" i="8"/>
  <c r="N169" i="8"/>
  <c r="M169" i="8"/>
  <c r="L169" i="8"/>
  <c r="K169" i="8"/>
  <c r="I169" i="8" s="1"/>
  <c r="J169" i="8"/>
  <c r="N168" i="8"/>
  <c r="M168" i="8"/>
  <c r="L168" i="8"/>
  <c r="K168" i="8"/>
  <c r="J168" i="8"/>
  <c r="I168" i="8"/>
  <c r="N167" i="8"/>
  <c r="M167" i="8"/>
  <c r="L167" i="8"/>
  <c r="K167" i="8"/>
  <c r="I167" i="8" s="1"/>
  <c r="J167" i="8"/>
  <c r="N166" i="8"/>
  <c r="M166" i="8"/>
  <c r="L166" i="8"/>
  <c r="I166" i="8" s="1"/>
  <c r="K166" i="8"/>
  <c r="J166" i="8"/>
  <c r="N165" i="8"/>
  <c r="M165" i="8"/>
  <c r="L165" i="8"/>
  <c r="K165" i="8"/>
  <c r="J165" i="8"/>
  <c r="N164" i="8"/>
  <c r="M164" i="8"/>
  <c r="L164" i="8"/>
  <c r="I164" i="8" s="1"/>
  <c r="K164" i="8"/>
  <c r="J164" i="8"/>
  <c r="N163" i="8"/>
  <c r="M163" i="8"/>
  <c r="L163" i="8"/>
  <c r="K163" i="8"/>
  <c r="J163" i="8"/>
  <c r="N162" i="8"/>
  <c r="M162" i="8"/>
  <c r="L162" i="8"/>
  <c r="K162" i="8"/>
  <c r="J162" i="8"/>
  <c r="I162" i="8"/>
  <c r="N161" i="8"/>
  <c r="M161" i="8"/>
  <c r="L161" i="8"/>
  <c r="K161" i="8"/>
  <c r="I161" i="8" s="1"/>
  <c r="J161" i="8"/>
  <c r="N160" i="8"/>
  <c r="M160" i="8"/>
  <c r="L160" i="8"/>
  <c r="K160" i="8"/>
  <c r="J160" i="8"/>
  <c r="I160" i="8"/>
  <c r="N159" i="8"/>
  <c r="M159" i="8"/>
  <c r="L159" i="8"/>
  <c r="K159" i="8"/>
  <c r="I159" i="8" s="1"/>
  <c r="J159" i="8"/>
  <c r="N158" i="8"/>
  <c r="M158" i="8"/>
  <c r="L158" i="8"/>
  <c r="I158" i="8" s="1"/>
  <c r="K158" i="8"/>
  <c r="J158" i="8"/>
  <c r="N157" i="8"/>
  <c r="M157" i="8"/>
  <c r="L157" i="8"/>
  <c r="K157" i="8"/>
  <c r="J157" i="8"/>
  <c r="N156" i="8"/>
  <c r="M156" i="8"/>
  <c r="L156" i="8"/>
  <c r="I156" i="8" s="1"/>
  <c r="K156" i="8"/>
  <c r="J156" i="8"/>
  <c r="N155" i="8"/>
  <c r="M155" i="8"/>
  <c r="L155" i="8"/>
  <c r="K155" i="8"/>
  <c r="J155" i="8"/>
  <c r="N154" i="8"/>
  <c r="M154" i="8"/>
  <c r="L154" i="8"/>
  <c r="K154" i="8"/>
  <c r="J154" i="8"/>
  <c r="I154" i="8"/>
  <c r="N153" i="8"/>
  <c r="M153" i="8"/>
  <c r="L153" i="8"/>
  <c r="K153" i="8"/>
  <c r="I153" i="8" s="1"/>
  <c r="J153" i="8"/>
  <c r="N152" i="8"/>
  <c r="M152" i="8"/>
  <c r="L152" i="8"/>
  <c r="K152" i="8"/>
  <c r="J152" i="8"/>
  <c r="I152" i="8"/>
  <c r="N151" i="8"/>
  <c r="M151" i="8"/>
  <c r="L151" i="8"/>
  <c r="K151" i="8"/>
  <c r="I151" i="8" s="1"/>
  <c r="J151" i="8"/>
  <c r="N150" i="8"/>
  <c r="M150" i="8"/>
  <c r="L150" i="8"/>
  <c r="I150" i="8" s="1"/>
  <c r="K150" i="8"/>
  <c r="J150" i="8"/>
  <c r="N149" i="8"/>
  <c r="M149" i="8"/>
  <c r="L149" i="8"/>
  <c r="K149" i="8"/>
  <c r="J149" i="8"/>
  <c r="N148" i="8"/>
  <c r="M148" i="8"/>
  <c r="L148" i="8"/>
  <c r="I148" i="8" s="1"/>
  <c r="K148" i="8"/>
  <c r="J148" i="8"/>
  <c r="N147" i="8"/>
  <c r="M147" i="8"/>
  <c r="L147" i="8"/>
  <c r="K147" i="8"/>
  <c r="J147" i="8"/>
  <c r="N146" i="8"/>
  <c r="M146" i="8"/>
  <c r="L146" i="8"/>
  <c r="K146" i="8"/>
  <c r="J146" i="8"/>
  <c r="I146" i="8"/>
  <c r="N145" i="8"/>
  <c r="M145" i="8"/>
  <c r="L145" i="8"/>
  <c r="K145" i="8"/>
  <c r="I145" i="8" s="1"/>
  <c r="J145" i="8"/>
  <c r="N144" i="8"/>
  <c r="M144" i="8"/>
  <c r="L144" i="8"/>
  <c r="K144" i="8"/>
  <c r="J144" i="8"/>
  <c r="I144" i="8"/>
  <c r="N143" i="8"/>
  <c r="M143" i="8"/>
  <c r="L143" i="8"/>
  <c r="K143" i="8"/>
  <c r="I143" i="8" s="1"/>
  <c r="J143" i="8"/>
  <c r="N142" i="8"/>
  <c r="M142" i="8"/>
  <c r="L142" i="8"/>
  <c r="I142" i="8" s="1"/>
  <c r="K142" i="8"/>
  <c r="J142" i="8"/>
  <c r="N141" i="8"/>
  <c r="M141" i="8"/>
  <c r="L141" i="8"/>
  <c r="K141" i="8"/>
  <c r="J141" i="8"/>
  <c r="N140" i="8"/>
  <c r="M140" i="8"/>
  <c r="L140" i="8"/>
  <c r="I140" i="8" s="1"/>
  <c r="K140" i="8"/>
  <c r="J140" i="8"/>
  <c r="N139" i="8"/>
  <c r="M139" i="8"/>
  <c r="L139" i="8"/>
  <c r="K139" i="8"/>
  <c r="J139" i="8"/>
  <c r="N138" i="8"/>
  <c r="M138" i="8"/>
  <c r="L138" i="8"/>
  <c r="K138" i="8"/>
  <c r="J138" i="8"/>
  <c r="I138" i="8"/>
  <c r="N137" i="8"/>
  <c r="M137" i="8"/>
  <c r="L137" i="8"/>
  <c r="K137" i="8"/>
  <c r="I137" i="8" s="1"/>
  <c r="J137" i="8"/>
  <c r="N136" i="8"/>
  <c r="M136" i="8"/>
  <c r="L136" i="8"/>
  <c r="K136" i="8"/>
  <c r="J136" i="8"/>
  <c r="I136" i="8"/>
  <c r="N135" i="8"/>
  <c r="M135" i="8"/>
  <c r="L135" i="8"/>
  <c r="K135" i="8"/>
  <c r="I135" i="8" s="1"/>
  <c r="J135" i="8"/>
  <c r="N134" i="8"/>
  <c r="M134" i="8"/>
  <c r="L134" i="8"/>
  <c r="I134" i="8" s="1"/>
  <c r="K134" i="8"/>
  <c r="J134" i="8"/>
  <c r="N133" i="8"/>
  <c r="M133" i="8"/>
  <c r="L133" i="8"/>
  <c r="K133" i="8"/>
  <c r="J133" i="8"/>
  <c r="N132" i="8"/>
  <c r="M132" i="8"/>
  <c r="L132" i="8"/>
  <c r="I132" i="8" s="1"/>
  <c r="K132" i="8"/>
  <c r="J132" i="8"/>
  <c r="N131" i="8"/>
  <c r="M131" i="8"/>
  <c r="L131" i="8"/>
  <c r="K131" i="8"/>
  <c r="J131" i="8"/>
  <c r="N130" i="8"/>
  <c r="M130" i="8"/>
  <c r="L130" i="8"/>
  <c r="K130" i="8"/>
  <c r="J130" i="8"/>
  <c r="I130" i="8"/>
  <c r="N129" i="8"/>
  <c r="M129" i="8"/>
  <c r="L129" i="8"/>
  <c r="K129" i="8"/>
  <c r="I129" i="8" s="1"/>
  <c r="J129" i="8"/>
  <c r="N128" i="8"/>
  <c r="M128" i="8"/>
  <c r="L128" i="8"/>
  <c r="K128" i="8"/>
  <c r="J128" i="8"/>
  <c r="I128" i="8"/>
  <c r="N127" i="8"/>
  <c r="M127" i="8"/>
  <c r="L127" i="8"/>
  <c r="K127" i="8"/>
  <c r="I127" i="8" s="1"/>
  <c r="J127" i="8"/>
  <c r="N126" i="8"/>
  <c r="M126" i="8"/>
  <c r="L126" i="8"/>
  <c r="I126" i="8" s="1"/>
  <c r="K126" i="8"/>
  <c r="J126" i="8"/>
  <c r="N125" i="8"/>
  <c r="M125" i="8"/>
  <c r="L125" i="8"/>
  <c r="K125" i="8"/>
  <c r="J125" i="8"/>
  <c r="N124" i="8"/>
  <c r="M124" i="8"/>
  <c r="L124" i="8"/>
  <c r="I124" i="8" s="1"/>
  <c r="K124" i="8"/>
  <c r="J124" i="8"/>
  <c r="N123" i="8"/>
  <c r="M123" i="8"/>
  <c r="L123" i="8"/>
  <c r="K123" i="8"/>
  <c r="J123" i="8"/>
  <c r="N122" i="8"/>
  <c r="M122" i="8"/>
  <c r="L122" i="8"/>
  <c r="K122" i="8"/>
  <c r="J122" i="8"/>
  <c r="I122" i="8"/>
  <c r="N121" i="8"/>
  <c r="M121" i="8"/>
  <c r="L121" i="8"/>
  <c r="K121" i="8"/>
  <c r="I121" i="8" s="1"/>
  <c r="J121" i="8"/>
  <c r="N120" i="8"/>
  <c r="M120" i="8"/>
  <c r="L120" i="8"/>
  <c r="K120" i="8"/>
  <c r="J120" i="8"/>
  <c r="I120" i="8"/>
  <c r="N119" i="8"/>
  <c r="M119" i="8"/>
  <c r="L119" i="8"/>
  <c r="K119" i="8"/>
  <c r="I119" i="8" s="1"/>
  <c r="J119" i="8"/>
  <c r="N118" i="8"/>
  <c r="M118" i="8"/>
  <c r="L118" i="8"/>
  <c r="I118" i="8" s="1"/>
  <c r="K118" i="8"/>
  <c r="J118" i="8"/>
  <c r="N117" i="8"/>
  <c r="M117" i="8"/>
  <c r="L117" i="8"/>
  <c r="K117" i="8"/>
  <c r="J117" i="8"/>
  <c r="N116" i="8"/>
  <c r="M116" i="8"/>
  <c r="L116" i="8"/>
  <c r="I116" i="8" s="1"/>
  <c r="K116" i="8"/>
  <c r="J116" i="8"/>
  <c r="N115" i="8"/>
  <c r="M115" i="8"/>
  <c r="L115" i="8"/>
  <c r="K115" i="8"/>
  <c r="J115" i="8"/>
  <c r="N114" i="8"/>
  <c r="M114" i="8"/>
  <c r="L114" i="8"/>
  <c r="K114" i="8"/>
  <c r="J114" i="8"/>
  <c r="I114" i="8"/>
  <c r="N113" i="8"/>
  <c r="M113" i="8"/>
  <c r="L113" i="8"/>
  <c r="K113" i="8"/>
  <c r="I113" i="8" s="1"/>
  <c r="J113" i="8"/>
  <c r="N112" i="8"/>
  <c r="M112" i="8"/>
  <c r="L112" i="8"/>
  <c r="K112" i="8"/>
  <c r="J112" i="8"/>
  <c r="I112" i="8"/>
  <c r="N111" i="8"/>
  <c r="M111" i="8"/>
  <c r="L111" i="8"/>
  <c r="K111" i="8"/>
  <c r="I111" i="8" s="1"/>
  <c r="J111" i="8"/>
  <c r="N110" i="8"/>
  <c r="M110" i="8"/>
  <c r="L110" i="8"/>
  <c r="I110" i="8" s="1"/>
  <c r="K110" i="8"/>
  <c r="J110" i="8"/>
  <c r="N109" i="8"/>
  <c r="M109" i="8"/>
  <c r="L109" i="8"/>
  <c r="K109" i="8"/>
  <c r="J109" i="8"/>
  <c r="N108" i="8"/>
  <c r="M108" i="8"/>
  <c r="L108" i="8"/>
  <c r="I108" i="8" s="1"/>
  <c r="K108" i="8"/>
  <c r="J108" i="8"/>
  <c r="N107" i="8"/>
  <c r="M107" i="8"/>
  <c r="L107" i="8"/>
  <c r="K107" i="8"/>
  <c r="J107" i="8"/>
  <c r="N106" i="8"/>
  <c r="M106" i="8"/>
  <c r="L106" i="8"/>
  <c r="K106" i="8"/>
  <c r="J106" i="8"/>
  <c r="I106" i="8"/>
  <c r="N105" i="8"/>
  <c r="M105" i="8"/>
  <c r="L105" i="8"/>
  <c r="K105" i="8"/>
  <c r="I105" i="8" s="1"/>
  <c r="J105" i="8"/>
  <c r="N104" i="8"/>
  <c r="M104" i="8"/>
  <c r="L104" i="8"/>
  <c r="K104" i="8"/>
  <c r="J104" i="8"/>
  <c r="I104" i="8"/>
  <c r="N103" i="8"/>
  <c r="M103" i="8"/>
  <c r="L103" i="8"/>
  <c r="K103" i="8"/>
  <c r="I103" i="8" s="1"/>
  <c r="J103" i="8"/>
  <c r="N102" i="8"/>
  <c r="M102" i="8"/>
  <c r="L102" i="8"/>
  <c r="I102" i="8" s="1"/>
  <c r="K102" i="8"/>
  <c r="J102" i="8"/>
  <c r="N101" i="8"/>
  <c r="M101" i="8"/>
  <c r="L101" i="8"/>
  <c r="K101" i="8"/>
  <c r="J101" i="8"/>
  <c r="N100" i="8"/>
  <c r="M100" i="8"/>
  <c r="L100" i="8"/>
  <c r="I100" i="8" s="1"/>
  <c r="K100" i="8"/>
  <c r="J100" i="8"/>
  <c r="N99" i="8"/>
  <c r="M99" i="8"/>
  <c r="L99" i="8"/>
  <c r="K99" i="8"/>
  <c r="J99" i="8"/>
  <c r="N98" i="8"/>
  <c r="M98" i="8"/>
  <c r="L98" i="8"/>
  <c r="K98" i="8"/>
  <c r="J98" i="8"/>
  <c r="I98" i="8"/>
  <c r="N97" i="8"/>
  <c r="M97" i="8"/>
  <c r="L97" i="8"/>
  <c r="K97" i="8"/>
  <c r="I97" i="8" s="1"/>
  <c r="J97" i="8"/>
  <c r="N96" i="8"/>
  <c r="M96" i="8"/>
  <c r="L96" i="8"/>
  <c r="K96" i="8"/>
  <c r="J96" i="8"/>
  <c r="I96" i="8"/>
  <c r="N95" i="8"/>
  <c r="M95" i="8"/>
  <c r="L95" i="8"/>
  <c r="K95" i="8"/>
  <c r="I95" i="8" s="1"/>
  <c r="J95" i="8"/>
  <c r="N94" i="8"/>
  <c r="M94" i="8"/>
  <c r="L94" i="8"/>
  <c r="I94" i="8" s="1"/>
  <c r="K94" i="8"/>
  <c r="J94" i="8"/>
  <c r="N93" i="8"/>
  <c r="M93" i="8"/>
  <c r="L93" i="8"/>
  <c r="K93" i="8"/>
  <c r="J93" i="8"/>
  <c r="N92" i="8"/>
  <c r="M92" i="8"/>
  <c r="L92" i="8"/>
  <c r="I92" i="8" s="1"/>
  <c r="K92" i="8"/>
  <c r="J92" i="8"/>
  <c r="N91" i="8"/>
  <c r="M91" i="8"/>
  <c r="L91" i="8"/>
  <c r="K91" i="8"/>
  <c r="J91" i="8"/>
  <c r="N90" i="8"/>
  <c r="M90" i="8"/>
  <c r="L90" i="8"/>
  <c r="K90" i="8"/>
  <c r="J90" i="8"/>
  <c r="I90" i="8"/>
  <c r="N89" i="8"/>
  <c r="M89" i="8"/>
  <c r="L89" i="8"/>
  <c r="K89" i="8"/>
  <c r="I89" i="8" s="1"/>
  <c r="J89" i="8"/>
  <c r="N88" i="8"/>
  <c r="M88" i="8"/>
  <c r="L88" i="8"/>
  <c r="K88" i="8"/>
  <c r="J88" i="8"/>
  <c r="I88" i="8"/>
  <c r="N87" i="8"/>
  <c r="M87" i="8"/>
  <c r="L87" i="8"/>
  <c r="K87" i="8"/>
  <c r="I87" i="8" s="1"/>
  <c r="J87" i="8"/>
  <c r="N86" i="8"/>
  <c r="M86" i="8"/>
  <c r="L86" i="8"/>
  <c r="I86" i="8" s="1"/>
  <c r="K86" i="8"/>
  <c r="J86" i="8"/>
  <c r="N85" i="8"/>
  <c r="M85" i="8"/>
  <c r="L85" i="8"/>
  <c r="K85" i="8"/>
  <c r="J85" i="8"/>
  <c r="N84" i="8"/>
  <c r="M84" i="8"/>
  <c r="L84" i="8"/>
  <c r="K84" i="8"/>
  <c r="J84" i="8"/>
  <c r="I84" i="8"/>
  <c r="N83" i="8"/>
  <c r="M83" i="8"/>
  <c r="L83" i="8"/>
  <c r="K83" i="8"/>
  <c r="I83" i="8" s="1"/>
  <c r="J83" i="8"/>
  <c r="N82" i="8"/>
  <c r="M82" i="8"/>
  <c r="L82" i="8"/>
  <c r="K82" i="8"/>
  <c r="J82" i="8"/>
  <c r="I82" i="8"/>
  <c r="N81" i="8"/>
  <c r="M81" i="8"/>
  <c r="L81" i="8"/>
  <c r="K81" i="8"/>
  <c r="I81" i="8" s="1"/>
  <c r="J81" i="8"/>
  <c r="N80" i="8"/>
  <c r="M80" i="8"/>
  <c r="L80" i="8"/>
  <c r="K80" i="8"/>
  <c r="J80" i="8"/>
  <c r="I80" i="8"/>
  <c r="N79" i="8"/>
  <c r="M79" i="8"/>
  <c r="L79" i="8"/>
  <c r="K79" i="8"/>
  <c r="I79" i="8" s="1"/>
  <c r="J79" i="8"/>
  <c r="N78" i="8"/>
  <c r="M78" i="8"/>
  <c r="L78" i="8"/>
  <c r="I78" i="8" s="1"/>
  <c r="K78" i="8"/>
  <c r="J78" i="8"/>
  <c r="N77" i="8"/>
  <c r="M77" i="8"/>
  <c r="L77" i="8"/>
  <c r="K77" i="8"/>
  <c r="J77" i="8"/>
  <c r="N76" i="8"/>
  <c r="M76" i="8"/>
  <c r="L76" i="8"/>
  <c r="K76" i="8"/>
  <c r="J76" i="8"/>
  <c r="I76" i="8"/>
  <c r="N75" i="8"/>
  <c r="M75" i="8"/>
  <c r="L75" i="8"/>
  <c r="K75" i="8"/>
  <c r="I75" i="8" s="1"/>
  <c r="J75" i="8"/>
  <c r="N74" i="8"/>
  <c r="M74" i="8"/>
  <c r="L74" i="8"/>
  <c r="K74" i="8"/>
  <c r="J74" i="8"/>
  <c r="I74" i="8"/>
  <c r="N73" i="8"/>
  <c r="M73" i="8"/>
  <c r="L73" i="8"/>
  <c r="K73" i="8"/>
  <c r="I73" i="8" s="1"/>
  <c r="J73" i="8"/>
  <c r="N72" i="8"/>
  <c r="M72" i="8"/>
  <c r="L72" i="8"/>
  <c r="K72" i="8"/>
  <c r="J72" i="8"/>
  <c r="I72" i="8"/>
  <c r="N71" i="8"/>
  <c r="M71" i="8"/>
  <c r="L71" i="8"/>
  <c r="K71" i="8"/>
  <c r="I71" i="8" s="1"/>
  <c r="J71" i="8"/>
  <c r="N70" i="8"/>
  <c r="M70" i="8"/>
  <c r="L70" i="8"/>
  <c r="I70" i="8" s="1"/>
  <c r="K70" i="8"/>
  <c r="J70" i="8"/>
  <c r="N69" i="8"/>
  <c r="M69" i="8"/>
  <c r="L69" i="8"/>
  <c r="K69" i="8"/>
  <c r="J69" i="8"/>
  <c r="N68" i="8"/>
  <c r="M68" i="8"/>
  <c r="L68" i="8"/>
  <c r="K68" i="8"/>
  <c r="J68" i="8"/>
  <c r="I68" i="8"/>
  <c r="N67" i="8"/>
  <c r="M67" i="8"/>
  <c r="L67" i="8"/>
  <c r="K67" i="8"/>
  <c r="I67" i="8" s="1"/>
  <c r="J67" i="8"/>
  <c r="N66" i="8"/>
  <c r="M66" i="8"/>
  <c r="L66" i="8"/>
  <c r="K66" i="8"/>
  <c r="J66" i="8"/>
  <c r="I66" i="8"/>
  <c r="N65" i="8"/>
  <c r="M65" i="8"/>
  <c r="L65" i="8"/>
  <c r="K65" i="8"/>
  <c r="I65" i="8" s="1"/>
  <c r="J65" i="8"/>
  <c r="N64" i="8"/>
  <c r="M64" i="8"/>
  <c r="L64" i="8"/>
  <c r="K64" i="8"/>
  <c r="J64" i="8"/>
  <c r="I64" i="8"/>
  <c r="N63" i="8"/>
  <c r="M63" i="8"/>
  <c r="L63" i="8"/>
  <c r="K63" i="8"/>
  <c r="I63" i="8" s="1"/>
  <c r="J63" i="8"/>
  <c r="N62" i="8"/>
  <c r="M62" i="8"/>
  <c r="L62" i="8"/>
  <c r="I62" i="8" s="1"/>
  <c r="K62" i="8"/>
  <c r="J62" i="8"/>
  <c r="N61" i="8"/>
  <c r="M61" i="8"/>
  <c r="L61" i="8"/>
  <c r="K61" i="8"/>
  <c r="J61" i="8"/>
  <c r="N60" i="8"/>
  <c r="M60" i="8"/>
  <c r="L60" i="8"/>
  <c r="K60" i="8"/>
  <c r="J60" i="8"/>
  <c r="I60" i="8"/>
  <c r="L38" i="8"/>
  <c r="K38" i="8"/>
  <c r="J38" i="8" s="1"/>
  <c r="L36" i="8"/>
  <c r="K36" i="8"/>
  <c r="J36" i="8" s="1"/>
  <c r="L35" i="8"/>
  <c r="K35" i="8"/>
  <c r="J35" i="8" s="1"/>
  <c r="L31" i="8"/>
  <c r="K31" i="8"/>
  <c r="J31" i="8" s="1"/>
  <c r="L30" i="8"/>
  <c r="K30" i="8"/>
  <c r="J30" i="8" s="1"/>
  <c r="L25" i="8"/>
  <c r="K25" i="8"/>
  <c r="J25" i="8" s="1"/>
  <c r="L24" i="8"/>
  <c r="K24" i="8"/>
  <c r="J24" i="8" s="1"/>
  <c r="L23" i="8"/>
  <c r="M23" i="8" s="1"/>
  <c r="K23" i="8"/>
  <c r="J23" i="8" s="1"/>
  <c r="L22" i="8"/>
  <c r="M22" i="8" s="1"/>
  <c r="K22" i="8"/>
  <c r="J22" i="8" s="1"/>
  <c r="E12" i="8"/>
  <c r="D12" i="8"/>
  <c r="K10" i="8"/>
  <c r="K9" i="8"/>
  <c r="K8" i="8"/>
  <c r="K7" i="8"/>
  <c r="K6" i="8"/>
  <c r="K4" i="8"/>
  <c r="K3" i="8"/>
  <c r="K2" i="8"/>
  <c r="D1" i="8"/>
  <c r="K5" i="8" s="1"/>
  <c r="N399" i="7"/>
  <c r="M399" i="7"/>
  <c r="L399" i="7"/>
  <c r="K399" i="7"/>
  <c r="J399" i="7"/>
  <c r="N398" i="7"/>
  <c r="M398" i="7"/>
  <c r="L398" i="7"/>
  <c r="I398" i="7" s="1"/>
  <c r="K398" i="7"/>
  <c r="J398" i="7"/>
  <c r="N397" i="7"/>
  <c r="M397" i="7"/>
  <c r="L397" i="7"/>
  <c r="K397" i="7"/>
  <c r="J397" i="7"/>
  <c r="N396" i="7"/>
  <c r="M396" i="7"/>
  <c r="L396" i="7"/>
  <c r="K396" i="7"/>
  <c r="J396" i="7"/>
  <c r="I396" i="7"/>
  <c r="N395" i="7"/>
  <c r="M395" i="7"/>
  <c r="L395" i="7"/>
  <c r="K395" i="7"/>
  <c r="I395" i="7" s="1"/>
  <c r="J395" i="7"/>
  <c r="N394" i="7"/>
  <c r="M394" i="7"/>
  <c r="L394" i="7"/>
  <c r="K394" i="7"/>
  <c r="J394" i="7"/>
  <c r="I394" i="7"/>
  <c r="N393" i="7"/>
  <c r="M393" i="7"/>
  <c r="L393" i="7"/>
  <c r="K393" i="7"/>
  <c r="I393" i="7" s="1"/>
  <c r="J393" i="7"/>
  <c r="N392" i="7"/>
  <c r="M392" i="7"/>
  <c r="L392" i="7"/>
  <c r="I392" i="7" s="1"/>
  <c r="K392" i="7"/>
  <c r="J392" i="7"/>
  <c r="N391" i="7"/>
  <c r="M391" i="7"/>
  <c r="L391" i="7"/>
  <c r="K391" i="7"/>
  <c r="J391" i="7"/>
  <c r="N390" i="7"/>
  <c r="M390" i="7"/>
  <c r="L390" i="7"/>
  <c r="K390" i="7"/>
  <c r="J390" i="7"/>
  <c r="I390" i="7" s="1"/>
  <c r="N389" i="7"/>
  <c r="M389" i="7"/>
  <c r="L389" i="7"/>
  <c r="K389" i="7"/>
  <c r="J389" i="7"/>
  <c r="N388" i="7"/>
  <c r="M388" i="7"/>
  <c r="L388" i="7"/>
  <c r="K388" i="7"/>
  <c r="J388" i="7"/>
  <c r="I388" i="7" s="1"/>
  <c r="N387" i="7"/>
  <c r="M387" i="7"/>
  <c r="L387" i="7"/>
  <c r="K387" i="7"/>
  <c r="J387" i="7"/>
  <c r="N386" i="7"/>
  <c r="M386" i="7"/>
  <c r="L386" i="7"/>
  <c r="K386" i="7"/>
  <c r="J386" i="7"/>
  <c r="I386" i="7"/>
  <c r="N385" i="7"/>
  <c r="M385" i="7"/>
  <c r="L385" i="7"/>
  <c r="K385" i="7"/>
  <c r="I385" i="7" s="1"/>
  <c r="J385" i="7"/>
  <c r="N384" i="7"/>
  <c r="M384" i="7"/>
  <c r="L384" i="7"/>
  <c r="I384" i="7" s="1"/>
  <c r="K384" i="7"/>
  <c r="J384" i="7"/>
  <c r="N383" i="7"/>
  <c r="M383" i="7"/>
  <c r="L383" i="7"/>
  <c r="K383" i="7"/>
  <c r="J383" i="7"/>
  <c r="N382" i="7"/>
  <c r="M382" i="7"/>
  <c r="L382" i="7"/>
  <c r="K382" i="7"/>
  <c r="J382" i="7"/>
  <c r="I382" i="7" s="1"/>
  <c r="N381" i="7"/>
  <c r="M381" i="7"/>
  <c r="L381" i="7"/>
  <c r="K381" i="7"/>
  <c r="J381" i="7"/>
  <c r="N380" i="7"/>
  <c r="M380" i="7"/>
  <c r="L380" i="7"/>
  <c r="K380" i="7"/>
  <c r="J380" i="7"/>
  <c r="I380" i="7" s="1"/>
  <c r="N379" i="7"/>
  <c r="M379" i="7"/>
  <c r="L379" i="7"/>
  <c r="K379" i="7"/>
  <c r="J379" i="7"/>
  <c r="N378" i="7"/>
  <c r="M378" i="7"/>
  <c r="L378" i="7"/>
  <c r="K378" i="7"/>
  <c r="J378" i="7"/>
  <c r="I378" i="7"/>
  <c r="N377" i="7"/>
  <c r="M377" i="7"/>
  <c r="L377" i="7"/>
  <c r="K377" i="7"/>
  <c r="I377" i="7" s="1"/>
  <c r="J377" i="7"/>
  <c r="N376" i="7"/>
  <c r="M376" i="7"/>
  <c r="L376" i="7"/>
  <c r="I376" i="7" s="1"/>
  <c r="K376" i="7"/>
  <c r="J376" i="7"/>
  <c r="N375" i="7"/>
  <c r="M375" i="7"/>
  <c r="L375" i="7"/>
  <c r="K375" i="7"/>
  <c r="J375" i="7"/>
  <c r="N374" i="7"/>
  <c r="M374" i="7"/>
  <c r="L374" i="7"/>
  <c r="K374" i="7"/>
  <c r="J374" i="7"/>
  <c r="I374" i="7" s="1"/>
  <c r="N373" i="7"/>
  <c r="M373" i="7"/>
  <c r="L373" i="7"/>
  <c r="K373" i="7"/>
  <c r="J373" i="7"/>
  <c r="N372" i="7"/>
  <c r="M372" i="7"/>
  <c r="L372" i="7"/>
  <c r="K372" i="7"/>
  <c r="J372" i="7"/>
  <c r="I372" i="7" s="1"/>
  <c r="N371" i="7"/>
  <c r="M371" i="7"/>
  <c r="L371" i="7"/>
  <c r="K371" i="7"/>
  <c r="J371" i="7"/>
  <c r="N370" i="7"/>
  <c r="M370" i="7"/>
  <c r="L370" i="7"/>
  <c r="K370" i="7"/>
  <c r="J370" i="7"/>
  <c r="I370" i="7"/>
  <c r="N369" i="7"/>
  <c r="M369" i="7"/>
  <c r="L369" i="7"/>
  <c r="K369" i="7"/>
  <c r="I369" i="7" s="1"/>
  <c r="J369" i="7"/>
  <c r="N368" i="7"/>
  <c r="M368" i="7"/>
  <c r="L368" i="7"/>
  <c r="I368" i="7" s="1"/>
  <c r="K368" i="7"/>
  <c r="J368" i="7"/>
  <c r="N367" i="7"/>
  <c r="M367" i="7"/>
  <c r="L367" i="7"/>
  <c r="K367" i="7"/>
  <c r="J367" i="7"/>
  <c r="N366" i="7"/>
  <c r="M366" i="7"/>
  <c r="L366" i="7"/>
  <c r="K366" i="7"/>
  <c r="J366" i="7"/>
  <c r="I366" i="7" s="1"/>
  <c r="N365" i="7"/>
  <c r="M365" i="7"/>
  <c r="L365" i="7"/>
  <c r="K365" i="7"/>
  <c r="J365" i="7"/>
  <c r="N364" i="7"/>
  <c r="M364" i="7"/>
  <c r="L364" i="7"/>
  <c r="K364" i="7"/>
  <c r="J364" i="7"/>
  <c r="I364" i="7" s="1"/>
  <c r="N363" i="7"/>
  <c r="M363" i="7"/>
  <c r="L363" i="7"/>
  <c r="K363" i="7"/>
  <c r="J363" i="7"/>
  <c r="N362" i="7"/>
  <c r="M362" i="7"/>
  <c r="L362" i="7"/>
  <c r="K362" i="7"/>
  <c r="J362" i="7"/>
  <c r="I362" i="7"/>
  <c r="N361" i="7"/>
  <c r="M361" i="7"/>
  <c r="L361" i="7"/>
  <c r="K361" i="7"/>
  <c r="I361" i="7" s="1"/>
  <c r="J361" i="7"/>
  <c r="N360" i="7"/>
  <c r="M360" i="7"/>
  <c r="L360" i="7"/>
  <c r="I360" i="7" s="1"/>
  <c r="K360" i="7"/>
  <c r="J360" i="7"/>
  <c r="N359" i="7"/>
  <c r="M359" i="7"/>
  <c r="L359" i="7"/>
  <c r="K359" i="7"/>
  <c r="J359" i="7"/>
  <c r="N358" i="7"/>
  <c r="M358" i="7"/>
  <c r="L358" i="7"/>
  <c r="K358" i="7"/>
  <c r="J358" i="7"/>
  <c r="I358" i="7" s="1"/>
  <c r="N357" i="7"/>
  <c r="M357" i="7"/>
  <c r="L357" i="7"/>
  <c r="K357" i="7"/>
  <c r="J357" i="7"/>
  <c r="N356" i="7"/>
  <c r="M356" i="7"/>
  <c r="L356" i="7"/>
  <c r="K356" i="7"/>
  <c r="J356" i="7"/>
  <c r="I356" i="7" s="1"/>
  <c r="N355" i="7"/>
  <c r="M355" i="7"/>
  <c r="L355" i="7"/>
  <c r="K355" i="7"/>
  <c r="J355" i="7"/>
  <c r="N354" i="7"/>
  <c r="M354" i="7"/>
  <c r="L354" i="7"/>
  <c r="K354" i="7"/>
  <c r="J354" i="7"/>
  <c r="I354" i="7"/>
  <c r="N353" i="7"/>
  <c r="M353" i="7"/>
  <c r="L353" i="7"/>
  <c r="K353" i="7"/>
  <c r="I353" i="7" s="1"/>
  <c r="J353" i="7"/>
  <c r="N352" i="7"/>
  <c r="M352" i="7"/>
  <c r="L352" i="7"/>
  <c r="I352" i="7" s="1"/>
  <c r="K39" i="7" s="1"/>
  <c r="K352" i="7"/>
  <c r="J352" i="7"/>
  <c r="N351" i="7"/>
  <c r="M351" i="7"/>
  <c r="L351" i="7"/>
  <c r="K351" i="7"/>
  <c r="J351" i="7"/>
  <c r="N350" i="7"/>
  <c r="M350" i="7"/>
  <c r="L350" i="7"/>
  <c r="K350" i="7"/>
  <c r="J350" i="7"/>
  <c r="I350" i="7" s="1"/>
  <c r="N349" i="7"/>
  <c r="M349" i="7"/>
  <c r="L349" i="7"/>
  <c r="K349" i="7"/>
  <c r="J349" i="7"/>
  <c r="N348" i="7"/>
  <c r="M348" i="7"/>
  <c r="L348" i="7"/>
  <c r="K348" i="7"/>
  <c r="J348" i="7"/>
  <c r="I348" i="7" s="1"/>
  <c r="N347" i="7"/>
  <c r="M347" i="7"/>
  <c r="L347" i="7"/>
  <c r="K347" i="7"/>
  <c r="J347" i="7"/>
  <c r="N346" i="7"/>
  <c r="M346" i="7"/>
  <c r="L346" i="7"/>
  <c r="K346" i="7"/>
  <c r="J346" i="7"/>
  <c r="I346" i="7"/>
  <c r="N345" i="7"/>
  <c r="M345" i="7"/>
  <c r="L345" i="7"/>
  <c r="K345" i="7"/>
  <c r="I345" i="7" s="1"/>
  <c r="J345" i="7"/>
  <c r="N344" i="7"/>
  <c r="M344" i="7"/>
  <c r="L344" i="7"/>
  <c r="I344" i="7" s="1"/>
  <c r="K344" i="7"/>
  <c r="J344" i="7"/>
  <c r="N343" i="7"/>
  <c r="M343" i="7"/>
  <c r="L343" i="7"/>
  <c r="K343" i="7"/>
  <c r="J343" i="7"/>
  <c r="N342" i="7"/>
  <c r="M342" i="7"/>
  <c r="L342" i="7"/>
  <c r="K342" i="7"/>
  <c r="J342" i="7"/>
  <c r="I342" i="7" s="1"/>
  <c r="N341" i="7"/>
  <c r="M341" i="7"/>
  <c r="L341" i="7"/>
  <c r="K341" i="7"/>
  <c r="J341" i="7"/>
  <c r="N340" i="7"/>
  <c r="M340" i="7"/>
  <c r="L340" i="7"/>
  <c r="K340" i="7"/>
  <c r="J340" i="7"/>
  <c r="I340" i="7" s="1"/>
  <c r="N339" i="7"/>
  <c r="M339" i="7"/>
  <c r="L339" i="7"/>
  <c r="K339" i="7"/>
  <c r="J339" i="7"/>
  <c r="N338" i="7"/>
  <c r="M338" i="7"/>
  <c r="L338" i="7"/>
  <c r="K338" i="7"/>
  <c r="J338" i="7"/>
  <c r="I338" i="7"/>
  <c r="N337" i="7"/>
  <c r="M337" i="7"/>
  <c r="L337" i="7"/>
  <c r="K337" i="7"/>
  <c r="I337" i="7" s="1"/>
  <c r="J337" i="7"/>
  <c r="N336" i="7"/>
  <c r="M336" i="7"/>
  <c r="L336" i="7"/>
  <c r="I336" i="7" s="1"/>
  <c r="K336" i="7"/>
  <c r="J336" i="7"/>
  <c r="N335" i="7"/>
  <c r="M335" i="7"/>
  <c r="L335" i="7"/>
  <c r="K335" i="7"/>
  <c r="J335" i="7"/>
  <c r="N334" i="7"/>
  <c r="M334" i="7"/>
  <c r="L334" i="7"/>
  <c r="K334" i="7"/>
  <c r="J334" i="7"/>
  <c r="I334" i="7" s="1"/>
  <c r="N333" i="7"/>
  <c r="M333" i="7"/>
  <c r="L333" i="7"/>
  <c r="K333" i="7"/>
  <c r="J333" i="7"/>
  <c r="N332" i="7"/>
  <c r="M332" i="7"/>
  <c r="L332" i="7"/>
  <c r="K332" i="7"/>
  <c r="J332" i="7"/>
  <c r="I332" i="7" s="1"/>
  <c r="N331" i="7"/>
  <c r="M331" i="7"/>
  <c r="L331" i="7"/>
  <c r="K331" i="7"/>
  <c r="J331" i="7"/>
  <c r="N330" i="7"/>
  <c r="M330" i="7"/>
  <c r="L330" i="7"/>
  <c r="K330" i="7"/>
  <c r="J330" i="7"/>
  <c r="I330" i="7"/>
  <c r="N329" i="7"/>
  <c r="M329" i="7"/>
  <c r="L329" i="7"/>
  <c r="K329" i="7"/>
  <c r="I329" i="7" s="1"/>
  <c r="J329" i="7"/>
  <c r="N328" i="7"/>
  <c r="M328" i="7"/>
  <c r="L328" i="7"/>
  <c r="I328" i="7" s="1"/>
  <c r="K328" i="7"/>
  <c r="J328" i="7"/>
  <c r="N327" i="7"/>
  <c r="M327" i="7"/>
  <c r="L327" i="7"/>
  <c r="K327" i="7"/>
  <c r="J327" i="7"/>
  <c r="N326" i="7"/>
  <c r="M326" i="7"/>
  <c r="L326" i="7"/>
  <c r="K326" i="7"/>
  <c r="J326" i="7"/>
  <c r="I326" i="7" s="1"/>
  <c r="N325" i="7"/>
  <c r="M325" i="7"/>
  <c r="L325" i="7"/>
  <c r="K325" i="7"/>
  <c r="J325" i="7"/>
  <c r="N324" i="7"/>
  <c r="M324" i="7"/>
  <c r="L324" i="7"/>
  <c r="K324" i="7"/>
  <c r="J324" i="7"/>
  <c r="I324" i="7" s="1"/>
  <c r="N323" i="7"/>
  <c r="M323" i="7"/>
  <c r="L323" i="7"/>
  <c r="K323" i="7"/>
  <c r="J323" i="7"/>
  <c r="N322" i="7"/>
  <c r="M322" i="7"/>
  <c r="L322" i="7"/>
  <c r="K322" i="7"/>
  <c r="J322" i="7"/>
  <c r="I322" i="7"/>
  <c r="N321" i="7"/>
  <c r="M321" i="7"/>
  <c r="L321" i="7"/>
  <c r="K321" i="7"/>
  <c r="I321" i="7" s="1"/>
  <c r="J321" i="7"/>
  <c r="N320" i="7"/>
  <c r="M320" i="7"/>
  <c r="L320" i="7"/>
  <c r="I320" i="7" s="1"/>
  <c r="K320" i="7"/>
  <c r="J320" i="7"/>
  <c r="N319" i="7"/>
  <c r="M319" i="7"/>
  <c r="L319" i="7"/>
  <c r="K319" i="7"/>
  <c r="J319" i="7"/>
  <c r="N318" i="7"/>
  <c r="M318" i="7"/>
  <c r="L318" i="7"/>
  <c r="K318" i="7"/>
  <c r="J318" i="7"/>
  <c r="I318" i="7" s="1"/>
  <c r="N317" i="7"/>
  <c r="M317" i="7"/>
  <c r="L317" i="7"/>
  <c r="K317" i="7"/>
  <c r="J317" i="7"/>
  <c r="N316" i="7"/>
  <c r="M316" i="7"/>
  <c r="L316" i="7"/>
  <c r="K316" i="7"/>
  <c r="J316" i="7"/>
  <c r="I316" i="7" s="1"/>
  <c r="N315" i="7"/>
  <c r="M315" i="7"/>
  <c r="L315" i="7"/>
  <c r="K315" i="7"/>
  <c r="J315" i="7"/>
  <c r="N314" i="7"/>
  <c r="M314" i="7"/>
  <c r="L314" i="7"/>
  <c r="K314" i="7"/>
  <c r="J314" i="7"/>
  <c r="I314" i="7"/>
  <c r="N313" i="7"/>
  <c r="M313" i="7"/>
  <c r="L313" i="7"/>
  <c r="K313" i="7"/>
  <c r="I313" i="7" s="1"/>
  <c r="J313" i="7"/>
  <c r="N312" i="7"/>
  <c r="M312" i="7"/>
  <c r="L312" i="7"/>
  <c r="K312" i="7"/>
  <c r="J312" i="7"/>
  <c r="I312" i="7" s="1"/>
  <c r="N311" i="7"/>
  <c r="M311" i="7"/>
  <c r="L311" i="7"/>
  <c r="K311" i="7"/>
  <c r="J311" i="7"/>
  <c r="N310" i="7"/>
  <c r="M310" i="7"/>
  <c r="L310" i="7"/>
  <c r="K310" i="7"/>
  <c r="J310" i="7"/>
  <c r="I310" i="7" s="1"/>
  <c r="N309" i="7"/>
  <c r="M309" i="7"/>
  <c r="L309" i="7"/>
  <c r="K309" i="7"/>
  <c r="J309" i="7"/>
  <c r="N308" i="7"/>
  <c r="M308" i="7"/>
  <c r="L308" i="7"/>
  <c r="K308" i="7"/>
  <c r="J308" i="7"/>
  <c r="I308" i="7" s="1"/>
  <c r="N307" i="7"/>
  <c r="M307" i="7"/>
  <c r="L307" i="7"/>
  <c r="K307" i="7"/>
  <c r="J307" i="7"/>
  <c r="N306" i="7"/>
  <c r="M306" i="7"/>
  <c r="L306" i="7"/>
  <c r="K306" i="7"/>
  <c r="J306" i="7"/>
  <c r="I306" i="7"/>
  <c r="N305" i="7"/>
  <c r="M305" i="7"/>
  <c r="L305" i="7"/>
  <c r="K305" i="7"/>
  <c r="I305" i="7" s="1"/>
  <c r="J305" i="7"/>
  <c r="N304" i="7"/>
  <c r="M304" i="7"/>
  <c r="L304" i="7"/>
  <c r="K304" i="7"/>
  <c r="J304" i="7"/>
  <c r="I304" i="7" s="1"/>
  <c r="N303" i="7"/>
  <c r="M303" i="7"/>
  <c r="L303" i="7"/>
  <c r="K303" i="7"/>
  <c r="J303" i="7"/>
  <c r="N302" i="7"/>
  <c r="M302" i="7"/>
  <c r="L302" i="7"/>
  <c r="K302" i="7"/>
  <c r="J302" i="7"/>
  <c r="I302" i="7" s="1"/>
  <c r="N301" i="7"/>
  <c r="M301" i="7"/>
  <c r="L301" i="7"/>
  <c r="K301" i="7"/>
  <c r="J301" i="7"/>
  <c r="N300" i="7"/>
  <c r="M300" i="7"/>
  <c r="L300" i="7"/>
  <c r="K300" i="7"/>
  <c r="J300" i="7"/>
  <c r="I300" i="7" s="1"/>
  <c r="N299" i="7"/>
  <c r="M299" i="7"/>
  <c r="L299" i="7"/>
  <c r="K299" i="7"/>
  <c r="J299" i="7"/>
  <c r="N298" i="7"/>
  <c r="M298" i="7"/>
  <c r="L298" i="7"/>
  <c r="K298" i="7"/>
  <c r="J298" i="7"/>
  <c r="I298" i="7"/>
  <c r="N297" i="7"/>
  <c r="M297" i="7"/>
  <c r="L297" i="7"/>
  <c r="K297" i="7"/>
  <c r="I297" i="7" s="1"/>
  <c r="J297" i="7"/>
  <c r="N296" i="7"/>
  <c r="M296" i="7"/>
  <c r="L296" i="7"/>
  <c r="K296" i="7"/>
  <c r="J296" i="7"/>
  <c r="I296" i="7" s="1"/>
  <c r="N295" i="7"/>
  <c r="M295" i="7"/>
  <c r="L295" i="7"/>
  <c r="K295" i="7"/>
  <c r="J295" i="7"/>
  <c r="N294" i="7"/>
  <c r="M294" i="7"/>
  <c r="L294" i="7"/>
  <c r="K294" i="7"/>
  <c r="J294" i="7"/>
  <c r="I294" i="7" s="1"/>
  <c r="N293" i="7"/>
  <c r="M293" i="7"/>
  <c r="L293" i="7"/>
  <c r="K293" i="7"/>
  <c r="J293" i="7"/>
  <c r="N292" i="7"/>
  <c r="M292" i="7"/>
  <c r="L292" i="7"/>
  <c r="K292" i="7"/>
  <c r="J292" i="7"/>
  <c r="I292" i="7" s="1"/>
  <c r="N291" i="7"/>
  <c r="M291" i="7"/>
  <c r="L291" i="7"/>
  <c r="K291" i="7"/>
  <c r="J291" i="7"/>
  <c r="N290" i="7"/>
  <c r="M290" i="7"/>
  <c r="L290" i="7"/>
  <c r="K290" i="7"/>
  <c r="J290" i="7"/>
  <c r="I290" i="7"/>
  <c r="N289" i="7"/>
  <c r="M289" i="7"/>
  <c r="L289" i="7"/>
  <c r="K289" i="7"/>
  <c r="I289" i="7" s="1"/>
  <c r="J289" i="7"/>
  <c r="N288" i="7"/>
  <c r="M288" i="7"/>
  <c r="L288" i="7"/>
  <c r="K288" i="7"/>
  <c r="J288" i="7"/>
  <c r="I288" i="7" s="1"/>
  <c r="N287" i="7"/>
  <c r="M287" i="7"/>
  <c r="L287" i="7"/>
  <c r="K287" i="7"/>
  <c r="J287" i="7"/>
  <c r="N286" i="7"/>
  <c r="M286" i="7"/>
  <c r="L286" i="7"/>
  <c r="K286" i="7"/>
  <c r="J286" i="7"/>
  <c r="I286" i="7" s="1"/>
  <c r="N285" i="7"/>
  <c r="M285" i="7"/>
  <c r="L285" i="7"/>
  <c r="K285" i="7"/>
  <c r="J285" i="7"/>
  <c r="N284" i="7"/>
  <c r="M284" i="7"/>
  <c r="L284" i="7"/>
  <c r="K284" i="7"/>
  <c r="J284" i="7"/>
  <c r="I284" i="7" s="1"/>
  <c r="N283" i="7"/>
  <c r="M283" i="7"/>
  <c r="L283" i="7"/>
  <c r="K283" i="7"/>
  <c r="J283" i="7"/>
  <c r="N282" i="7"/>
  <c r="M282" i="7"/>
  <c r="L282" i="7"/>
  <c r="K282" i="7"/>
  <c r="J282" i="7"/>
  <c r="I282" i="7"/>
  <c r="N281" i="7"/>
  <c r="M281" i="7"/>
  <c r="L281" i="7"/>
  <c r="K281" i="7"/>
  <c r="I281" i="7" s="1"/>
  <c r="J281" i="7"/>
  <c r="N280" i="7"/>
  <c r="M280" i="7"/>
  <c r="L280" i="7"/>
  <c r="K280" i="7"/>
  <c r="J280" i="7"/>
  <c r="I280" i="7" s="1"/>
  <c r="N279" i="7"/>
  <c r="M279" i="7"/>
  <c r="L279" i="7"/>
  <c r="K279" i="7"/>
  <c r="J279" i="7"/>
  <c r="N278" i="7"/>
  <c r="M278" i="7"/>
  <c r="L278" i="7"/>
  <c r="K278" i="7"/>
  <c r="J278" i="7"/>
  <c r="I278" i="7" s="1"/>
  <c r="N277" i="7"/>
  <c r="M277" i="7"/>
  <c r="L277" i="7"/>
  <c r="K277" i="7"/>
  <c r="J277" i="7"/>
  <c r="N276" i="7"/>
  <c r="M276" i="7"/>
  <c r="L276" i="7"/>
  <c r="K276" i="7"/>
  <c r="J276" i="7"/>
  <c r="I276" i="7" s="1"/>
  <c r="N275" i="7"/>
  <c r="M275" i="7"/>
  <c r="L275" i="7"/>
  <c r="K275" i="7"/>
  <c r="J275" i="7"/>
  <c r="N274" i="7"/>
  <c r="M274" i="7"/>
  <c r="L274" i="7"/>
  <c r="K274" i="7"/>
  <c r="J274" i="7"/>
  <c r="I274" i="7"/>
  <c r="N273" i="7"/>
  <c r="M273" i="7"/>
  <c r="L273" i="7"/>
  <c r="K273" i="7"/>
  <c r="I273" i="7" s="1"/>
  <c r="J273" i="7"/>
  <c r="N272" i="7"/>
  <c r="M272" i="7"/>
  <c r="L272" i="7"/>
  <c r="K272" i="7"/>
  <c r="J272" i="7"/>
  <c r="I272" i="7" s="1"/>
  <c r="N271" i="7"/>
  <c r="M271" i="7"/>
  <c r="L271" i="7"/>
  <c r="K271" i="7"/>
  <c r="J271" i="7"/>
  <c r="N270" i="7"/>
  <c r="M270" i="7"/>
  <c r="L270" i="7"/>
  <c r="K270" i="7"/>
  <c r="J270" i="7"/>
  <c r="I270" i="7" s="1"/>
  <c r="N269" i="7"/>
  <c r="M269" i="7"/>
  <c r="L269" i="7"/>
  <c r="K269" i="7"/>
  <c r="J269" i="7"/>
  <c r="N268" i="7"/>
  <c r="M268" i="7"/>
  <c r="L268" i="7"/>
  <c r="K268" i="7"/>
  <c r="J268" i="7"/>
  <c r="I268" i="7" s="1"/>
  <c r="N267" i="7"/>
  <c r="M267" i="7"/>
  <c r="L267" i="7"/>
  <c r="K267" i="7"/>
  <c r="J267" i="7"/>
  <c r="N266" i="7"/>
  <c r="M266" i="7"/>
  <c r="L266" i="7"/>
  <c r="K266" i="7"/>
  <c r="J266" i="7"/>
  <c r="I266" i="7"/>
  <c r="N265" i="7"/>
  <c r="M265" i="7"/>
  <c r="L265" i="7"/>
  <c r="K265" i="7"/>
  <c r="I265" i="7" s="1"/>
  <c r="J265" i="7"/>
  <c r="N264" i="7"/>
  <c r="M264" i="7"/>
  <c r="L264" i="7"/>
  <c r="K264" i="7"/>
  <c r="J264" i="7"/>
  <c r="N263" i="7"/>
  <c r="M263" i="7"/>
  <c r="L263" i="7"/>
  <c r="K263" i="7"/>
  <c r="J263" i="7"/>
  <c r="N262" i="7"/>
  <c r="M262" i="7"/>
  <c r="L262" i="7"/>
  <c r="K262" i="7"/>
  <c r="J262" i="7"/>
  <c r="I262" i="7" s="1"/>
  <c r="N261" i="7"/>
  <c r="M261" i="7"/>
  <c r="L261" i="7"/>
  <c r="K261" i="7"/>
  <c r="J261" i="7"/>
  <c r="N260" i="7"/>
  <c r="M260" i="7"/>
  <c r="L260" i="7"/>
  <c r="K260" i="7"/>
  <c r="J260" i="7"/>
  <c r="I260" i="7" s="1"/>
  <c r="N259" i="7"/>
  <c r="M259" i="7"/>
  <c r="L259" i="7"/>
  <c r="K259" i="7"/>
  <c r="J259" i="7"/>
  <c r="N258" i="7"/>
  <c r="M258" i="7"/>
  <c r="L258" i="7"/>
  <c r="K258" i="7"/>
  <c r="J258" i="7"/>
  <c r="I258" i="7"/>
  <c r="N257" i="7"/>
  <c r="M257" i="7"/>
  <c r="L257" i="7"/>
  <c r="K257" i="7"/>
  <c r="I257" i="7" s="1"/>
  <c r="J257" i="7"/>
  <c r="N256" i="7"/>
  <c r="M256" i="7"/>
  <c r="L256" i="7"/>
  <c r="K256" i="7"/>
  <c r="J256" i="7"/>
  <c r="N255" i="7"/>
  <c r="M255" i="7"/>
  <c r="L255" i="7"/>
  <c r="K255" i="7"/>
  <c r="J255" i="7"/>
  <c r="N254" i="7"/>
  <c r="M254" i="7"/>
  <c r="L254" i="7"/>
  <c r="K254" i="7"/>
  <c r="J254" i="7"/>
  <c r="I254" i="7" s="1"/>
  <c r="N253" i="7"/>
  <c r="M253" i="7"/>
  <c r="L253" i="7"/>
  <c r="K253" i="7"/>
  <c r="J253" i="7"/>
  <c r="N252" i="7"/>
  <c r="M252" i="7"/>
  <c r="L252" i="7"/>
  <c r="K252" i="7"/>
  <c r="J252" i="7"/>
  <c r="I252" i="7" s="1"/>
  <c r="N251" i="7"/>
  <c r="M251" i="7"/>
  <c r="L251" i="7"/>
  <c r="K251" i="7"/>
  <c r="J251" i="7"/>
  <c r="N250" i="7"/>
  <c r="M250" i="7"/>
  <c r="L250" i="7"/>
  <c r="K250" i="7"/>
  <c r="J250" i="7"/>
  <c r="I250" i="7"/>
  <c r="N249" i="7"/>
  <c r="M249" i="7"/>
  <c r="L249" i="7"/>
  <c r="K249" i="7"/>
  <c r="I249" i="7" s="1"/>
  <c r="J249" i="7"/>
  <c r="N248" i="7"/>
  <c r="M248" i="7"/>
  <c r="L248" i="7"/>
  <c r="K248" i="7"/>
  <c r="J248" i="7"/>
  <c r="I248" i="7" s="1"/>
  <c r="N247" i="7"/>
  <c r="M247" i="7"/>
  <c r="L247" i="7"/>
  <c r="K247" i="7"/>
  <c r="J247" i="7"/>
  <c r="N246" i="7"/>
  <c r="M246" i="7"/>
  <c r="L246" i="7"/>
  <c r="K246" i="7"/>
  <c r="J246" i="7"/>
  <c r="I246" i="7" s="1"/>
  <c r="N245" i="7"/>
  <c r="M245" i="7"/>
  <c r="L245" i="7"/>
  <c r="K245" i="7"/>
  <c r="J245" i="7"/>
  <c r="N244" i="7"/>
  <c r="M244" i="7"/>
  <c r="L244" i="7"/>
  <c r="K244" i="7"/>
  <c r="J244" i="7"/>
  <c r="I244" i="7" s="1"/>
  <c r="N243" i="7"/>
  <c r="M243" i="7"/>
  <c r="L243" i="7"/>
  <c r="K243" i="7"/>
  <c r="J243" i="7"/>
  <c r="N242" i="7"/>
  <c r="M242" i="7"/>
  <c r="L242" i="7"/>
  <c r="K242" i="7"/>
  <c r="J242" i="7"/>
  <c r="I242" i="7"/>
  <c r="N241" i="7"/>
  <c r="M241" i="7"/>
  <c r="L241" i="7"/>
  <c r="K241" i="7"/>
  <c r="I241" i="7" s="1"/>
  <c r="J241" i="7"/>
  <c r="N240" i="7"/>
  <c r="M240" i="7"/>
  <c r="L240" i="7"/>
  <c r="K240" i="7"/>
  <c r="J240" i="7"/>
  <c r="N239" i="7"/>
  <c r="M239" i="7"/>
  <c r="L239" i="7"/>
  <c r="K239" i="7"/>
  <c r="J239" i="7"/>
  <c r="N238" i="7"/>
  <c r="M238" i="7"/>
  <c r="L238" i="7"/>
  <c r="K238" i="7"/>
  <c r="J238" i="7"/>
  <c r="I238" i="7" s="1"/>
  <c r="N237" i="7"/>
  <c r="M237" i="7"/>
  <c r="L237" i="7"/>
  <c r="K237" i="7"/>
  <c r="J237" i="7"/>
  <c r="N236" i="7"/>
  <c r="M236" i="7"/>
  <c r="L236" i="7"/>
  <c r="K236" i="7"/>
  <c r="J236" i="7"/>
  <c r="I236" i="7" s="1"/>
  <c r="N235" i="7"/>
  <c r="M235" i="7"/>
  <c r="L235" i="7"/>
  <c r="K235" i="7"/>
  <c r="J235" i="7"/>
  <c r="N234" i="7"/>
  <c r="M234" i="7"/>
  <c r="L234" i="7"/>
  <c r="K234" i="7"/>
  <c r="J234" i="7"/>
  <c r="I234" i="7"/>
  <c r="N233" i="7"/>
  <c r="M233" i="7"/>
  <c r="L233" i="7"/>
  <c r="K233" i="7"/>
  <c r="I233" i="7" s="1"/>
  <c r="J233" i="7"/>
  <c r="N232" i="7"/>
  <c r="M232" i="7"/>
  <c r="L232" i="7"/>
  <c r="K232" i="7"/>
  <c r="J232" i="7"/>
  <c r="N231" i="7"/>
  <c r="M231" i="7"/>
  <c r="L231" i="7"/>
  <c r="K231" i="7"/>
  <c r="J231" i="7"/>
  <c r="N230" i="7"/>
  <c r="M230" i="7"/>
  <c r="L230" i="7"/>
  <c r="K230" i="7"/>
  <c r="J230" i="7"/>
  <c r="I230" i="7" s="1"/>
  <c r="N229" i="7"/>
  <c r="M229" i="7"/>
  <c r="L229" i="7"/>
  <c r="K229" i="7"/>
  <c r="J229" i="7"/>
  <c r="N228" i="7"/>
  <c r="M228" i="7"/>
  <c r="L228" i="7"/>
  <c r="K228" i="7"/>
  <c r="J228" i="7"/>
  <c r="I228" i="7" s="1"/>
  <c r="N227" i="7"/>
  <c r="M227" i="7"/>
  <c r="L227" i="7"/>
  <c r="K227" i="7"/>
  <c r="J227" i="7"/>
  <c r="N226" i="7"/>
  <c r="M226" i="7"/>
  <c r="L226" i="7"/>
  <c r="K226" i="7"/>
  <c r="J226" i="7"/>
  <c r="I226" i="7"/>
  <c r="N225" i="7"/>
  <c r="M225" i="7"/>
  <c r="L225" i="7"/>
  <c r="K225" i="7"/>
  <c r="I225" i="7" s="1"/>
  <c r="J225" i="7"/>
  <c r="N224" i="7"/>
  <c r="M224" i="7"/>
  <c r="L224" i="7"/>
  <c r="K224" i="7"/>
  <c r="J224" i="7"/>
  <c r="N223" i="7"/>
  <c r="M223" i="7"/>
  <c r="L223" i="7"/>
  <c r="K223" i="7"/>
  <c r="J223" i="7"/>
  <c r="N222" i="7"/>
  <c r="M222" i="7"/>
  <c r="L222" i="7"/>
  <c r="K222" i="7"/>
  <c r="J222" i="7"/>
  <c r="I222" i="7" s="1"/>
  <c r="N221" i="7"/>
  <c r="M221" i="7"/>
  <c r="L221" i="7"/>
  <c r="K221" i="7"/>
  <c r="J221" i="7"/>
  <c r="N220" i="7"/>
  <c r="M220" i="7"/>
  <c r="L220" i="7"/>
  <c r="K220" i="7"/>
  <c r="J220" i="7"/>
  <c r="I220" i="7" s="1"/>
  <c r="N219" i="7"/>
  <c r="M219" i="7"/>
  <c r="L219" i="7"/>
  <c r="K219" i="7"/>
  <c r="J219" i="7"/>
  <c r="N218" i="7"/>
  <c r="M218" i="7"/>
  <c r="L218" i="7"/>
  <c r="K218" i="7"/>
  <c r="J218" i="7"/>
  <c r="I218" i="7"/>
  <c r="N217" i="7"/>
  <c r="M217" i="7"/>
  <c r="L217" i="7"/>
  <c r="K217" i="7"/>
  <c r="I217" i="7" s="1"/>
  <c r="J217" i="7"/>
  <c r="N216" i="7"/>
  <c r="M216" i="7"/>
  <c r="L216" i="7"/>
  <c r="K216" i="7"/>
  <c r="J216" i="7"/>
  <c r="I216" i="7" s="1"/>
  <c r="N215" i="7"/>
  <c r="M215" i="7"/>
  <c r="L215" i="7"/>
  <c r="K215" i="7"/>
  <c r="J215" i="7"/>
  <c r="N214" i="7"/>
  <c r="M214" i="7"/>
  <c r="L214" i="7"/>
  <c r="K214" i="7"/>
  <c r="J214" i="7"/>
  <c r="I214" i="7" s="1"/>
  <c r="N213" i="7"/>
  <c r="M213" i="7"/>
  <c r="L213" i="7"/>
  <c r="K213" i="7"/>
  <c r="J213" i="7"/>
  <c r="N212" i="7"/>
  <c r="M212" i="7"/>
  <c r="L212" i="7"/>
  <c r="K212" i="7"/>
  <c r="J212" i="7"/>
  <c r="I212" i="7" s="1"/>
  <c r="N211" i="7"/>
  <c r="M211" i="7"/>
  <c r="L211" i="7"/>
  <c r="K211" i="7"/>
  <c r="J211" i="7"/>
  <c r="N210" i="7"/>
  <c r="M210" i="7"/>
  <c r="L210" i="7"/>
  <c r="K210" i="7"/>
  <c r="J210" i="7"/>
  <c r="I210" i="7"/>
  <c r="N209" i="7"/>
  <c r="M209" i="7"/>
  <c r="L209" i="7"/>
  <c r="K209" i="7"/>
  <c r="I209" i="7" s="1"/>
  <c r="J209" i="7"/>
  <c r="N208" i="7"/>
  <c r="M208" i="7"/>
  <c r="L208" i="7"/>
  <c r="K208" i="7"/>
  <c r="J208" i="7"/>
  <c r="N207" i="7"/>
  <c r="M207" i="7"/>
  <c r="L207" i="7"/>
  <c r="K207" i="7"/>
  <c r="J207" i="7"/>
  <c r="N206" i="7"/>
  <c r="M206" i="7"/>
  <c r="L206" i="7"/>
  <c r="K206" i="7"/>
  <c r="J206" i="7"/>
  <c r="I206" i="7" s="1"/>
  <c r="N205" i="7"/>
  <c r="M205" i="7"/>
  <c r="L205" i="7"/>
  <c r="K205" i="7"/>
  <c r="J205" i="7"/>
  <c r="N204" i="7"/>
  <c r="M204" i="7"/>
  <c r="L204" i="7"/>
  <c r="K204" i="7"/>
  <c r="J204" i="7"/>
  <c r="I204" i="7" s="1"/>
  <c r="N203" i="7"/>
  <c r="M203" i="7"/>
  <c r="L203" i="7"/>
  <c r="K203" i="7"/>
  <c r="J203" i="7"/>
  <c r="N202" i="7"/>
  <c r="M202" i="7"/>
  <c r="L202" i="7"/>
  <c r="K202" i="7"/>
  <c r="J202" i="7"/>
  <c r="I202" i="7"/>
  <c r="K36" i="7" s="1"/>
  <c r="N201" i="7"/>
  <c r="M201" i="7"/>
  <c r="L201" i="7"/>
  <c r="K201" i="7"/>
  <c r="I201" i="7" s="1"/>
  <c r="K35" i="7" s="1"/>
  <c r="J35" i="7" s="1"/>
  <c r="J201" i="7"/>
  <c r="N200" i="7"/>
  <c r="M200" i="7"/>
  <c r="L200" i="7"/>
  <c r="K200" i="7"/>
  <c r="J200" i="7"/>
  <c r="N199" i="7"/>
  <c r="M199" i="7"/>
  <c r="L199" i="7"/>
  <c r="K199" i="7"/>
  <c r="J199" i="7"/>
  <c r="N198" i="7"/>
  <c r="M198" i="7"/>
  <c r="L198" i="7"/>
  <c r="K198" i="7"/>
  <c r="J198" i="7"/>
  <c r="I198" i="7" s="1"/>
  <c r="N197" i="7"/>
  <c r="M197" i="7"/>
  <c r="L197" i="7"/>
  <c r="K197" i="7"/>
  <c r="J197" i="7"/>
  <c r="N196" i="7"/>
  <c r="M196" i="7"/>
  <c r="L196" i="7"/>
  <c r="K196" i="7"/>
  <c r="J196" i="7"/>
  <c r="I196" i="7" s="1"/>
  <c r="N195" i="7"/>
  <c r="M195" i="7"/>
  <c r="L195" i="7"/>
  <c r="K195" i="7"/>
  <c r="J195" i="7"/>
  <c r="N194" i="7"/>
  <c r="M194" i="7"/>
  <c r="L194" i="7"/>
  <c r="K194" i="7"/>
  <c r="J194" i="7"/>
  <c r="I194" i="7"/>
  <c r="N193" i="7"/>
  <c r="M193" i="7"/>
  <c r="L193" i="7"/>
  <c r="K193" i="7"/>
  <c r="I193" i="7" s="1"/>
  <c r="J193" i="7"/>
  <c r="N192" i="7"/>
  <c r="M192" i="7"/>
  <c r="L192" i="7"/>
  <c r="K192" i="7"/>
  <c r="J192" i="7"/>
  <c r="I192" i="7" s="1"/>
  <c r="N191" i="7"/>
  <c r="M191" i="7"/>
  <c r="L191" i="7"/>
  <c r="K191" i="7"/>
  <c r="J191" i="7"/>
  <c r="N190" i="7"/>
  <c r="M190" i="7"/>
  <c r="L190" i="7"/>
  <c r="K190" i="7"/>
  <c r="J190" i="7"/>
  <c r="I190" i="7" s="1"/>
  <c r="N189" i="7"/>
  <c r="M189" i="7"/>
  <c r="L189" i="7"/>
  <c r="K189" i="7"/>
  <c r="J189" i="7"/>
  <c r="N188" i="7"/>
  <c r="M188" i="7"/>
  <c r="L188" i="7"/>
  <c r="K188" i="7"/>
  <c r="J188" i="7"/>
  <c r="I188" i="7" s="1"/>
  <c r="N187" i="7"/>
  <c r="M187" i="7"/>
  <c r="L187" i="7"/>
  <c r="K187" i="7"/>
  <c r="J187" i="7"/>
  <c r="N186" i="7"/>
  <c r="M186" i="7"/>
  <c r="L186" i="7"/>
  <c r="K186" i="7"/>
  <c r="J186" i="7"/>
  <c r="I186" i="7"/>
  <c r="K31" i="7" s="1"/>
  <c r="J31" i="7" s="1"/>
  <c r="N185" i="7"/>
  <c r="M185" i="7"/>
  <c r="L185" i="7"/>
  <c r="K185" i="7"/>
  <c r="I185" i="7" s="1"/>
  <c r="J185" i="7"/>
  <c r="N184" i="7"/>
  <c r="M184" i="7"/>
  <c r="L184" i="7"/>
  <c r="K184" i="7"/>
  <c r="J184" i="7"/>
  <c r="I184" i="7" s="1"/>
  <c r="N183" i="7"/>
  <c r="M183" i="7"/>
  <c r="L183" i="7"/>
  <c r="K183" i="7"/>
  <c r="J183" i="7"/>
  <c r="N182" i="7"/>
  <c r="M182" i="7"/>
  <c r="L182" i="7"/>
  <c r="K182" i="7"/>
  <c r="J182" i="7"/>
  <c r="I182" i="7" s="1"/>
  <c r="N181" i="7"/>
  <c r="M181" i="7"/>
  <c r="L181" i="7"/>
  <c r="K181" i="7"/>
  <c r="J181" i="7"/>
  <c r="N180" i="7"/>
  <c r="M180" i="7"/>
  <c r="L180" i="7"/>
  <c r="K180" i="7"/>
  <c r="J180" i="7"/>
  <c r="I180" i="7" s="1"/>
  <c r="N179" i="7"/>
  <c r="M179" i="7"/>
  <c r="L179" i="7"/>
  <c r="K179" i="7"/>
  <c r="J179" i="7"/>
  <c r="N178" i="7"/>
  <c r="M178" i="7"/>
  <c r="L178" i="7"/>
  <c r="K178" i="7"/>
  <c r="J178" i="7"/>
  <c r="I178" i="7"/>
  <c r="N177" i="7"/>
  <c r="M177" i="7"/>
  <c r="L177" i="7"/>
  <c r="K177" i="7"/>
  <c r="I177" i="7" s="1"/>
  <c r="J177" i="7"/>
  <c r="N176" i="7"/>
  <c r="M176" i="7"/>
  <c r="L176" i="7"/>
  <c r="I176" i="7" s="1"/>
  <c r="K176" i="7"/>
  <c r="J176" i="7"/>
  <c r="N175" i="7"/>
  <c r="M175" i="7"/>
  <c r="L175" i="7"/>
  <c r="K175" i="7"/>
  <c r="J175" i="7"/>
  <c r="N174" i="7"/>
  <c r="M174" i="7"/>
  <c r="L174" i="7"/>
  <c r="K174" i="7"/>
  <c r="J174" i="7"/>
  <c r="I174" i="7" s="1"/>
  <c r="K29" i="7" s="1"/>
  <c r="N173" i="7"/>
  <c r="M173" i="7"/>
  <c r="L173" i="7"/>
  <c r="K173" i="7"/>
  <c r="J173" i="7"/>
  <c r="N172" i="7"/>
  <c r="M172" i="7"/>
  <c r="L172" i="7"/>
  <c r="K172" i="7"/>
  <c r="J172" i="7"/>
  <c r="I172" i="7" s="1"/>
  <c r="K27" i="7" s="1"/>
  <c r="J27" i="7" s="1"/>
  <c r="N171" i="7"/>
  <c r="M171" i="7"/>
  <c r="L171" i="7"/>
  <c r="K171" i="7"/>
  <c r="J171" i="7"/>
  <c r="N170" i="7"/>
  <c r="M170" i="7"/>
  <c r="L170" i="7"/>
  <c r="K170" i="7"/>
  <c r="J170" i="7"/>
  <c r="I170" i="7"/>
  <c r="N169" i="7"/>
  <c r="M169" i="7"/>
  <c r="L169" i="7"/>
  <c r="K169" i="7"/>
  <c r="I169" i="7" s="1"/>
  <c r="J169" i="7"/>
  <c r="N168" i="7"/>
  <c r="M168" i="7"/>
  <c r="L168" i="7"/>
  <c r="I168" i="7" s="1"/>
  <c r="K168" i="7"/>
  <c r="J168" i="7"/>
  <c r="N167" i="7"/>
  <c r="M167" i="7"/>
  <c r="L167" i="7"/>
  <c r="K167" i="7"/>
  <c r="J167" i="7"/>
  <c r="N166" i="7"/>
  <c r="M166" i="7"/>
  <c r="L166" i="7"/>
  <c r="K166" i="7"/>
  <c r="J166" i="7"/>
  <c r="I166" i="7" s="1"/>
  <c r="N165" i="7"/>
  <c r="M165" i="7"/>
  <c r="L165" i="7"/>
  <c r="K165" i="7"/>
  <c r="J165" i="7"/>
  <c r="N164" i="7"/>
  <c r="M164" i="7"/>
  <c r="L164" i="7"/>
  <c r="K164" i="7"/>
  <c r="J164" i="7"/>
  <c r="I164" i="7" s="1"/>
  <c r="N163" i="7"/>
  <c r="M163" i="7"/>
  <c r="L163" i="7"/>
  <c r="K163" i="7"/>
  <c r="J163" i="7"/>
  <c r="N162" i="7"/>
  <c r="M162" i="7"/>
  <c r="L162" i="7"/>
  <c r="K162" i="7"/>
  <c r="J162" i="7"/>
  <c r="I162" i="7"/>
  <c r="N161" i="7"/>
  <c r="M161" i="7"/>
  <c r="L161" i="7"/>
  <c r="K161" i="7"/>
  <c r="I161" i="7" s="1"/>
  <c r="J161" i="7"/>
  <c r="N160" i="7"/>
  <c r="M160" i="7"/>
  <c r="L160" i="7"/>
  <c r="I160" i="7" s="1"/>
  <c r="K160" i="7"/>
  <c r="J160" i="7"/>
  <c r="N159" i="7"/>
  <c r="M159" i="7"/>
  <c r="L159" i="7"/>
  <c r="K159" i="7"/>
  <c r="J159" i="7"/>
  <c r="N158" i="7"/>
  <c r="M158" i="7"/>
  <c r="L158" i="7"/>
  <c r="I158" i="7" s="1"/>
  <c r="K158" i="7"/>
  <c r="J158" i="7"/>
  <c r="N157" i="7"/>
  <c r="M157" i="7"/>
  <c r="L157" i="7"/>
  <c r="K157" i="7"/>
  <c r="J157" i="7"/>
  <c r="N156" i="7"/>
  <c r="M156" i="7"/>
  <c r="L156" i="7"/>
  <c r="K156" i="7"/>
  <c r="J156" i="7"/>
  <c r="I156" i="7" s="1"/>
  <c r="N155" i="7"/>
  <c r="M155" i="7"/>
  <c r="L155" i="7"/>
  <c r="K155" i="7"/>
  <c r="J155" i="7"/>
  <c r="N154" i="7"/>
  <c r="M154" i="7"/>
  <c r="L154" i="7"/>
  <c r="K154" i="7"/>
  <c r="J154" i="7"/>
  <c r="I154" i="7"/>
  <c r="K25" i="7" s="1"/>
  <c r="N153" i="7"/>
  <c r="M153" i="7"/>
  <c r="L153" i="7"/>
  <c r="K153" i="7"/>
  <c r="I153" i="7" s="1"/>
  <c r="K24" i="7" s="1"/>
  <c r="J153" i="7"/>
  <c r="N152" i="7"/>
  <c r="M152" i="7"/>
  <c r="L152" i="7"/>
  <c r="I152" i="7" s="1"/>
  <c r="K152" i="7"/>
  <c r="J152" i="7"/>
  <c r="N151" i="7"/>
  <c r="M151" i="7"/>
  <c r="L151" i="7"/>
  <c r="K151" i="7"/>
  <c r="J151" i="7"/>
  <c r="N150" i="7"/>
  <c r="M150" i="7"/>
  <c r="L150" i="7"/>
  <c r="I150" i="7" s="1"/>
  <c r="K150" i="7"/>
  <c r="J150" i="7"/>
  <c r="N149" i="7"/>
  <c r="M149" i="7"/>
  <c r="L149" i="7"/>
  <c r="K149" i="7"/>
  <c r="J149" i="7"/>
  <c r="N148" i="7"/>
  <c r="M148" i="7"/>
  <c r="L148" i="7"/>
  <c r="K148" i="7"/>
  <c r="J148" i="7"/>
  <c r="I148" i="7" s="1"/>
  <c r="N147" i="7"/>
  <c r="M147" i="7"/>
  <c r="L147" i="7"/>
  <c r="K147" i="7"/>
  <c r="J147" i="7"/>
  <c r="N146" i="7"/>
  <c r="M146" i="7"/>
  <c r="L146" i="7"/>
  <c r="K146" i="7"/>
  <c r="J146" i="7"/>
  <c r="I146" i="7"/>
  <c r="K23" i="7" s="1"/>
  <c r="J23" i="7" s="1"/>
  <c r="N145" i="7"/>
  <c r="M145" i="7"/>
  <c r="L145" i="7"/>
  <c r="K145" i="7"/>
  <c r="I145" i="7" s="1"/>
  <c r="J145" i="7"/>
  <c r="N144" i="7"/>
  <c r="M144" i="7"/>
  <c r="L144" i="7"/>
  <c r="I144" i="7" s="1"/>
  <c r="K144" i="7"/>
  <c r="J144" i="7"/>
  <c r="N143" i="7"/>
  <c r="M143" i="7"/>
  <c r="L143" i="7"/>
  <c r="K143" i="7"/>
  <c r="J143" i="7"/>
  <c r="N142" i="7"/>
  <c r="M142" i="7"/>
  <c r="L142" i="7"/>
  <c r="I142" i="7" s="1"/>
  <c r="K142" i="7"/>
  <c r="J142" i="7"/>
  <c r="N141" i="7"/>
  <c r="M141" i="7"/>
  <c r="L141" i="7"/>
  <c r="K141" i="7"/>
  <c r="J141" i="7"/>
  <c r="N140" i="7"/>
  <c r="M140" i="7"/>
  <c r="L140" i="7"/>
  <c r="K140" i="7"/>
  <c r="J140" i="7"/>
  <c r="I140" i="7" s="1"/>
  <c r="N139" i="7"/>
  <c r="M139" i="7"/>
  <c r="L139" i="7"/>
  <c r="K139" i="7"/>
  <c r="J139" i="7"/>
  <c r="N138" i="7"/>
  <c r="M138" i="7"/>
  <c r="L138" i="7"/>
  <c r="K138" i="7"/>
  <c r="J138" i="7"/>
  <c r="I138" i="7"/>
  <c r="N137" i="7"/>
  <c r="M137" i="7"/>
  <c r="L137" i="7"/>
  <c r="K137" i="7"/>
  <c r="I137" i="7" s="1"/>
  <c r="J137" i="7"/>
  <c r="N136" i="7"/>
  <c r="M136" i="7"/>
  <c r="L136" i="7"/>
  <c r="I136" i="7" s="1"/>
  <c r="K136" i="7"/>
  <c r="J136" i="7"/>
  <c r="N135" i="7"/>
  <c r="M135" i="7"/>
  <c r="L135" i="7"/>
  <c r="K135" i="7"/>
  <c r="J135" i="7"/>
  <c r="N134" i="7"/>
  <c r="M134" i="7"/>
  <c r="L134" i="7"/>
  <c r="I134" i="7" s="1"/>
  <c r="K134" i="7"/>
  <c r="J134" i="7"/>
  <c r="N133" i="7"/>
  <c r="M133" i="7"/>
  <c r="L133" i="7"/>
  <c r="K133" i="7"/>
  <c r="J133" i="7"/>
  <c r="N132" i="7"/>
  <c r="M132" i="7"/>
  <c r="L132" i="7"/>
  <c r="K132" i="7"/>
  <c r="J132" i="7"/>
  <c r="I132" i="7" s="1"/>
  <c r="N131" i="7"/>
  <c r="M131" i="7"/>
  <c r="L131" i="7"/>
  <c r="K131" i="7"/>
  <c r="J131" i="7"/>
  <c r="N130" i="7"/>
  <c r="M130" i="7"/>
  <c r="L130" i="7"/>
  <c r="K130" i="7"/>
  <c r="J130" i="7"/>
  <c r="I130" i="7"/>
  <c r="N129" i="7"/>
  <c r="M129" i="7"/>
  <c r="L129" i="7"/>
  <c r="K129" i="7"/>
  <c r="I129" i="7" s="1"/>
  <c r="J129" i="7"/>
  <c r="N128" i="7"/>
  <c r="M128" i="7"/>
  <c r="L128" i="7"/>
  <c r="I128" i="7" s="1"/>
  <c r="K128" i="7"/>
  <c r="J128" i="7"/>
  <c r="N127" i="7"/>
  <c r="M127" i="7"/>
  <c r="L127" i="7"/>
  <c r="K127" i="7"/>
  <c r="J127" i="7"/>
  <c r="N126" i="7"/>
  <c r="M126" i="7"/>
  <c r="L126" i="7"/>
  <c r="I126" i="7" s="1"/>
  <c r="K126" i="7"/>
  <c r="J126" i="7"/>
  <c r="N125" i="7"/>
  <c r="M125" i="7"/>
  <c r="L125" i="7"/>
  <c r="K125" i="7"/>
  <c r="J125" i="7"/>
  <c r="N124" i="7"/>
  <c r="M124" i="7"/>
  <c r="L124" i="7"/>
  <c r="K124" i="7"/>
  <c r="J124" i="7"/>
  <c r="I124" i="7" s="1"/>
  <c r="N123" i="7"/>
  <c r="M123" i="7"/>
  <c r="L123" i="7"/>
  <c r="K123" i="7"/>
  <c r="J123" i="7"/>
  <c r="N122" i="7"/>
  <c r="M122" i="7"/>
  <c r="L122" i="7"/>
  <c r="K122" i="7"/>
  <c r="J122" i="7"/>
  <c r="I122" i="7"/>
  <c r="N121" i="7"/>
  <c r="M121" i="7"/>
  <c r="L121" i="7"/>
  <c r="K121" i="7"/>
  <c r="I121" i="7" s="1"/>
  <c r="J121" i="7"/>
  <c r="N120" i="7"/>
  <c r="M120" i="7"/>
  <c r="L120" i="7"/>
  <c r="I120" i="7" s="1"/>
  <c r="K120" i="7"/>
  <c r="J120" i="7"/>
  <c r="N119" i="7"/>
  <c r="M119" i="7"/>
  <c r="L119" i="7"/>
  <c r="K119" i="7"/>
  <c r="J119" i="7"/>
  <c r="N118" i="7"/>
  <c r="M118" i="7"/>
  <c r="L118" i="7"/>
  <c r="I118" i="7" s="1"/>
  <c r="K118" i="7"/>
  <c r="J118" i="7"/>
  <c r="N117" i="7"/>
  <c r="M117" i="7"/>
  <c r="L117" i="7"/>
  <c r="K117" i="7"/>
  <c r="J117" i="7"/>
  <c r="N116" i="7"/>
  <c r="M116" i="7"/>
  <c r="L116" i="7"/>
  <c r="K116" i="7"/>
  <c r="J116" i="7"/>
  <c r="I116" i="7" s="1"/>
  <c r="N115" i="7"/>
  <c r="M115" i="7"/>
  <c r="L115" i="7"/>
  <c r="K115" i="7"/>
  <c r="J115" i="7"/>
  <c r="N114" i="7"/>
  <c r="M114" i="7"/>
  <c r="L114" i="7"/>
  <c r="K114" i="7"/>
  <c r="J114" i="7"/>
  <c r="I114" i="7"/>
  <c r="N113" i="7"/>
  <c r="M113" i="7"/>
  <c r="L113" i="7"/>
  <c r="K113" i="7"/>
  <c r="I113" i="7" s="1"/>
  <c r="J113" i="7"/>
  <c r="N112" i="7"/>
  <c r="M112" i="7"/>
  <c r="L112" i="7"/>
  <c r="I112" i="7" s="1"/>
  <c r="K112" i="7"/>
  <c r="J112" i="7"/>
  <c r="N111" i="7"/>
  <c r="M111" i="7"/>
  <c r="L111" i="7"/>
  <c r="K111" i="7"/>
  <c r="J111" i="7"/>
  <c r="N110" i="7"/>
  <c r="M110" i="7"/>
  <c r="L110" i="7"/>
  <c r="I110" i="7" s="1"/>
  <c r="K110" i="7"/>
  <c r="J110" i="7"/>
  <c r="N109" i="7"/>
  <c r="M109" i="7"/>
  <c r="L109" i="7"/>
  <c r="K109" i="7"/>
  <c r="J109" i="7"/>
  <c r="N108" i="7"/>
  <c r="M108" i="7"/>
  <c r="L108" i="7"/>
  <c r="K108" i="7"/>
  <c r="J108" i="7"/>
  <c r="I108" i="7" s="1"/>
  <c r="N107" i="7"/>
  <c r="M107" i="7"/>
  <c r="L107" i="7"/>
  <c r="K107" i="7"/>
  <c r="J107" i="7"/>
  <c r="N106" i="7"/>
  <c r="M106" i="7"/>
  <c r="L106" i="7"/>
  <c r="K106" i="7"/>
  <c r="J106" i="7"/>
  <c r="I106" i="7"/>
  <c r="N105" i="7"/>
  <c r="M105" i="7"/>
  <c r="L105" i="7"/>
  <c r="K105" i="7"/>
  <c r="I105" i="7" s="1"/>
  <c r="J105" i="7"/>
  <c r="N104" i="7"/>
  <c r="M104" i="7"/>
  <c r="L104" i="7"/>
  <c r="I104" i="7" s="1"/>
  <c r="K104" i="7"/>
  <c r="J104" i="7"/>
  <c r="N103" i="7"/>
  <c r="M103" i="7"/>
  <c r="L103" i="7"/>
  <c r="K103" i="7"/>
  <c r="J103" i="7"/>
  <c r="N102" i="7"/>
  <c r="M102" i="7"/>
  <c r="L102" i="7"/>
  <c r="I102" i="7" s="1"/>
  <c r="K102" i="7"/>
  <c r="J102" i="7"/>
  <c r="N101" i="7"/>
  <c r="M101" i="7"/>
  <c r="L101" i="7"/>
  <c r="K101" i="7"/>
  <c r="J101" i="7"/>
  <c r="N100" i="7"/>
  <c r="M100" i="7"/>
  <c r="L100" i="7"/>
  <c r="K100" i="7"/>
  <c r="J100" i="7"/>
  <c r="I100" i="7" s="1"/>
  <c r="N99" i="7"/>
  <c r="M99" i="7"/>
  <c r="L99" i="7"/>
  <c r="K99" i="7"/>
  <c r="J99" i="7"/>
  <c r="N98" i="7"/>
  <c r="M98" i="7"/>
  <c r="L98" i="7"/>
  <c r="K98" i="7"/>
  <c r="J98" i="7"/>
  <c r="I98" i="7"/>
  <c r="N97" i="7"/>
  <c r="M97" i="7"/>
  <c r="L97" i="7"/>
  <c r="K97" i="7"/>
  <c r="I97" i="7" s="1"/>
  <c r="J97" i="7"/>
  <c r="N96" i="7"/>
  <c r="M96" i="7"/>
  <c r="L96" i="7"/>
  <c r="I96" i="7" s="1"/>
  <c r="K96" i="7"/>
  <c r="J96" i="7"/>
  <c r="N95" i="7"/>
  <c r="M95" i="7"/>
  <c r="L95" i="7"/>
  <c r="K95" i="7"/>
  <c r="J95" i="7"/>
  <c r="N94" i="7"/>
  <c r="M94" i="7"/>
  <c r="L94" i="7"/>
  <c r="I94" i="7" s="1"/>
  <c r="K94" i="7"/>
  <c r="J94" i="7"/>
  <c r="N93" i="7"/>
  <c r="M93" i="7"/>
  <c r="L93" i="7"/>
  <c r="K93" i="7"/>
  <c r="J93" i="7"/>
  <c r="N92" i="7"/>
  <c r="M92" i="7"/>
  <c r="L92" i="7"/>
  <c r="K92" i="7"/>
  <c r="J92" i="7"/>
  <c r="I92" i="7" s="1"/>
  <c r="N91" i="7"/>
  <c r="M91" i="7"/>
  <c r="L91" i="7"/>
  <c r="K91" i="7"/>
  <c r="J91" i="7"/>
  <c r="N90" i="7"/>
  <c r="M90" i="7"/>
  <c r="L90" i="7"/>
  <c r="K90" i="7"/>
  <c r="J90" i="7"/>
  <c r="I90" i="7"/>
  <c r="N89" i="7"/>
  <c r="M89" i="7"/>
  <c r="L89" i="7"/>
  <c r="K89" i="7"/>
  <c r="I89" i="7" s="1"/>
  <c r="J89" i="7"/>
  <c r="N88" i="7"/>
  <c r="M88" i="7"/>
  <c r="L88" i="7"/>
  <c r="I88" i="7" s="1"/>
  <c r="K88" i="7"/>
  <c r="J88" i="7"/>
  <c r="N87" i="7"/>
  <c r="M87" i="7"/>
  <c r="L87" i="7"/>
  <c r="K87" i="7"/>
  <c r="J87" i="7"/>
  <c r="N86" i="7"/>
  <c r="M86" i="7"/>
  <c r="L86" i="7"/>
  <c r="I86" i="7" s="1"/>
  <c r="K86" i="7"/>
  <c r="J86" i="7"/>
  <c r="N85" i="7"/>
  <c r="M85" i="7"/>
  <c r="L85" i="7"/>
  <c r="K85" i="7"/>
  <c r="J85" i="7"/>
  <c r="N84" i="7"/>
  <c r="M84" i="7"/>
  <c r="L84" i="7"/>
  <c r="K84" i="7"/>
  <c r="J84" i="7"/>
  <c r="I84" i="7" s="1"/>
  <c r="N83" i="7"/>
  <c r="M83" i="7"/>
  <c r="L83" i="7"/>
  <c r="K83" i="7"/>
  <c r="J83" i="7"/>
  <c r="N82" i="7"/>
  <c r="M82" i="7"/>
  <c r="L82" i="7"/>
  <c r="K82" i="7"/>
  <c r="J82" i="7"/>
  <c r="I82" i="7"/>
  <c r="N81" i="7"/>
  <c r="M81" i="7"/>
  <c r="L81" i="7"/>
  <c r="K81" i="7"/>
  <c r="I81" i="7" s="1"/>
  <c r="J81" i="7"/>
  <c r="N80" i="7"/>
  <c r="M80" i="7"/>
  <c r="L80" i="7"/>
  <c r="I80" i="7" s="1"/>
  <c r="K80" i="7"/>
  <c r="J80" i="7"/>
  <c r="N79" i="7"/>
  <c r="M79" i="7"/>
  <c r="L79" i="7"/>
  <c r="K79" i="7"/>
  <c r="J79" i="7"/>
  <c r="N78" i="7"/>
  <c r="M78" i="7"/>
  <c r="L78" i="7"/>
  <c r="K78" i="7"/>
  <c r="J78" i="7"/>
  <c r="I78" i="7" s="1"/>
  <c r="N77" i="7"/>
  <c r="M77" i="7"/>
  <c r="L77" i="7"/>
  <c r="K77" i="7"/>
  <c r="J77" i="7"/>
  <c r="N76" i="7"/>
  <c r="M76" i="7"/>
  <c r="L76" i="7"/>
  <c r="K76" i="7"/>
  <c r="J76" i="7"/>
  <c r="I76" i="7" s="1"/>
  <c r="N75" i="7"/>
  <c r="M75" i="7"/>
  <c r="L75" i="7"/>
  <c r="K75" i="7"/>
  <c r="J75" i="7"/>
  <c r="N74" i="7"/>
  <c r="M74" i="7"/>
  <c r="L74" i="7"/>
  <c r="K74" i="7"/>
  <c r="J74" i="7"/>
  <c r="I74" i="7"/>
  <c r="N73" i="7"/>
  <c r="M73" i="7"/>
  <c r="L73" i="7"/>
  <c r="K73" i="7"/>
  <c r="I73" i="7" s="1"/>
  <c r="J73" i="7"/>
  <c r="N72" i="7"/>
  <c r="M72" i="7"/>
  <c r="L72" i="7"/>
  <c r="I72" i="7" s="1"/>
  <c r="K72" i="7"/>
  <c r="J72" i="7"/>
  <c r="N71" i="7"/>
  <c r="M71" i="7"/>
  <c r="L71" i="7"/>
  <c r="K71" i="7"/>
  <c r="J71" i="7"/>
  <c r="N70" i="7"/>
  <c r="M70" i="7"/>
  <c r="L70" i="7"/>
  <c r="K70" i="7"/>
  <c r="J70" i="7"/>
  <c r="I70" i="7" s="1"/>
  <c r="N69" i="7"/>
  <c r="M69" i="7"/>
  <c r="L69" i="7"/>
  <c r="K69" i="7"/>
  <c r="J69" i="7"/>
  <c r="N68" i="7"/>
  <c r="M68" i="7"/>
  <c r="L68" i="7"/>
  <c r="K68" i="7"/>
  <c r="J68" i="7"/>
  <c r="I68" i="7" s="1"/>
  <c r="N67" i="7"/>
  <c r="M67" i="7"/>
  <c r="L67" i="7"/>
  <c r="K67" i="7"/>
  <c r="J67" i="7"/>
  <c r="N66" i="7"/>
  <c r="M66" i="7"/>
  <c r="L66" i="7"/>
  <c r="K66" i="7"/>
  <c r="J66" i="7"/>
  <c r="I66" i="7"/>
  <c r="N65" i="7"/>
  <c r="M65" i="7"/>
  <c r="L65" i="7"/>
  <c r="K65" i="7"/>
  <c r="I65" i="7" s="1"/>
  <c r="J65" i="7"/>
  <c r="N64" i="7"/>
  <c r="M64" i="7"/>
  <c r="L64" i="7"/>
  <c r="I64" i="7" s="1"/>
  <c r="K64" i="7"/>
  <c r="J64" i="7"/>
  <c r="N63" i="7"/>
  <c r="M63" i="7"/>
  <c r="L63" i="7"/>
  <c r="K63" i="7"/>
  <c r="J63" i="7"/>
  <c r="N62" i="7"/>
  <c r="M62" i="7"/>
  <c r="L62" i="7"/>
  <c r="I62" i="7" s="1"/>
  <c r="K62" i="7"/>
  <c r="J62" i="7"/>
  <c r="N61" i="7"/>
  <c r="M61" i="7"/>
  <c r="L61" i="7"/>
  <c r="K61" i="7"/>
  <c r="J61" i="7"/>
  <c r="N60" i="7"/>
  <c r="M60" i="7"/>
  <c r="L60" i="7"/>
  <c r="K60" i="7"/>
  <c r="J60" i="7"/>
  <c r="I60" i="7" s="1"/>
  <c r="L35" i="7"/>
  <c r="K34" i="7"/>
  <c r="L31" i="7"/>
  <c r="K30" i="7"/>
  <c r="L27" i="7"/>
  <c r="L23" i="7"/>
  <c r="K22" i="7"/>
  <c r="E12" i="7"/>
  <c r="D12" i="7"/>
  <c r="K8" i="7" s="1"/>
  <c r="K10" i="7"/>
  <c r="K9" i="7"/>
  <c r="K7" i="7"/>
  <c r="K6" i="7"/>
  <c r="K4" i="7"/>
  <c r="K3" i="7"/>
  <c r="K2" i="7"/>
  <c r="D1" i="7"/>
  <c r="K5" i="7" s="1"/>
  <c r="N399" i="6"/>
  <c r="M399" i="6"/>
  <c r="L399" i="6"/>
  <c r="K399" i="6"/>
  <c r="J399" i="6"/>
  <c r="N398" i="6"/>
  <c r="M398" i="6"/>
  <c r="L398" i="6"/>
  <c r="K398" i="6"/>
  <c r="J398" i="6"/>
  <c r="I398" i="6"/>
  <c r="N397" i="6"/>
  <c r="M397" i="6"/>
  <c r="L397" i="6"/>
  <c r="K397" i="6"/>
  <c r="I397" i="6" s="1"/>
  <c r="J397" i="6"/>
  <c r="N396" i="6"/>
  <c r="M396" i="6"/>
  <c r="L396" i="6"/>
  <c r="K396" i="6"/>
  <c r="J396" i="6"/>
  <c r="N395" i="6"/>
  <c r="M395" i="6"/>
  <c r="L395" i="6"/>
  <c r="K395" i="6"/>
  <c r="J395" i="6"/>
  <c r="N394" i="6"/>
  <c r="M394" i="6"/>
  <c r="L394" i="6"/>
  <c r="K394" i="6"/>
  <c r="J394" i="6"/>
  <c r="I394" i="6"/>
  <c r="N393" i="6"/>
  <c r="M393" i="6"/>
  <c r="L393" i="6"/>
  <c r="K393" i="6"/>
  <c r="I393" i="6" s="1"/>
  <c r="J393" i="6"/>
  <c r="N392" i="6"/>
  <c r="M392" i="6"/>
  <c r="L392" i="6"/>
  <c r="K392" i="6"/>
  <c r="J392" i="6"/>
  <c r="I392" i="6" s="1"/>
  <c r="N391" i="6"/>
  <c r="M391" i="6"/>
  <c r="L391" i="6"/>
  <c r="K391" i="6"/>
  <c r="J391" i="6"/>
  <c r="N390" i="6"/>
  <c r="M390" i="6"/>
  <c r="L390" i="6"/>
  <c r="K390" i="6"/>
  <c r="J390" i="6"/>
  <c r="I390" i="6"/>
  <c r="N389" i="6"/>
  <c r="M389" i="6"/>
  <c r="L389" i="6"/>
  <c r="K389" i="6"/>
  <c r="I389" i="6" s="1"/>
  <c r="J389" i="6"/>
  <c r="N388" i="6"/>
  <c r="M388" i="6"/>
  <c r="L388" i="6"/>
  <c r="K388" i="6"/>
  <c r="J388" i="6"/>
  <c r="I388" i="6" s="1"/>
  <c r="N387" i="6"/>
  <c r="M387" i="6"/>
  <c r="L387" i="6"/>
  <c r="K387" i="6"/>
  <c r="J387" i="6"/>
  <c r="N386" i="6"/>
  <c r="M386" i="6"/>
  <c r="L386" i="6"/>
  <c r="K386" i="6"/>
  <c r="J386" i="6"/>
  <c r="I386" i="6"/>
  <c r="N385" i="6"/>
  <c r="M385" i="6"/>
  <c r="L385" i="6"/>
  <c r="K385" i="6"/>
  <c r="I385" i="6" s="1"/>
  <c r="J385" i="6"/>
  <c r="N384" i="6"/>
  <c r="M384" i="6"/>
  <c r="L384" i="6"/>
  <c r="K384" i="6"/>
  <c r="J384" i="6"/>
  <c r="I384" i="6" s="1"/>
  <c r="N383" i="6"/>
  <c r="M383" i="6"/>
  <c r="L383" i="6"/>
  <c r="K383" i="6"/>
  <c r="J383" i="6"/>
  <c r="N382" i="6"/>
  <c r="M382" i="6"/>
  <c r="L382" i="6"/>
  <c r="K382" i="6"/>
  <c r="J382" i="6"/>
  <c r="I382" i="6"/>
  <c r="N381" i="6"/>
  <c r="M381" i="6"/>
  <c r="L381" i="6"/>
  <c r="K381" i="6"/>
  <c r="I381" i="6" s="1"/>
  <c r="J381" i="6"/>
  <c r="N380" i="6"/>
  <c r="M380" i="6"/>
  <c r="L380" i="6"/>
  <c r="K380" i="6"/>
  <c r="J380" i="6"/>
  <c r="N379" i="6"/>
  <c r="M379" i="6"/>
  <c r="L379" i="6"/>
  <c r="K379" i="6"/>
  <c r="J379" i="6"/>
  <c r="N378" i="6"/>
  <c r="M378" i="6"/>
  <c r="L378" i="6"/>
  <c r="K378" i="6"/>
  <c r="J378" i="6"/>
  <c r="I378" i="6"/>
  <c r="N377" i="6"/>
  <c r="M377" i="6"/>
  <c r="L377" i="6"/>
  <c r="K377" i="6"/>
  <c r="I377" i="6" s="1"/>
  <c r="J377" i="6"/>
  <c r="N376" i="6"/>
  <c r="M376" i="6"/>
  <c r="L376" i="6"/>
  <c r="K376" i="6"/>
  <c r="J376" i="6"/>
  <c r="I376" i="6" s="1"/>
  <c r="N375" i="6"/>
  <c r="M375" i="6"/>
  <c r="L375" i="6"/>
  <c r="K375" i="6"/>
  <c r="J375" i="6"/>
  <c r="N374" i="6"/>
  <c r="M374" i="6"/>
  <c r="L374" i="6"/>
  <c r="K374" i="6"/>
  <c r="J374" i="6"/>
  <c r="I374" i="6"/>
  <c r="N373" i="6"/>
  <c r="M373" i="6"/>
  <c r="L373" i="6"/>
  <c r="K373" i="6"/>
  <c r="I373" i="6" s="1"/>
  <c r="J373" i="6"/>
  <c r="N372" i="6"/>
  <c r="M372" i="6"/>
  <c r="L372" i="6"/>
  <c r="K372" i="6"/>
  <c r="J372" i="6"/>
  <c r="I372" i="6" s="1"/>
  <c r="N371" i="6"/>
  <c r="M371" i="6"/>
  <c r="L371" i="6"/>
  <c r="K371" i="6"/>
  <c r="J371" i="6"/>
  <c r="N370" i="6"/>
  <c r="M370" i="6"/>
  <c r="L370" i="6"/>
  <c r="K370" i="6"/>
  <c r="J370" i="6"/>
  <c r="I370" i="6"/>
  <c r="N369" i="6"/>
  <c r="M369" i="6"/>
  <c r="L369" i="6"/>
  <c r="K369" i="6"/>
  <c r="I369" i="6" s="1"/>
  <c r="J369" i="6"/>
  <c r="N368" i="6"/>
  <c r="M368" i="6"/>
  <c r="L368" i="6"/>
  <c r="K368" i="6"/>
  <c r="J368" i="6"/>
  <c r="I368" i="6" s="1"/>
  <c r="N367" i="6"/>
  <c r="M367" i="6"/>
  <c r="L367" i="6"/>
  <c r="K367" i="6"/>
  <c r="J367" i="6"/>
  <c r="N366" i="6"/>
  <c r="M366" i="6"/>
  <c r="L366" i="6"/>
  <c r="K366" i="6"/>
  <c r="J366" i="6"/>
  <c r="I366" i="6"/>
  <c r="N365" i="6"/>
  <c r="M365" i="6"/>
  <c r="L365" i="6"/>
  <c r="K365" i="6"/>
  <c r="I365" i="6" s="1"/>
  <c r="J365" i="6"/>
  <c r="N364" i="6"/>
  <c r="M364" i="6"/>
  <c r="L364" i="6"/>
  <c r="K364" i="6"/>
  <c r="J364" i="6"/>
  <c r="N363" i="6"/>
  <c r="M363" i="6"/>
  <c r="L363" i="6"/>
  <c r="K363" i="6"/>
  <c r="J363" i="6"/>
  <c r="N362" i="6"/>
  <c r="M362" i="6"/>
  <c r="L362" i="6"/>
  <c r="K362" i="6"/>
  <c r="J362" i="6"/>
  <c r="I362" i="6"/>
  <c r="N361" i="6"/>
  <c r="M361" i="6"/>
  <c r="L361" i="6"/>
  <c r="K361" i="6"/>
  <c r="I361" i="6" s="1"/>
  <c r="J361" i="6"/>
  <c r="N360" i="6"/>
  <c r="M360" i="6"/>
  <c r="L360" i="6"/>
  <c r="K360" i="6"/>
  <c r="J360" i="6"/>
  <c r="I360" i="6" s="1"/>
  <c r="N359" i="6"/>
  <c r="M359" i="6"/>
  <c r="L359" i="6"/>
  <c r="K359" i="6"/>
  <c r="J359" i="6"/>
  <c r="N358" i="6"/>
  <c r="M358" i="6"/>
  <c r="L358" i="6"/>
  <c r="K358" i="6"/>
  <c r="J358" i="6"/>
  <c r="I358" i="6"/>
  <c r="N357" i="6"/>
  <c r="M357" i="6"/>
  <c r="L357" i="6"/>
  <c r="K357" i="6"/>
  <c r="I357" i="6" s="1"/>
  <c r="J357" i="6"/>
  <c r="N356" i="6"/>
  <c r="M356" i="6"/>
  <c r="L356" i="6"/>
  <c r="K356" i="6"/>
  <c r="J356" i="6"/>
  <c r="I356" i="6" s="1"/>
  <c r="N355" i="6"/>
  <c r="M355" i="6"/>
  <c r="L355" i="6"/>
  <c r="K355" i="6"/>
  <c r="J355" i="6"/>
  <c r="N354" i="6"/>
  <c r="M354" i="6"/>
  <c r="L354" i="6"/>
  <c r="K354" i="6"/>
  <c r="J354" i="6"/>
  <c r="I354" i="6"/>
  <c r="N353" i="6"/>
  <c r="M353" i="6"/>
  <c r="L353" i="6"/>
  <c r="K353" i="6"/>
  <c r="I353" i="6" s="1"/>
  <c r="J353" i="6"/>
  <c r="N352" i="6"/>
  <c r="M352" i="6"/>
  <c r="L352" i="6"/>
  <c r="K352" i="6"/>
  <c r="J352" i="6"/>
  <c r="I352" i="6" s="1"/>
  <c r="K39" i="6" s="1"/>
  <c r="N351" i="6"/>
  <c r="M351" i="6"/>
  <c r="L351" i="6"/>
  <c r="K351" i="6"/>
  <c r="J351" i="6"/>
  <c r="N350" i="6"/>
  <c r="M350" i="6"/>
  <c r="L350" i="6"/>
  <c r="K350" i="6"/>
  <c r="J350" i="6"/>
  <c r="I350" i="6"/>
  <c r="N349" i="6"/>
  <c r="M349" i="6"/>
  <c r="L349" i="6"/>
  <c r="K349" i="6"/>
  <c r="I349" i="6" s="1"/>
  <c r="J349" i="6"/>
  <c r="N348" i="6"/>
  <c r="M348" i="6"/>
  <c r="L348" i="6"/>
  <c r="K348" i="6"/>
  <c r="J348" i="6"/>
  <c r="N347" i="6"/>
  <c r="M347" i="6"/>
  <c r="L347" i="6"/>
  <c r="K347" i="6"/>
  <c r="J347" i="6"/>
  <c r="N346" i="6"/>
  <c r="M346" i="6"/>
  <c r="L346" i="6"/>
  <c r="K346" i="6"/>
  <c r="J346" i="6"/>
  <c r="I346" i="6"/>
  <c r="N345" i="6"/>
  <c r="M345" i="6"/>
  <c r="L345" i="6"/>
  <c r="K345" i="6"/>
  <c r="I345" i="6" s="1"/>
  <c r="J345" i="6"/>
  <c r="N344" i="6"/>
  <c r="M344" i="6"/>
  <c r="L344" i="6"/>
  <c r="K344" i="6"/>
  <c r="J344" i="6"/>
  <c r="I344" i="6" s="1"/>
  <c r="N343" i="6"/>
  <c r="M343" i="6"/>
  <c r="L343" i="6"/>
  <c r="K343" i="6"/>
  <c r="J343" i="6"/>
  <c r="N342" i="6"/>
  <c r="M342" i="6"/>
  <c r="L342" i="6"/>
  <c r="K342" i="6"/>
  <c r="J342" i="6"/>
  <c r="I342" i="6"/>
  <c r="N341" i="6"/>
  <c r="M341" i="6"/>
  <c r="L341" i="6"/>
  <c r="K341" i="6"/>
  <c r="I341" i="6" s="1"/>
  <c r="J341" i="6"/>
  <c r="N340" i="6"/>
  <c r="M340" i="6"/>
  <c r="L340" i="6"/>
  <c r="K340" i="6"/>
  <c r="J340" i="6"/>
  <c r="I340" i="6" s="1"/>
  <c r="N339" i="6"/>
  <c r="M339" i="6"/>
  <c r="L339" i="6"/>
  <c r="K339" i="6"/>
  <c r="J339" i="6"/>
  <c r="N338" i="6"/>
  <c r="M338" i="6"/>
  <c r="L338" i="6"/>
  <c r="K338" i="6"/>
  <c r="J338" i="6"/>
  <c r="I338" i="6"/>
  <c r="N337" i="6"/>
  <c r="M337" i="6"/>
  <c r="L337" i="6"/>
  <c r="K337" i="6"/>
  <c r="I337" i="6" s="1"/>
  <c r="J337" i="6"/>
  <c r="N336" i="6"/>
  <c r="M336" i="6"/>
  <c r="L336" i="6"/>
  <c r="K336" i="6"/>
  <c r="J336" i="6"/>
  <c r="I336" i="6" s="1"/>
  <c r="N335" i="6"/>
  <c r="M335" i="6"/>
  <c r="L335" i="6"/>
  <c r="K335" i="6"/>
  <c r="J335" i="6"/>
  <c r="N334" i="6"/>
  <c r="M334" i="6"/>
  <c r="L334" i="6"/>
  <c r="K334" i="6"/>
  <c r="J334" i="6"/>
  <c r="I334" i="6"/>
  <c r="N333" i="6"/>
  <c r="M333" i="6"/>
  <c r="L333" i="6"/>
  <c r="K333" i="6"/>
  <c r="I333" i="6" s="1"/>
  <c r="J333" i="6"/>
  <c r="N332" i="6"/>
  <c r="M332" i="6"/>
  <c r="L332" i="6"/>
  <c r="K332" i="6"/>
  <c r="J332" i="6"/>
  <c r="N331" i="6"/>
  <c r="M331" i="6"/>
  <c r="L331" i="6"/>
  <c r="K331" i="6"/>
  <c r="J331" i="6"/>
  <c r="N330" i="6"/>
  <c r="M330" i="6"/>
  <c r="L330" i="6"/>
  <c r="K330" i="6"/>
  <c r="J330" i="6"/>
  <c r="I330" i="6"/>
  <c r="N329" i="6"/>
  <c r="M329" i="6"/>
  <c r="L329" i="6"/>
  <c r="K329" i="6"/>
  <c r="I329" i="6" s="1"/>
  <c r="J329" i="6"/>
  <c r="N328" i="6"/>
  <c r="M328" i="6"/>
  <c r="L328" i="6"/>
  <c r="K328" i="6"/>
  <c r="J328" i="6"/>
  <c r="I328" i="6" s="1"/>
  <c r="N327" i="6"/>
  <c r="M327" i="6"/>
  <c r="L327" i="6"/>
  <c r="K327" i="6"/>
  <c r="J327" i="6"/>
  <c r="N326" i="6"/>
  <c r="M326" i="6"/>
  <c r="L326" i="6"/>
  <c r="K326" i="6"/>
  <c r="J326" i="6"/>
  <c r="I326" i="6"/>
  <c r="N325" i="6"/>
  <c r="M325" i="6"/>
  <c r="L325" i="6"/>
  <c r="K325" i="6"/>
  <c r="I325" i="6" s="1"/>
  <c r="J325" i="6"/>
  <c r="N324" i="6"/>
  <c r="M324" i="6"/>
  <c r="L324" i="6"/>
  <c r="K324" i="6"/>
  <c r="J324" i="6"/>
  <c r="I324" i="6" s="1"/>
  <c r="N323" i="6"/>
  <c r="M323" i="6"/>
  <c r="L323" i="6"/>
  <c r="K323" i="6"/>
  <c r="J323" i="6"/>
  <c r="N322" i="6"/>
  <c r="M322" i="6"/>
  <c r="L322" i="6"/>
  <c r="K322" i="6"/>
  <c r="J322" i="6"/>
  <c r="I322" i="6"/>
  <c r="N321" i="6"/>
  <c r="M321" i="6"/>
  <c r="L321" i="6"/>
  <c r="K321" i="6"/>
  <c r="I321" i="6" s="1"/>
  <c r="J321" i="6"/>
  <c r="N320" i="6"/>
  <c r="M320" i="6"/>
  <c r="L320" i="6"/>
  <c r="K320" i="6"/>
  <c r="J320" i="6"/>
  <c r="I320" i="6" s="1"/>
  <c r="N319" i="6"/>
  <c r="M319" i="6"/>
  <c r="L319" i="6"/>
  <c r="K319" i="6"/>
  <c r="J319" i="6"/>
  <c r="N318" i="6"/>
  <c r="M318" i="6"/>
  <c r="L318" i="6"/>
  <c r="K318" i="6"/>
  <c r="J318" i="6"/>
  <c r="I318" i="6"/>
  <c r="N317" i="6"/>
  <c r="M317" i="6"/>
  <c r="L317" i="6"/>
  <c r="K317" i="6"/>
  <c r="I317" i="6" s="1"/>
  <c r="J317" i="6"/>
  <c r="N316" i="6"/>
  <c r="M316" i="6"/>
  <c r="L316" i="6"/>
  <c r="K316" i="6"/>
  <c r="J316" i="6"/>
  <c r="N315" i="6"/>
  <c r="M315" i="6"/>
  <c r="L315" i="6"/>
  <c r="K315" i="6"/>
  <c r="J315" i="6"/>
  <c r="N314" i="6"/>
  <c r="M314" i="6"/>
  <c r="L314" i="6"/>
  <c r="K314" i="6"/>
  <c r="J314" i="6"/>
  <c r="I314" i="6"/>
  <c r="N313" i="6"/>
  <c r="M313" i="6"/>
  <c r="L313" i="6"/>
  <c r="K313" i="6"/>
  <c r="I313" i="6" s="1"/>
  <c r="J313" i="6"/>
  <c r="N312" i="6"/>
  <c r="M312" i="6"/>
  <c r="L312" i="6"/>
  <c r="K312" i="6"/>
  <c r="J312" i="6"/>
  <c r="I312" i="6" s="1"/>
  <c r="N311" i="6"/>
  <c r="M311" i="6"/>
  <c r="L311" i="6"/>
  <c r="K311" i="6"/>
  <c r="J311" i="6"/>
  <c r="N310" i="6"/>
  <c r="M310" i="6"/>
  <c r="L310" i="6"/>
  <c r="K310" i="6"/>
  <c r="J310" i="6"/>
  <c r="I310" i="6"/>
  <c r="N309" i="6"/>
  <c r="M309" i="6"/>
  <c r="L309" i="6"/>
  <c r="K309" i="6"/>
  <c r="I309" i="6" s="1"/>
  <c r="J309" i="6"/>
  <c r="N308" i="6"/>
  <c r="M308" i="6"/>
  <c r="L308" i="6"/>
  <c r="K308" i="6"/>
  <c r="J308" i="6"/>
  <c r="I308" i="6" s="1"/>
  <c r="N307" i="6"/>
  <c r="M307" i="6"/>
  <c r="L307" i="6"/>
  <c r="K307" i="6"/>
  <c r="J307" i="6"/>
  <c r="N306" i="6"/>
  <c r="M306" i="6"/>
  <c r="L306" i="6"/>
  <c r="K306" i="6"/>
  <c r="J306" i="6"/>
  <c r="I306" i="6"/>
  <c r="N305" i="6"/>
  <c r="M305" i="6"/>
  <c r="L305" i="6"/>
  <c r="K305" i="6"/>
  <c r="I305" i="6" s="1"/>
  <c r="J305" i="6"/>
  <c r="N304" i="6"/>
  <c r="M304" i="6"/>
  <c r="L304" i="6"/>
  <c r="K304" i="6"/>
  <c r="J304" i="6"/>
  <c r="I304" i="6" s="1"/>
  <c r="N303" i="6"/>
  <c r="M303" i="6"/>
  <c r="L303" i="6"/>
  <c r="K303" i="6"/>
  <c r="J303" i="6"/>
  <c r="N302" i="6"/>
  <c r="M302" i="6"/>
  <c r="L302" i="6"/>
  <c r="K302" i="6"/>
  <c r="J302" i="6"/>
  <c r="I302" i="6"/>
  <c r="N301" i="6"/>
  <c r="M301" i="6"/>
  <c r="L301" i="6"/>
  <c r="K301" i="6"/>
  <c r="I301" i="6" s="1"/>
  <c r="J301" i="6"/>
  <c r="N300" i="6"/>
  <c r="M300" i="6"/>
  <c r="L300" i="6"/>
  <c r="K300" i="6"/>
  <c r="J300" i="6"/>
  <c r="N299" i="6"/>
  <c r="M299" i="6"/>
  <c r="L299" i="6"/>
  <c r="K299" i="6"/>
  <c r="J299" i="6"/>
  <c r="N298" i="6"/>
  <c r="M298" i="6"/>
  <c r="L298" i="6"/>
  <c r="K298" i="6"/>
  <c r="J298" i="6"/>
  <c r="I298" i="6"/>
  <c r="N297" i="6"/>
  <c r="M297" i="6"/>
  <c r="L297" i="6"/>
  <c r="K297" i="6"/>
  <c r="I297" i="6" s="1"/>
  <c r="J297" i="6"/>
  <c r="N296" i="6"/>
  <c r="M296" i="6"/>
  <c r="L296" i="6"/>
  <c r="K296" i="6"/>
  <c r="J296" i="6"/>
  <c r="I296" i="6" s="1"/>
  <c r="N295" i="6"/>
  <c r="M295" i="6"/>
  <c r="L295" i="6"/>
  <c r="K295" i="6"/>
  <c r="J295" i="6"/>
  <c r="N294" i="6"/>
  <c r="M294" i="6"/>
  <c r="L294" i="6"/>
  <c r="K294" i="6"/>
  <c r="J294" i="6"/>
  <c r="I294" i="6"/>
  <c r="N293" i="6"/>
  <c r="M293" i="6"/>
  <c r="L293" i="6"/>
  <c r="K293" i="6"/>
  <c r="I293" i="6" s="1"/>
  <c r="J293" i="6"/>
  <c r="N292" i="6"/>
  <c r="M292" i="6"/>
  <c r="L292" i="6"/>
  <c r="K292" i="6"/>
  <c r="J292" i="6"/>
  <c r="I292" i="6" s="1"/>
  <c r="N291" i="6"/>
  <c r="M291" i="6"/>
  <c r="L291" i="6"/>
  <c r="K291" i="6"/>
  <c r="J291" i="6"/>
  <c r="N290" i="6"/>
  <c r="M290" i="6"/>
  <c r="L290" i="6"/>
  <c r="K290" i="6"/>
  <c r="J290" i="6"/>
  <c r="I290" i="6"/>
  <c r="N289" i="6"/>
  <c r="M289" i="6"/>
  <c r="L289" i="6"/>
  <c r="K289" i="6"/>
  <c r="I289" i="6" s="1"/>
  <c r="J289" i="6"/>
  <c r="N288" i="6"/>
  <c r="M288" i="6"/>
  <c r="L288" i="6"/>
  <c r="K288" i="6"/>
  <c r="J288" i="6"/>
  <c r="I288" i="6" s="1"/>
  <c r="N287" i="6"/>
  <c r="M287" i="6"/>
  <c r="L287" i="6"/>
  <c r="K287" i="6"/>
  <c r="J287" i="6"/>
  <c r="N286" i="6"/>
  <c r="M286" i="6"/>
  <c r="L286" i="6"/>
  <c r="K286" i="6"/>
  <c r="J286" i="6"/>
  <c r="I286" i="6"/>
  <c r="N285" i="6"/>
  <c r="M285" i="6"/>
  <c r="L285" i="6"/>
  <c r="K285" i="6"/>
  <c r="I285" i="6" s="1"/>
  <c r="J285" i="6"/>
  <c r="N284" i="6"/>
  <c r="M284" i="6"/>
  <c r="L284" i="6"/>
  <c r="K284" i="6"/>
  <c r="J284" i="6"/>
  <c r="N283" i="6"/>
  <c r="M283" i="6"/>
  <c r="L283" i="6"/>
  <c r="K283" i="6"/>
  <c r="J283" i="6"/>
  <c r="N282" i="6"/>
  <c r="M282" i="6"/>
  <c r="L282" i="6"/>
  <c r="K282" i="6"/>
  <c r="J282" i="6"/>
  <c r="I282" i="6"/>
  <c r="N281" i="6"/>
  <c r="M281" i="6"/>
  <c r="L281" i="6"/>
  <c r="K281" i="6"/>
  <c r="I281" i="6" s="1"/>
  <c r="J281" i="6"/>
  <c r="N280" i="6"/>
  <c r="M280" i="6"/>
  <c r="L280" i="6"/>
  <c r="K280" i="6"/>
  <c r="J280" i="6"/>
  <c r="I280" i="6" s="1"/>
  <c r="N279" i="6"/>
  <c r="M279" i="6"/>
  <c r="L279" i="6"/>
  <c r="K279" i="6"/>
  <c r="J279" i="6"/>
  <c r="N278" i="6"/>
  <c r="M278" i="6"/>
  <c r="L278" i="6"/>
  <c r="K278" i="6"/>
  <c r="J278" i="6"/>
  <c r="I278" i="6"/>
  <c r="N277" i="6"/>
  <c r="M277" i="6"/>
  <c r="L277" i="6"/>
  <c r="K277" i="6"/>
  <c r="I277" i="6" s="1"/>
  <c r="J277" i="6"/>
  <c r="N276" i="6"/>
  <c r="M276" i="6"/>
  <c r="L276" i="6"/>
  <c r="K276" i="6"/>
  <c r="J276" i="6"/>
  <c r="I276" i="6" s="1"/>
  <c r="N275" i="6"/>
  <c r="M275" i="6"/>
  <c r="L275" i="6"/>
  <c r="K275" i="6"/>
  <c r="J275" i="6"/>
  <c r="N274" i="6"/>
  <c r="M274" i="6"/>
  <c r="L274" i="6"/>
  <c r="K274" i="6"/>
  <c r="J274" i="6"/>
  <c r="I274" i="6"/>
  <c r="N273" i="6"/>
  <c r="M273" i="6"/>
  <c r="L273" i="6"/>
  <c r="K273" i="6"/>
  <c r="I273" i="6" s="1"/>
  <c r="J273" i="6"/>
  <c r="N272" i="6"/>
  <c r="M272" i="6"/>
  <c r="L272" i="6"/>
  <c r="K272" i="6"/>
  <c r="J272" i="6"/>
  <c r="I272" i="6" s="1"/>
  <c r="N271" i="6"/>
  <c r="M271" i="6"/>
  <c r="L271" i="6"/>
  <c r="K271" i="6"/>
  <c r="J271" i="6"/>
  <c r="N270" i="6"/>
  <c r="M270" i="6"/>
  <c r="L270" i="6"/>
  <c r="K270" i="6"/>
  <c r="J270" i="6"/>
  <c r="I270" i="6"/>
  <c r="N269" i="6"/>
  <c r="M269" i="6"/>
  <c r="L269" i="6"/>
  <c r="K269" i="6"/>
  <c r="I269" i="6" s="1"/>
  <c r="J269" i="6"/>
  <c r="N268" i="6"/>
  <c r="M268" i="6"/>
  <c r="L268" i="6"/>
  <c r="K268" i="6"/>
  <c r="J268" i="6"/>
  <c r="N267" i="6"/>
  <c r="M267" i="6"/>
  <c r="L267" i="6"/>
  <c r="K267" i="6"/>
  <c r="J267" i="6"/>
  <c r="N266" i="6"/>
  <c r="M266" i="6"/>
  <c r="L266" i="6"/>
  <c r="K266" i="6"/>
  <c r="J266" i="6"/>
  <c r="I266" i="6"/>
  <c r="N265" i="6"/>
  <c r="M265" i="6"/>
  <c r="L265" i="6"/>
  <c r="K265" i="6"/>
  <c r="I265" i="6" s="1"/>
  <c r="J265" i="6"/>
  <c r="N264" i="6"/>
  <c r="M264" i="6"/>
  <c r="L264" i="6"/>
  <c r="K264" i="6"/>
  <c r="J264" i="6"/>
  <c r="I264" i="6" s="1"/>
  <c r="N263" i="6"/>
  <c r="M263" i="6"/>
  <c r="L263" i="6"/>
  <c r="K263" i="6"/>
  <c r="J263" i="6"/>
  <c r="N262" i="6"/>
  <c r="M262" i="6"/>
  <c r="L262" i="6"/>
  <c r="K262" i="6"/>
  <c r="J262" i="6"/>
  <c r="I262" i="6"/>
  <c r="N261" i="6"/>
  <c r="M261" i="6"/>
  <c r="L261" i="6"/>
  <c r="K261" i="6"/>
  <c r="I261" i="6" s="1"/>
  <c r="J261" i="6"/>
  <c r="N260" i="6"/>
  <c r="M260" i="6"/>
  <c r="L260" i="6"/>
  <c r="K260" i="6"/>
  <c r="J260" i="6"/>
  <c r="I260" i="6" s="1"/>
  <c r="N259" i="6"/>
  <c r="M259" i="6"/>
  <c r="L259" i="6"/>
  <c r="K259" i="6"/>
  <c r="J259" i="6"/>
  <c r="N258" i="6"/>
  <c r="M258" i="6"/>
  <c r="L258" i="6"/>
  <c r="K258" i="6"/>
  <c r="J258" i="6"/>
  <c r="I258" i="6"/>
  <c r="N257" i="6"/>
  <c r="M257" i="6"/>
  <c r="L257" i="6"/>
  <c r="K257" i="6"/>
  <c r="I257" i="6" s="1"/>
  <c r="J257" i="6"/>
  <c r="N256" i="6"/>
  <c r="M256" i="6"/>
  <c r="L256" i="6"/>
  <c r="K256" i="6"/>
  <c r="J256" i="6"/>
  <c r="I256" i="6" s="1"/>
  <c r="N255" i="6"/>
  <c r="M255" i="6"/>
  <c r="L255" i="6"/>
  <c r="K255" i="6"/>
  <c r="J255" i="6"/>
  <c r="N254" i="6"/>
  <c r="M254" i="6"/>
  <c r="L254" i="6"/>
  <c r="K254" i="6"/>
  <c r="J254" i="6"/>
  <c r="I254" i="6"/>
  <c r="N253" i="6"/>
  <c r="M253" i="6"/>
  <c r="L253" i="6"/>
  <c r="K253" i="6"/>
  <c r="I253" i="6" s="1"/>
  <c r="J253" i="6"/>
  <c r="N252" i="6"/>
  <c r="M252" i="6"/>
  <c r="L252" i="6"/>
  <c r="K252" i="6"/>
  <c r="J252" i="6"/>
  <c r="N251" i="6"/>
  <c r="M251" i="6"/>
  <c r="L251" i="6"/>
  <c r="K251" i="6"/>
  <c r="J251" i="6"/>
  <c r="N250" i="6"/>
  <c r="M250" i="6"/>
  <c r="L250" i="6"/>
  <c r="K250" i="6"/>
  <c r="J250" i="6"/>
  <c r="I250" i="6"/>
  <c r="N249" i="6"/>
  <c r="M249" i="6"/>
  <c r="L249" i="6"/>
  <c r="K249" i="6"/>
  <c r="I249" i="6" s="1"/>
  <c r="J249" i="6"/>
  <c r="N248" i="6"/>
  <c r="M248" i="6"/>
  <c r="L248" i="6"/>
  <c r="K248" i="6"/>
  <c r="J248" i="6"/>
  <c r="I248" i="6" s="1"/>
  <c r="N247" i="6"/>
  <c r="M247" i="6"/>
  <c r="L247" i="6"/>
  <c r="K247" i="6"/>
  <c r="J247" i="6"/>
  <c r="N246" i="6"/>
  <c r="M246" i="6"/>
  <c r="L246" i="6"/>
  <c r="K246" i="6"/>
  <c r="J246" i="6"/>
  <c r="I246" i="6"/>
  <c r="N245" i="6"/>
  <c r="M245" i="6"/>
  <c r="L245" i="6"/>
  <c r="K245" i="6"/>
  <c r="I245" i="6" s="1"/>
  <c r="J245" i="6"/>
  <c r="N244" i="6"/>
  <c r="M244" i="6"/>
  <c r="L244" i="6"/>
  <c r="K244" i="6"/>
  <c r="J244" i="6"/>
  <c r="I244" i="6" s="1"/>
  <c r="N243" i="6"/>
  <c r="M243" i="6"/>
  <c r="L243" i="6"/>
  <c r="K243" i="6"/>
  <c r="J243" i="6"/>
  <c r="N242" i="6"/>
  <c r="M242" i="6"/>
  <c r="L242" i="6"/>
  <c r="K242" i="6"/>
  <c r="J242" i="6"/>
  <c r="I242" i="6"/>
  <c r="N241" i="6"/>
  <c r="M241" i="6"/>
  <c r="L241" i="6"/>
  <c r="K241" i="6"/>
  <c r="I241" i="6" s="1"/>
  <c r="J241" i="6"/>
  <c r="N240" i="6"/>
  <c r="M240" i="6"/>
  <c r="L240" i="6"/>
  <c r="K240" i="6"/>
  <c r="J240" i="6"/>
  <c r="I240" i="6" s="1"/>
  <c r="N239" i="6"/>
  <c r="M239" i="6"/>
  <c r="L239" i="6"/>
  <c r="K239" i="6"/>
  <c r="J239" i="6"/>
  <c r="N238" i="6"/>
  <c r="M238" i="6"/>
  <c r="L238" i="6"/>
  <c r="K238" i="6"/>
  <c r="J238" i="6"/>
  <c r="I238" i="6"/>
  <c r="N237" i="6"/>
  <c r="M237" i="6"/>
  <c r="L237" i="6"/>
  <c r="K237" i="6"/>
  <c r="I237" i="6" s="1"/>
  <c r="J237" i="6"/>
  <c r="N236" i="6"/>
  <c r="M236" i="6"/>
  <c r="L236" i="6"/>
  <c r="K236" i="6"/>
  <c r="J236" i="6"/>
  <c r="N235" i="6"/>
  <c r="M235" i="6"/>
  <c r="L235" i="6"/>
  <c r="K235" i="6"/>
  <c r="J235" i="6"/>
  <c r="N234" i="6"/>
  <c r="M234" i="6"/>
  <c r="L234" i="6"/>
  <c r="K234" i="6"/>
  <c r="J234" i="6"/>
  <c r="I234" i="6"/>
  <c r="N233" i="6"/>
  <c r="M233" i="6"/>
  <c r="L233" i="6"/>
  <c r="K233" i="6"/>
  <c r="I233" i="6" s="1"/>
  <c r="J233" i="6"/>
  <c r="N232" i="6"/>
  <c r="M232" i="6"/>
  <c r="L232" i="6"/>
  <c r="K232" i="6"/>
  <c r="J232" i="6"/>
  <c r="I232" i="6" s="1"/>
  <c r="N231" i="6"/>
  <c r="M231" i="6"/>
  <c r="L231" i="6"/>
  <c r="K231" i="6"/>
  <c r="J231" i="6"/>
  <c r="N230" i="6"/>
  <c r="M230" i="6"/>
  <c r="L230" i="6"/>
  <c r="K230" i="6"/>
  <c r="J230" i="6"/>
  <c r="I230" i="6"/>
  <c r="N229" i="6"/>
  <c r="M229" i="6"/>
  <c r="L229" i="6"/>
  <c r="K229" i="6"/>
  <c r="I229" i="6" s="1"/>
  <c r="J229" i="6"/>
  <c r="N228" i="6"/>
  <c r="M228" i="6"/>
  <c r="L228" i="6"/>
  <c r="K228" i="6"/>
  <c r="J228" i="6"/>
  <c r="I228" i="6" s="1"/>
  <c r="N227" i="6"/>
  <c r="M227" i="6"/>
  <c r="L227" i="6"/>
  <c r="K227" i="6"/>
  <c r="J227" i="6"/>
  <c r="N226" i="6"/>
  <c r="M226" i="6"/>
  <c r="L226" i="6"/>
  <c r="K226" i="6"/>
  <c r="J226" i="6"/>
  <c r="I226" i="6"/>
  <c r="N225" i="6"/>
  <c r="M225" i="6"/>
  <c r="L225" i="6"/>
  <c r="K225" i="6"/>
  <c r="I225" i="6" s="1"/>
  <c r="J225" i="6"/>
  <c r="N224" i="6"/>
  <c r="M224" i="6"/>
  <c r="L224" i="6"/>
  <c r="K224" i="6"/>
  <c r="J224" i="6"/>
  <c r="I224" i="6" s="1"/>
  <c r="N223" i="6"/>
  <c r="M223" i="6"/>
  <c r="L223" i="6"/>
  <c r="K223" i="6"/>
  <c r="J223" i="6"/>
  <c r="N222" i="6"/>
  <c r="M222" i="6"/>
  <c r="L222" i="6"/>
  <c r="K222" i="6"/>
  <c r="J222" i="6"/>
  <c r="I222" i="6"/>
  <c r="N221" i="6"/>
  <c r="M221" i="6"/>
  <c r="L221" i="6"/>
  <c r="K221" i="6"/>
  <c r="I221" i="6" s="1"/>
  <c r="J221" i="6"/>
  <c r="N220" i="6"/>
  <c r="M220" i="6"/>
  <c r="L220" i="6"/>
  <c r="K220" i="6"/>
  <c r="J220" i="6"/>
  <c r="N219" i="6"/>
  <c r="M219" i="6"/>
  <c r="L219" i="6"/>
  <c r="K219" i="6"/>
  <c r="J219" i="6"/>
  <c r="N218" i="6"/>
  <c r="M218" i="6"/>
  <c r="L218" i="6"/>
  <c r="K218" i="6"/>
  <c r="J218" i="6"/>
  <c r="I218" i="6"/>
  <c r="N217" i="6"/>
  <c r="M217" i="6"/>
  <c r="L217" i="6"/>
  <c r="K217" i="6"/>
  <c r="I217" i="6" s="1"/>
  <c r="J217" i="6"/>
  <c r="N216" i="6"/>
  <c r="M216" i="6"/>
  <c r="L216" i="6"/>
  <c r="K216" i="6"/>
  <c r="J216" i="6"/>
  <c r="I216" i="6" s="1"/>
  <c r="N215" i="6"/>
  <c r="M215" i="6"/>
  <c r="L215" i="6"/>
  <c r="K215" i="6"/>
  <c r="J215" i="6"/>
  <c r="N214" i="6"/>
  <c r="M214" i="6"/>
  <c r="L214" i="6"/>
  <c r="K214" i="6"/>
  <c r="J214" i="6"/>
  <c r="I214" i="6"/>
  <c r="N213" i="6"/>
  <c r="M213" i="6"/>
  <c r="L213" i="6"/>
  <c r="K213" i="6"/>
  <c r="I213" i="6" s="1"/>
  <c r="J213" i="6"/>
  <c r="N212" i="6"/>
  <c r="M212" i="6"/>
  <c r="L212" i="6"/>
  <c r="K212" i="6"/>
  <c r="J212" i="6"/>
  <c r="I212" i="6" s="1"/>
  <c r="N211" i="6"/>
  <c r="M211" i="6"/>
  <c r="L211" i="6"/>
  <c r="K211" i="6"/>
  <c r="J211" i="6"/>
  <c r="N210" i="6"/>
  <c r="M210" i="6"/>
  <c r="L210" i="6"/>
  <c r="K210" i="6"/>
  <c r="J210" i="6"/>
  <c r="I210" i="6"/>
  <c r="N209" i="6"/>
  <c r="M209" i="6"/>
  <c r="L209" i="6"/>
  <c r="K209" i="6"/>
  <c r="I209" i="6" s="1"/>
  <c r="J209" i="6"/>
  <c r="N208" i="6"/>
  <c r="M208" i="6"/>
  <c r="L208" i="6"/>
  <c r="K208" i="6"/>
  <c r="J208" i="6"/>
  <c r="I208" i="6" s="1"/>
  <c r="N207" i="6"/>
  <c r="M207" i="6"/>
  <c r="L207" i="6"/>
  <c r="K207" i="6"/>
  <c r="J207" i="6"/>
  <c r="N206" i="6"/>
  <c r="M206" i="6"/>
  <c r="L206" i="6"/>
  <c r="K206" i="6"/>
  <c r="J206" i="6"/>
  <c r="I206" i="6"/>
  <c r="N205" i="6"/>
  <c r="M205" i="6"/>
  <c r="L205" i="6"/>
  <c r="K205" i="6"/>
  <c r="I205" i="6" s="1"/>
  <c r="J205" i="6"/>
  <c r="N204" i="6"/>
  <c r="M204" i="6"/>
  <c r="L204" i="6"/>
  <c r="K204" i="6"/>
  <c r="J204" i="6"/>
  <c r="N203" i="6"/>
  <c r="M203" i="6"/>
  <c r="L203" i="6"/>
  <c r="K203" i="6"/>
  <c r="J203" i="6"/>
  <c r="N202" i="6"/>
  <c r="M202" i="6"/>
  <c r="L202" i="6"/>
  <c r="K202" i="6"/>
  <c r="J202" i="6"/>
  <c r="I202" i="6"/>
  <c r="N201" i="6"/>
  <c r="M201" i="6"/>
  <c r="L201" i="6"/>
  <c r="K201" i="6"/>
  <c r="I201" i="6" s="1"/>
  <c r="J201" i="6"/>
  <c r="N200" i="6"/>
  <c r="M200" i="6"/>
  <c r="L200" i="6"/>
  <c r="K200" i="6"/>
  <c r="J200" i="6"/>
  <c r="I200" i="6" s="1"/>
  <c r="N199" i="6"/>
  <c r="M199" i="6"/>
  <c r="L199" i="6"/>
  <c r="K199" i="6"/>
  <c r="J199" i="6"/>
  <c r="N198" i="6"/>
  <c r="M198" i="6"/>
  <c r="L198" i="6"/>
  <c r="K198" i="6"/>
  <c r="J198" i="6"/>
  <c r="I198" i="6"/>
  <c r="N197" i="6"/>
  <c r="M197" i="6"/>
  <c r="L197" i="6"/>
  <c r="K197" i="6"/>
  <c r="I197" i="6" s="1"/>
  <c r="J197" i="6"/>
  <c r="N196" i="6"/>
  <c r="M196" i="6"/>
  <c r="L196" i="6"/>
  <c r="K196" i="6"/>
  <c r="J196" i="6"/>
  <c r="I196" i="6" s="1"/>
  <c r="K34" i="6" s="1"/>
  <c r="N195" i="6"/>
  <c r="M195" i="6"/>
  <c r="L195" i="6"/>
  <c r="K195" i="6"/>
  <c r="J195" i="6"/>
  <c r="N194" i="6"/>
  <c r="M194" i="6"/>
  <c r="L194" i="6"/>
  <c r="K194" i="6"/>
  <c r="J194" i="6"/>
  <c r="I194" i="6"/>
  <c r="N193" i="6"/>
  <c r="M193" i="6"/>
  <c r="L193" i="6"/>
  <c r="K193" i="6"/>
  <c r="I193" i="6" s="1"/>
  <c r="J193" i="6"/>
  <c r="N192" i="6"/>
  <c r="M192" i="6"/>
  <c r="L192" i="6"/>
  <c r="K192" i="6"/>
  <c r="J192" i="6"/>
  <c r="I192" i="6" s="1"/>
  <c r="N191" i="6"/>
  <c r="M191" i="6"/>
  <c r="L191" i="6"/>
  <c r="K191" i="6"/>
  <c r="J191" i="6"/>
  <c r="N190" i="6"/>
  <c r="M190" i="6"/>
  <c r="L190" i="6"/>
  <c r="K190" i="6"/>
  <c r="J190" i="6"/>
  <c r="I190" i="6"/>
  <c r="N189" i="6"/>
  <c r="M189" i="6"/>
  <c r="L189" i="6"/>
  <c r="K189" i="6"/>
  <c r="I189" i="6" s="1"/>
  <c r="J189" i="6"/>
  <c r="N188" i="6"/>
  <c r="M188" i="6"/>
  <c r="L188" i="6"/>
  <c r="K188" i="6"/>
  <c r="J188" i="6"/>
  <c r="N187" i="6"/>
  <c r="M187" i="6"/>
  <c r="L187" i="6"/>
  <c r="K187" i="6"/>
  <c r="J187" i="6"/>
  <c r="N186" i="6"/>
  <c r="M186" i="6"/>
  <c r="L186" i="6"/>
  <c r="K186" i="6"/>
  <c r="J186" i="6"/>
  <c r="I186" i="6"/>
  <c r="N185" i="6"/>
  <c r="M185" i="6"/>
  <c r="L185" i="6"/>
  <c r="K185" i="6"/>
  <c r="I185" i="6" s="1"/>
  <c r="J185" i="6"/>
  <c r="N184" i="6"/>
  <c r="M184" i="6"/>
  <c r="L184" i="6"/>
  <c r="K184" i="6"/>
  <c r="J184" i="6"/>
  <c r="I184" i="6" s="1"/>
  <c r="N183" i="6"/>
  <c r="M183" i="6"/>
  <c r="L183" i="6"/>
  <c r="K183" i="6"/>
  <c r="J183" i="6"/>
  <c r="N182" i="6"/>
  <c r="M182" i="6"/>
  <c r="L182" i="6"/>
  <c r="K182" i="6"/>
  <c r="J182" i="6"/>
  <c r="I182" i="6"/>
  <c r="N181" i="6"/>
  <c r="M181" i="6"/>
  <c r="L181" i="6"/>
  <c r="K181" i="6"/>
  <c r="I181" i="6" s="1"/>
  <c r="J181" i="6"/>
  <c r="N180" i="6"/>
  <c r="M180" i="6"/>
  <c r="L180" i="6"/>
  <c r="K180" i="6"/>
  <c r="J180" i="6"/>
  <c r="I180" i="6" s="1"/>
  <c r="N179" i="6"/>
  <c r="M179" i="6"/>
  <c r="L179" i="6"/>
  <c r="K179" i="6"/>
  <c r="J179" i="6"/>
  <c r="N178" i="6"/>
  <c r="M178" i="6"/>
  <c r="L178" i="6"/>
  <c r="K178" i="6"/>
  <c r="J178" i="6"/>
  <c r="I178" i="6"/>
  <c r="N177" i="6"/>
  <c r="M177" i="6"/>
  <c r="L177" i="6"/>
  <c r="K177" i="6"/>
  <c r="I177" i="6" s="1"/>
  <c r="J177" i="6"/>
  <c r="N176" i="6"/>
  <c r="M176" i="6"/>
  <c r="L176" i="6"/>
  <c r="K176" i="6"/>
  <c r="J176" i="6"/>
  <c r="I176" i="6" s="1"/>
  <c r="N175" i="6"/>
  <c r="M175" i="6"/>
  <c r="L175" i="6"/>
  <c r="K175" i="6"/>
  <c r="J175" i="6"/>
  <c r="N174" i="6"/>
  <c r="M174" i="6"/>
  <c r="L174" i="6"/>
  <c r="K174" i="6"/>
  <c r="J174" i="6"/>
  <c r="I174" i="6"/>
  <c r="K29" i="6" s="1"/>
  <c r="J29" i="6" s="1"/>
  <c r="N173" i="6"/>
  <c r="M173" i="6"/>
  <c r="L173" i="6"/>
  <c r="K173" i="6"/>
  <c r="I173" i="6" s="1"/>
  <c r="J173" i="6"/>
  <c r="N172" i="6"/>
  <c r="M172" i="6"/>
  <c r="L172" i="6"/>
  <c r="K172" i="6"/>
  <c r="J172" i="6"/>
  <c r="N171" i="6"/>
  <c r="M171" i="6"/>
  <c r="L171" i="6"/>
  <c r="K171" i="6"/>
  <c r="J171" i="6"/>
  <c r="N170" i="6"/>
  <c r="M170" i="6"/>
  <c r="L170" i="6"/>
  <c r="K170" i="6"/>
  <c r="J170" i="6"/>
  <c r="I170" i="6"/>
  <c r="N169" i="6"/>
  <c r="M169" i="6"/>
  <c r="L169" i="6"/>
  <c r="K169" i="6"/>
  <c r="I169" i="6" s="1"/>
  <c r="J169" i="6"/>
  <c r="N168" i="6"/>
  <c r="M168" i="6"/>
  <c r="L168" i="6"/>
  <c r="K168" i="6"/>
  <c r="J168" i="6"/>
  <c r="I168" i="6" s="1"/>
  <c r="N167" i="6"/>
  <c r="M167" i="6"/>
  <c r="L167" i="6"/>
  <c r="K167" i="6"/>
  <c r="J167" i="6"/>
  <c r="N166" i="6"/>
  <c r="M166" i="6"/>
  <c r="L166" i="6"/>
  <c r="K166" i="6"/>
  <c r="J166" i="6"/>
  <c r="I166" i="6"/>
  <c r="N165" i="6"/>
  <c r="M165" i="6"/>
  <c r="L165" i="6"/>
  <c r="K165" i="6"/>
  <c r="I165" i="6" s="1"/>
  <c r="J165" i="6"/>
  <c r="N164" i="6"/>
  <c r="M164" i="6"/>
  <c r="L164" i="6"/>
  <c r="K164" i="6"/>
  <c r="J164" i="6"/>
  <c r="I164" i="6" s="1"/>
  <c r="N163" i="6"/>
  <c r="M163" i="6"/>
  <c r="L163" i="6"/>
  <c r="K163" i="6"/>
  <c r="J163" i="6"/>
  <c r="N162" i="6"/>
  <c r="M162" i="6"/>
  <c r="L162" i="6"/>
  <c r="K162" i="6"/>
  <c r="J162" i="6"/>
  <c r="I162" i="6"/>
  <c r="N161" i="6"/>
  <c r="M161" i="6"/>
  <c r="L161" i="6"/>
  <c r="K161" i="6"/>
  <c r="I161" i="6" s="1"/>
  <c r="J161" i="6"/>
  <c r="N160" i="6"/>
  <c r="M160" i="6"/>
  <c r="L160" i="6"/>
  <c r="K160" i="6"/>
  <c r="J160" i="6"/>
  <c r="I160" i="6" s="1"/>
  <c r="N159" i="6"/>
  <c r="M159" i="6"/>
  <c r="L159" i="6"/>
  <c r="K159" i="6"/>
  <c r="J159" i="6"/>
  <c r="N158" i="6"/>
  <c r="M158" i="6"/>
  <c r="L158" i="6"/>
  <c r="K158" i="6"/>
  <c r="J158" i="6"/>
  <c r="I158" i="6"/>
  <c r="N157" i="6"/>
  <c r="M157" i="6"/>
  <c r="L157" i="6"/>
  <c r="K157" i="6"/>
  <c r="I157" i="6" s="1"/>
  <c r="J157" i="6"/>
  <c r="N156" i="6"/>
  <c r="M156" i="6"/>
  <c r="L156" i="6"/>
  <c r="K156" i="6"/>
  <c r="J156" i="6"/>
  <c r="N155" i="6"/>
  <c r="M155" i="6"/>
  <c r="L155" i="6"/>
  <c r="K155" i="6"/>
  <c r="J155" i="6"/>
  <c r="N154" i="6"/>
  <c r="M154" i="6"/>
  <c r="L154" i="6"/>
  <c r="K154" i="6"/>
  <c r="J154" i="6"/>
  <c r="I154" i="6"/>
  <c r="N153" i="6"/>
  <c r="M153" i="6"/>
  <c r="L153" i="6"/>
  <c r="K153" i="6"/>
  <c r="I153" i="6" s="1"/>
  <c r="J153" i="6"/>
  <c r="N152" i="6"/>
  <c r="M152" i="6"/>
  <c r="L152" i="6"/>
  <c r="K152" i="6"/>
  <c r="J152" i="6"/>
  <c r="I152" i="6" s="1"/>
  <c r="N151" i="6"/>
  <c r="M151" i="6"/>
  <c r="L151" i="6"/>
  <c r="K151" i="6"/>
  <c r="J151" i="6"/>
  <c r="N150" i="6"/>
  <c r="M150" i="6"/>
  <c r="L150" i="6"/>
  <c r="K150" i="6"/>
  <c r="J150" i="6"/>
  <c r="I150" i="6"/>
  <c r="N149" i="6"/>
  <c r="M149" i="6"/>
  <c r="L149" i="6"/>
  <c r="K149" i="6"/>
  <c r="I149" i="6" s="1"/>
  <c r="J149" i="6"/>
  <c r="N148" i="6"/>
  <c r="M148" i="6"/>
  <c r="L148" i="6"/>
  <c r="K148" i="6"/>
  <c r="J148" i="6"/>
  <c r="I148" i="6" s="1"/>
  <c r="N147" i="6"/>
  <c r="M147" i="6"/>
  <c r="L147" i="6"/>
  <c r="K147" i="6"/>
  <c r="J147" i="6"/>
  <c r="N146" i="6"/>
  <c r="M146" i="6"/>
  <c r="L146" i="6"/>
  <c r="K146" i="6"/>
  <c r="J146" i="6"/>
  <c r="I146" i="6"/>
  <c r="N145" i="6"/>
  <c r="M145" i="6"/>
  <c r="L145" i="6"/>
  <c r="K145" i="6"/>
  <c r="I145" i="6" s="1"/>
  <c r="J145" i="6"/>
  <c r="N144" i="6"/>
  <c r="M144" i="6"/>
  <c r="L144" i="6"/>
  <c r="K144" i="6"/>
  <c r="J144" i="6"/>
  <c r="I144" i="6" s="1"/>
  <c r="N143" i="6"/>
  <c r="M143" i="6"/>
  <c r="L143" i="6"/>
  <c r="K143" i="6"/>
  <c r="J143" i="6"/>
  <c r="N142" i="6"/>
  <c r="M142" i="6"/>
  <c r="L142" i="6"/>
  <c r="K142" i="6"/>
  <c r="J142" i="6"/>
  <c r="I142" i="6"/>
  <c r="N141" i="6"/>
  <c r="M141" i="6"/>
  <c r="L141" i="6"/>
  <c r="K141" i="6"/>
  <c r="I141" i="6" s="1"/>
  <c r="J141" i="6"/>
  <c r="N140" i="6"/>
  <c r="M140" i="6"/>
  <c r="L140" i="6"/>
  <c r="K140" i="6"/>
  <c r="J140" i="6"/>
  <c r="N139" i="6"/>
  <c r="M139" i="6"/>
  <c r="L139" i="6"/>
  <c r="K139" i="6"/>
  <c r="J139" i="6"/>
  <c r="N138" i="6"/>
  <c r="M138" i="6"/>
  <c r="L138" i="6"/>
  <c r="K138" i="6"/>
  <c r="J138" i="6"/>
  <c r="I138" i="6"/>
  <c r="N137" i="6"/>
  <c r="M137" i="6"/>
  <c r="L137" i="6"/>
  <c r="K137" i="6"/>
  <c r="I137" i="6" s="1"/>
  <c r="J137" i="6"/>
  <c r="N136" i="6"/>
  <c r="M136" i="6"/>
  <c r="L136" i="6"/>
  <c r="K136" i="6"/>
  <c r="J136" i="6"/>
  <c r="I136" i="6" s="1"/>
  <c r="N135" i="6"/>
  <c r="M135" i="6"/>
  <c r="L135" i="6"/>
  <c r="K135" i="6"/>
  <c r="J135" i="6"/>
  <c r="N134" i="6"/>
  <c r="M134" i="6"/>
  <c r="L134" i="6"/>
  <c r="K134" i="6"/>
  <c r="J134" i="6"/>
  <c r="I134" i="6"/>
  <c r="N133" i="6"/>
  <c r="M133" i="6"/>
  <c r="L133" i="6"/>
  <c r="K133" i="6"/>
  <c r="I133" i="6" s="1"/>
  <c r="J133" i="6"/>
  <c r="N132" i="6"/>
  <c r="M132" i="6"/>
  <c r="L132" i="6"/>
  <c r="K132" i="6"/>
  <c r="J132" i="6"/>
  <c r="I132" i="6" s="1"/>
  <c r="N131" i="6"/>
  <c r="M131" i="6"/>
  <c r="L131" i="6"/>
  <c r="K131" i="6"/>
  <c r="J131" i="6"/>
  <c r="N130" i="6"/>
  <c r="M130" i="6"/>
  <c r="L130" i="6"/>
  <c r="K130" i="6"/>
  <c r="J130" i="6"/>
  <c r="I130" i="6"/>
  <c r="N129" i="6"/>
  <c r="M129" i="6"/>
  <c r="L129" i="6"/>
  <c r="K129" i="6"/>
  <c r="I129" i="6" s="1"/>
  <c r="J129" i="6"/>
  <c r="N128" i="6"/>
  <c r="M128" i="6"/>
  <c r="L128" i="6"/>
  <c r="K128" i="6"/>
  <c r="J128" i="6"/>
  <c r="I128" i="6" s="1"/>
  <c r="N127" i="6"/>
  <c r="M127" i="6"/>
  <c r="L127" i="6"/>
  <c r="K127" i="6"/>
  <c r="J127" i="6"/>
  <c r="N126" i="6"/>
  <c r="M126" i="6"/>
  <c r="L126" i="6"/>
  <c r="K126" i="6"/>
  <c r="J126" i="6"/>
  <c r="I126" i="6"/>
  <c r="N125" i="6"/>
  <c r="M125" i="6"/>
  <c r="L125" i="6"/>
  <c r="K125" i="6"/>
  <c r="I125" i="6" s="1"/>
  <c r="J125" i="6"/>
  <c r="N124" i="6"/>
  <c r="M124" i="6"/>
  <c r="L124" i="6"/>
  <c r="K124" i="6"/>
  <c r="J124" i="6"/>
  <c r="N123" i="6"/>
  <c r="M123" i="6"/>
  <c r="L123" i="6"/>
  <c r="K123" i="6"/>
  <c r="J123" i="6"/>
  <c r="N122" i="6"/>
  <c r="M122" i="6"/>
  <c r="L122" i="6"/>
  <c r="K122" i="6"/>
  <c r="J122" i="6"/>
  <c r="I122" i="6"/>
  <c r="N121" i="6"/>
  <c r="M121" i="6"/>
  <c r="L121" i="6"/>
  <c r="K121" i="6"/>
  <c r="I121" i="6" s="1"/>
  <c r="J121" i="6"/>
  <c r="N120" i="6"/>
  <c r="M120" i="6"/>
  <c r="L120" i="6"/>
  <c r="K120" i="6"/>
  <c r="J120" i="6"/>
  <c r="I120" i="6" s="1"/>
  <c r="N119" i="6"/>
  <c r="M119" i="6"/>
  <c r="L119" i="6"/>
  <c r="K119" i="6"/>
  <c r="J119" i="6"/>
  <c r="N118" i="6"/>
  <c r="M118" i="6"/>
  <c r="L118" i="6"/>
  <c r="K118" i="6"/>
  <c r="J118" i="6"/>
  <c r="I118" i="6"/>
  <c r="N117" i="6"/>
  <c r="M117" i="6"/>
  <c r="L117" i="6"/>
  <c r="K117" i="6"/>
  <c r="I117" i="6" s="1"/>
  <c r="J117" i="6"/>
  <c r="N116" i="6"/>
  <c r="M116" i="6"/>
  <c r="L116" i="6"/>
  <c r="K116" i="6"/>
  <c r="J116" i="6"/>
  <c r="I116" i="6" s="1"/>
  <c r="N115" i="6"/>
  <c r="M115" i="6"/>
  <c r="L115" i="6"/>
  <c r="K115" i="6"/>
  <c r="J115" i="6"/>
  <c r="N114" i="6"/>
  <c r="M114" i="6"/>
  <c r="L114" i="6"/>
  <c r="K114" i="6"/>
  <c r="J114" i="6"/>
  <c r="I114" i="6"/>
  <c r="N113" i="6"/>
  <c r="M113" i="6"/>
  <c r="L113" i="6"/>
  <c r="K113" i="6"/>
  <c r="I113" i="6" s="1"/>
  <c r="J113" i="6"/>
  <c r="N112" i="6"/>
  <c r="M112" i="6"/>
  <c r="L112" i="6"/>
  <c r="K112" i="6"/>
  <c r="J112" i="6"/>
  <c r="I112" i="6" s="1"/>
  <c r="N111" i="6"/>
  <c r="M111" i="6"/>
  <c r="L111" i="6"/>
  <c r="K111" i="6"/>
  <c r="J111" i="6"/>
  <c r="N110" i="6"/>
  <c r="M110" i="6"/>
  <c r="L110" i="6"/>
  <c r="K110" i="6"/>
  <c r="J110" i="6"/>
  <c r="I110" i="6"/>
  <c r="N109" i="6"/>
  <c r="M109" i="6"/>
  <c r="L109" i="6"/>
  <c r="K109" i="6"/>
  <c r="I109" i="6" s="1"/>
  <c r="J109" i="6"/>
  <c r="N108" i="6"/>
  <c r="M108" i="6"/>
  <c r="L108" i="6"/>
  <c r="K108" i="6"/>
  <c r="J108" i="6"/>
  <c r="N107" i="6"/>
  <c r="M107" i="6"/>
  <c r="L107" i="6"/>
  <c r="K107" i="6"/>
  <c r="J107" i="6"/>
  <c r="N106" i="6"/>
  <c r="M106" i="6"/>
  <c r="L106" i="6"/>
  <c r="K106" i="6"/>
  <c r="J106" i="6"/>
  <c r="I106" i="6"/>
  <c r="N105" i="6"/>
  <c r="M105" i="6"/>
  <c r="L105" i="6"/>
  <c r="K105" i="6"/>
  <c r="I105" i="6" s="1"/>
  <c r="J105" i="6"/>
  <c r="N104" i="6"/>
  <c r="M104" i="6"/>
  <c r="L104" i="6"/>
  <c r="K104" i="6"/>
  <c r="J104" i="6"/>
  <c r="I104" i="6" s="1"/>
  <c r="N103" i="6"/>
  <c r="M103" i="6"/>
  <c r="L103" i="6"/>
  <c r="K103" i="6"/>
  <c r="J103" i="6"/>
  <c r="N102" i="6"/>
  <c r="M102" i="6"/>
  <c r="L102" i="6"/>
  <c r="K102" i="6"/>
  <c r="J102" i="6"/>
  <c r="I102" i="6"/>
  <c r="N101" i="6"/>
  <c r="M101" i="6"/>
  <c r="L101" i="6"/>
  <c r="K101" i="6"/>
  <c r="I101" i="6" s="1"/>
  <c r="J101" i="6"/>
  <c r="N100" i="6"/>
  <c r="M100" i="6"/>
  <c r="L100" i="6"/>
  <c r="K100" i="6"/>
  <c r="J100" i="6"/>
  <c r="I100" i="6" s="1"/>
  <c r="N99" i="6"/>
  <c r="M99" i="6"/>
  <c r="L99" i="6"/>
  <c r="K99" i="6"/>
  <c r="J99" i="6"/>
  <c r="N98" i="6"/>
  <c r="M98" i="6"/>
  <c r="L98" i="6"/>
  <c r="K98" i="6"/>
  <c r="J98" i="6"/>
  <c r="I98" i="6"/>
  <c r="N97" i="6"/>
  <c r="M97" i="6"/>
  <c r="L97" i="6"/>
  <c r="K97" i="6"/>
  <c r="I97" i="6" s="1"/>
  <c r="J97" i="6"/>
  <c r="N96" i="6"/>
  <c r="M96" i="6"/>
  <c r="L96" i="6"/>
  <c r="K96" i="6"/>
  <c r="J96" i="6"/>
  <c r="I96" i="6" s="1"/>
  <c r="N95" i="6"/>
  <c r="M95" i="6"/>
  <c r="L95" i="6"/>
  <c r="K95" i="6"/>
  <c r="J95" i="6"/>
  <c r="N94" i="6"/>
  <c r="M94" i="6"/>
  <c r="L94" i="6"/>
  <c r="K94" i="6"/>
  <c r="J94" i="6"/>
  <c r="I94" i="6"/>
  <c r="N93" i="6"/>
  <c r="M93" i="6"/>
  <c r="L93" i="6"/>
  <c r="K93" i="6"/>
  <c r="I93" i="6" s="1"/>
  <c r="J93" i="6"/>
  <c r="N92" i="6"/>
  <c r="M92" i="6"/>
  <c r="L92" i="6"/>
  <c r="K92" i="6"/>
  <c r="J92" i="6"/>
  <c r="N91" i="6"/>
  <c r="M91" i="6"/>
  <c r="L91" i="6"/>
  <c r="K91" i="6"/>
  <c r="J91" i="6"/>
  <c r="N90" i="6"/>
  <c r="M90" i="6"/>
  <c r="L90" i="6"/>
  <c r="K90" i="6"/>
  <c r="J90" i="6"/>
  <c r="I90" i="6"/>
  <c r="N89" i="6"/>
  <c r="M89" i="6"/>
  <c r="L89" i="6"/>
  <c r="K89" i="6"/>
  <c r="I89" i="6" s="1"/>
  <c r="J89" i="6"/>
  <c r="N88" i="6"/>
  <c r="M88" i="6"/>
  <c r="L88" i="6"/>
  <c r="K88" i="6"/>
  <c r="J88" i="6"/>
  <c r="I88" i="6" s="1"/>
  <c r="N87" i="6"/>
  <c r="M87" i="6"/>
  <c r="L87" i="6"/>
  <c r="K87" i="6"/>
  <c r="J87" i="6"/>
  <c r="N86" i="6"/>
  <c r="M86" i="6"/>
  <c r="L86" i="6"/>
  <c r="K86" i="6"/>
  <c r="J86" i="6"/>
  <c r="I86" i="6"/>
  <c r="N85" i="6"/>
  <c r="M85" i="6"/>
  <c r="L85" i="6"/>
  <c r="K85" i="6"/>
  <c r="I85" i="6" s="1"/>
  <c r="J85" i="6"/>
  <c r="N84" i="6"/>
  <c r="M84" i="6"/>
  <c r="L84" i="6"/>
  <c r="K84" i="6"/>
  <c r="J84" i="6"/>
  <c r="I84" i="6" s="1"/>
  <c r="N83" i="6"/>
  <c r="M83" i="6"/>
  <c r="L83" i="6"/>
  <c r="K83" i="6"/>
  <c r="J83" i="6"/>
  <c r="N82" i="6"/>
  <c r="M82" i="6"/>
  <c r="L82" i="6"/>
  <c r="K82" i="6"/>
  <c r="J82" i="6"/>
  <c r="I82" i="6"/>
  <c r="N81" i="6"/>
  <c r="M81" i="6"/>
  <c r="L81" i="6"/>
  <c r="K81" i="6"/>
  <c r="I81" i="6" s="1"/>
  <c r="J81" i="6"/>
  <c r="N80" i="6"/>
  <c r="M80" i="6"/>
  <c r="L80" i="6"/>
  <c r="K80" i="6"/>
  <c r="J80" i="6"/>
  <c r="I80" i="6" s="1"/>
  <c r="N79" i="6"/>
  <c r="M79" i="6"/>
  <c r="L79" i="6"/>
  <c r="K79" i="6"/>
  <c r="J79" i="6"/>
  <c r="N78" i="6"/>
  <c r="M78" i="6"/>
  <c r="L78" i="6"/>
  <c r="K78" i="6"/>
  <c r="J78" i="6"/>
  <c r="I78" i="6"/>
  <c r="N77" i="6"/>
  <c r="M77" i="6"/>
  <c r="L77" i="6"/>
  <c r="K77" i="6"/>
  <c r="I77" i="6" s="1"/>
  <c r="J77" i="6"/>
  <c r="N76" i="6"/>
  <c r="M76" i="6"/>
  <c r="L76" i="6"/>
  <c r="K76" i="6"/>
  <c r="J76" i="6"/>
  <c r="N75" i="6"/>
  <c r="M75" i="6"/>
  <c r="L75" i="6"/>
  <c r="K75" i="6"/>
  <c r="J75" i="6"/>
  <c r="N74" i="6"/>
  <c r="M74" i="6"/>
  <c r="L74" i="6"/>
  <c r="K74" i="6"/>
  <c r="J74" i="6"/>
  <c r="I74" i="6"/>
  <c r="N73" i="6"/>
  <c r="M73" i="6"/>
  <c r="L73" i="6"/>
  <c r="K73" i="6"/>
  <c r="I73" i="6" s="1"/>
  <c r="J73" i="6"/>
  <c r="N72" i="6"/>
  <c r="M72" i="6"/>
  <c r="L72" i="6"/>
  <c r="K72" i="6"/>
  <c r="J72" i="6"/>
  <c r="I72" i="6" s="1"/>
  <c r="N71" i="6"/>
  <c r="M71" i="6"/>
  <c r="L71" i="6"/>
  <c r="K71" i="6"/>
  <c r="J71" i="6"/>
  <c r="N70" i="6"/>
  <c r="M70" i="6"/>
  <c r="L70" i="6"/>
  <c r="K70" i="6"/>
  <c r="J70" i="6"/>
  <c r="I70" i="6"/>
  <c r="N69" i="6"/>
  <c r="M69" i="6"/>
  <c r="L69" i="6"/>
  <c r="K69" i="6"/>
  <c r="I69" i="6" s="1"/>
  <c r="J69" i="6"/>
  <c r="N68" i="6"/>
  <c r="M68" i="6"/>
  <c r="L68" i="6"/>
  <c r="K68" i="6"/>
  <c r="J68" i="6"/>
  <c r="I68" i="6" s="1"/>
  <c r="N67" i="6"/>
  <c r="M67" i="6"/>
  <c r="L67" i="6"/>
  <c r="K67" i="6"/>
  <c r="J67" i="6"/>
  <c r="N66" i="6"/>
  <c r="M66" i="6"/>
  <c r="L66" i="6"/>
  <c r="K66" i="6"/>
  <c r="J66" i="6"/>
  <c r="I66" i="6"/>
  <c r="N65" i="6"/>
  <c r="M65" i="6"/>
  <c r="L65" i="6"/>
  <c r="K65" i="6"/>
  <c r="I65" i="6" s="1"/>
  <c r="J65" i="6"/>
  <c r="N64" i="6"/>
  <c r="M64" i="6"/>
  <c r="L64" i="6"/>
  <c r="K64" i="6"/>
  <c r="J64" i="6"/>
  <c r="I64" i="6" s="1"/>
  <c r="N63" i="6"/>
  <c r="M63" i="6"/>
  <c r="L63" i="6"/>
  <c r="K63" i="6"/>
  <c r="J63" i="6"/>
  <c r="N62" i="6"/>
  <c r="M62" i="6"/>
  <c r="L62" i="6"/>
  <c r="K62" i="6"/>
  <c r="J62" i="6"/>
  <c r="I62" i="6"/>
  <c r="N61" i="6"/>
  <c r="M61" i="6"/>
  <c r="L61" i="6"/>
  <c r="K61" i="6"/>
  <c r="I61" i="6" s="1"/>
  <c r="J61" i="6"/>
  <c r="N60" i="6"/>
  <c r="M60" i="6"/>
  <c r="L60" i="6"/>
  <c r="K60" i="6"/>
  <c r="J60" i="6"/>
  <c r="K36" i="6"/>
  <c r="L35" i="6"/>
  <c r="K35" i="6"/>
  <c r="J35" i="6" s="1"/>
  <c r="L31" i="6"/>
  <c r="K31" i="6"/>
  <c r="J31" i="6" s="1"/>
  <c r="K30" i="6"/>
  <c r="J30" i="6" s="1"/>
  <c r="L29" i="6"/>
  <c r="K28" i="6"/>
  <c r="L25" i="6"/>
  <c r="K25" i="6"/>
  <c r="J25" i="6" s="1"/>
  <c r="K24" i="6"/>
  <c r="L23" i="6"/>
  <c r="K23" i="6"/>
  <c r="J23" i="6" s="1"/>
  <c r="K22" i="6"/>
  <c r="J22" i="6" s="1"/>
  <c r="E12" i="6"/>
  <c r="D12" i="6"/>
  <c r="K10" i="6"/>
  <c r="K9" i="6"/>
  <c r="K8" i="6"/>
  <c r="K7" i="6"/>
  <c r="K6" i="6"/>
  <c r="K4" i="6"/>
  <c r="K3" i="6"/>
  <c r="K2" i="6"/>
  <c r="D1" i="6"/>
  <c r="K5" i="6" s="1"/>
  <c r="N399" i="5"/>
  <c r="M399" i="5"/>
  <c r="L399" i="5"/>
  <c r="K399" i="5"/>
  <c r="J399" i="5"/>
  <c r="N398" i="5"/>
  <c r="M398" i="5"/>
  <c r="L398" i="5"/>
  <c r="K398" i="5"/>
  <c r="J398" i="5"/>
  <c r="I398" i="5"/>
  <c r="N397" i="5"/>
  <c r="M397" i="5"/>
  <c r="L397" i="5"/>
  <c r="K397" i="5"/>
  <c r="I397" i="5" s="1"/>
  <c r="J397" i="5"/>
  <c r="N396" i="5"/>
  <c r="M396" i="5"/>
  <c r="L396" i="5"/>
  <c r="K396" i="5"/>
  <c r="J396" i="5"/>
  <c r="I396" i="5" s="1"/>
  <c r="N395" i="5"/>
  <c r="M395" i="5"/>
  <c r="L395" i="5"/>
  <c r="K395" i="5"/>
  <c r="J395" i="5"/>
  <c r="N394" i="5"/>
  <c r="M394" i="5"/>
  <c r="L394" i="5"/>
  <c r="K394" i="5"/>
  <c r="J394" i="5"/>
  <c r="I394" i="5"/>
  <c r="N393" i="5"/>
  <c r="M393" i="5"/>
  <c r="L393" i="5"/>
  <c r="K393" i="5"/>
  <c r="I393" i="5" s="1"/>
  <c r="J393" i="5"/>
  <c r="N392" i="5"/>
  <c r="M392" i="5"/>
  <c r="L392" i="5"/>
  <c r="K392" i="5"/>
  <c r="J392" i="5"/>
  <c r="N391" i="5"/>
  <c r="M391" i="5"/>
  <c r="L391" i="5"/>
  <c r="K391" i="5"/>
  <c r="J391" i="5"/>
  <c r="N390" i="5"/>
  <c r="M390" i="5"/>
  <c r="L390" i="5"/>
  <c r="K390" i="5"/>
  <c r="J390" i="5"/>
  <c r="I390" i="5"/>
  <c r="N389" i="5"/>
  <c r="M389" i="5"/>
  <c r="L389" i="5"/>
  <c r="K389" i="5"/>
  <c r="I389" i="5" s="1"/>
  <c r="J389" i="5"/>
  <c r="N388" i="5"/>
  <c r="M388" i="5"/>
  <c r="L388" i="5"/>
  <c r="K388" i="5"/>
  <c r="J388" i="5"/>
  <c r="I388" i="5" s="1"/>
  <c r="N387" i="5"/>
  <c r="M387" i="5"/>
  <c r="L387" i="5"/>
  <c r="K387" i="5"/>
  <c r="J387" i="5"/>
  <c r="N386" i="5"/>
  <c r="M386" i="5"/>
  <c r="L386" i="5"/>
  <c r="K386" i="5"/>
  <c r="J386" i="5"/>
  <c r="I386" i="5"/>
  <c r="N385" i="5"/>
  <c r="M385" i="5"/>
  <c r="L385" i="5"/>
  <c r="K385" i="5"/>
  <c r="I385" i="5" s="1"/>
  <c r="J385" i="5"/>
  <c r="N384" i="5"/>
  <c r="M384" i="5"/>
  <c r="L384" i="5"/>
  <c r="K384" i="5"/>
  <c r="J384" i="5"/>
  <c r="I384" i="5" s="1"/>
  <c r="N383" i="5"/>
  <c r="M383" i="5"/>
  <c r="L383" i="5"/>
  <c r="K383" i="5"/>
  <c r="J383" i="5"/>
  <c r="N382" i="5"/>
  <c r="M382" i="5"/>
  <c r="L382" i="5"/>
  <c r="K382" i="5"/>
  <c r="J382" i="5"/>
  <c r="I382" i="5"/>
  <c r="N381" i="5"/>
  <c r="M381" i="5"/>
  <c r="L381" i="5"/>
  <c r="K381" i="5"/>
  <c r="I381" i="5" s="1"/>
  <c r="J381" i="5"/>
  <c r="N380" i="5"/>
  <c r="M380" i="5"/>
  <c r="L380" i="5"/>
  <c r="K380" i="5"/>
  <c r="J380" i="5"/>
  <c r="I380" i="5" s="1"/>
  <c r="N379" i="5"/>
  <c r="M379" i="5"/>
  <c r="L379" i="5"/>
  <c r="K379" i="5"/>
  <c r="J379" i="5"/>
  <c r="N378" i="5"/>
  <c r="M378" i="5"/>
  <c r="L378" i="5"/>
  <c r="K378" i="5"/>
  <c r="J378" i="5"/>
  <c r="I378" i="5"/>
  <c r="N377" i="5"/>
  <c r="M377" i="5"/>
  <c r="L377" i="5"/>
  <c r="K377" i="5"/>
  <c r="I377" i="5" s="1"/>
  <c r="J377" i="5"/>
  <c r="N376" i="5"/>
  <c r="M376" i="5"/>
  <c r="L376" i="5"/>
  <c r="K376" i="5"/>
  <c r="J376" i="5"/>
  <c r="I376" i="5"/>
  <c r="N375" i="5"/>
  <c r="M375" i="5"/>
  <c r="L375" i="5"/>
  <c r="K375" i="5"/>
  <c r="I375" i="5" s="1"/>
  <c r="J375" i="5"/>
  <c r="N374" i="5"/>
  <c r="M374" i="5"/>
  <c r="L374" i="5"/>
  <c r="K374" i="5"/>
  <c r="J374" i="5"/>
  <c r="I374" i="5"/>
  <c r="N373" i="5"/>
  <c r="M373" i="5"/>
  <c r="L373" i="5"/>
  <c r="K373" i="5"/>
  <c r="I373" i="5" s="1"/>
  <c r="J373" i="5"/>
  <c r="N372" i="5"/>
  <c r="M372" i="5"/>
  <c r="L372" i="5"/>
  <c r="K372" i="5"/>
  <c r="J372" i="5"/>
  <c r="I372" i="5"/>
  <c r="N371" i="5"/>
  <c r="M371" i="5"/>
  <c r="L371" i="5"/>
  <c r="K371" i="5"/>
  <c r="I371" i="5" s="1"/>
  <c r="J371" i="5"/>
  <c r="N370" i="5"/>
  <c r="M370" i="5"/>
  <c r="L370" i="5"/>
  <c r="K370" i="5"/>
  <c r="J370" i="5"/>
  <c r="I370" i="5"/>
  <c r="N369" i="5"/>
  <c r="M369" i="5"/>
  <c r="L369" i="5"/>
  <c r="K369" i="5"/>
  <c r="I369" i="5" s="1"/>
  <c r="J369" i="5"/>
  <c r="N368" i="5"/>
  <c r="M368" i="5"/>
  <c r="L368" i="5"/>
  <c r="K368" i="5"/>
  <c r="J368" i="5"/>
  <c r="I368" i="5"/>
  <c r="N367" i="5"/>
  <c r="M367" i="5"/>
  <c r="L367" i="5"/>
  <c r="K367" i="5"/>
  <c r="I367" i="5" s="1"/>
  <c r="J367" i="5"/>
  <c r="N366" i="5"/>
  <c r="M366" i="5"/>
  <c r="L366" i="5"/>
  <c r="K366" i="5"/>
  <c r="J366" i="5"/>
  <c r="I366" i="5"/>
  <c r="N365" i="5"/>
  <c r="M365" i="5"/>
  <c r="L365" i="5"/>
  <c r="K365" i="5"/>
  <c r="I365" i="5" s="1"/>
  <c r="J365" i="5"/>
  <c r="N364" i="5"/>
  <c r="M364" i="5"/>
  <c r="L364" i="5"/>
  <c r="K364" i="5"/>
  <c r="J364" i="5"/>
  <c r="I364" i="5"/>
  <c r="N363" i="5"/>
  <c r="M363" i="5"/>
  <c r="L363" i="5"/>
  <c r="K363" i="5"/>
  <c r="I363" i="5" s="1"/>
  <c r="J363" i="5"/>
  <c r="N362" i="5"/>
  <c r="M362" i="5"/>
  <c r="L362" i="5"/>
  <c r="K362" i="5"/>
  <c r="J362" i="5"/>
  <c r="I362" i="5"/>
  <c r="N361" i="5"/>
  <c r="M361" i="5"/>
  <c r="L361" i="5"/>
  <c r="K361" i="5"/>
  <c r="I361" i="5" s="1"/>
  <c r="J361" i="5"/>
  <c r="N360" i="5"/>
  <c r="M360" i="5"/>
  <c r="L360" i="5"/>
  <c r="K360" i="5"/>
  <c r="J360" i="5"/>
  <c r="I360" i="5"/>
  <c r="N359" i="5"/>
  <c r="M359" i="5"/>
  <c r="L359" i="5"/>
  <c r="K359" i="5"/>
  <c r="I359" i="5" s="1"/>
  <c r="J359" i="5"/>
  <c r="N358" i="5"/>
  <c r="M358" i="5"/>
  <c r="L358" i="5"/>
  <c r="K358" i="5"/>
  <c r="J358" i="5"/>
  <c r="I358" i="5"/>
  <c r="N357" i="5"/>
  <c r="M357" i="5"/>
  <c r="L357" i="5"/>
  <c r="K357" i="5"/>
  <c r="I357" i="5" s="1"/>
  <c r="J357" i="5"/>
  <c r="N356" i="5"/>
  <c r="M356" i="5"/>
  <c r="L356" i="5"/>
  <c r="K356" i="5"/>
  <c r="J356" i="5"/>
  <c r="I356" i="5"/>
  <c r="N355" i="5"/>
  <c r="M355" i="5"/>
  <c r="L355" i="5"/>
  <c r="K355" i="5"/>
  <c r="I355" i="5" s="1"/>
  <c r="J355" i="5"/>
  <c r="N354" i="5"/>
  <c r="M354" i="5"/>
  <c r="L354" i="5"/>
  <c r="K354" i="5"/>
  <c r="J354" i="5"/>
  <c r="I354" i="5"/>
  <c r="N353" i="5"/>
  <c r="M353" i="5"/>
  <c r="L353" i="5"/>
  <c r="K353" i="5"/>
  <c r="I353" i="5" s="1"/>
  <c r="J353" i="5"/>
  <c r="N352" i="5"/>
  <c r="M352" i="5"/>
  <c r="L352" i="5"/>
  <c r="K352" i="5"/>
  <c r="J352" i="5"/>
  <c r="I352" i="5"/>
  <c r="K39" i="5" s="1"/>
  <c r="N351" i="5"/>
  <c r="M351" i="5"/>
  <c r="L351" i="5"/>
  <c r="K351" i="5"/>
  <c r="I351" i="5" s="1"/>
  <c r="K38" i="5" s="1"/>
  <c r="J38" i="5" s="1"/>
  <c r="J351" i="5"/>
  <c r="N350" i="5"/>
  <c r="M350" i="5"/>
  <c r="L350" i="5"/>
  <c r="K350" i="5"/>
  <c r="J350" i="5"/>
  <c r="I350" i="5"/>
  <c r="N349" i="5"/>
  <c r="M349" i="5"/>
  <c r="L349" i="5"/>
  <c r="K349" i="5"/>
  <c r="I349" i="5" s="1"/>
  <c r="J349" i="5"/>
  <c r="N348" i="5"/>
  <c r="M348" i="5"/>
  <c r="L348" i="5"/>
  <c r="K348" i="5"/>
  <c r="J348" i="5"/>
  <c r="I348" i="5"/>
  <c r="N347" i="5"/>
  <c r="M347" i="5"/>
  <c r="L347" i="5"/>
  <c r="K347" i="5"/>
  <c r="I347" i="5" s="1"/>
  <c r="J347" i="5"/>
  <c r="N346" i="5"/>
  <c r="M346" i="5"/>
  <c r="L346" i="5"/>
  <c r="K346" i="5"/>
  <c r="J346" i="5"/>
  <c r="I346" i="5"/>
  <c r="N345" i="5"/>
  <c r="M345" i="5"/>
  <c r="L345" i="5"/>
  <c r="K345" i="5"/>
  <c r="I345" i="5" s="1"/>
  <c r="J345" i="5"/>
  <c r="N344" i="5"/>
  <c r="M344" i="5"/>
  <c r="L344" i="5"/>
  <c r="K344" i="5"/>
  <c r="J344" i="5"/>
  <c r="I344" i="5"/>
  <c r="N343" i="5"/>
  <c r="M343" i="5"/>
  <c r="L343" i="5"/>
  <c r="K343" i="5"/>
  <c r="I343" i="5" s="1"/>
  <c r="J343" i="5"/>
  <c r="N342" i="5"/>
  <c r="M342" i="5"/>
  <c r="L342" i="5"/>
  <c r="K342" i="5"/>
  <c r="J342" i="5"/>
  <c r="I342" i="5"/>
  <c r="N341" i="5"/>
  <c r="M341" i="5"/>
  <c r="L341" i="5"/>
  <c r="K341" i="5"/>
  <c r="I341" i="5" s="1"/>
  <c r="J341" i="5"/>
  <c r="N340" i="5"/>
  <c r="M340" i="5"/>
  <c r="L340" i="5"/>
  <c r="K340" i="5"/>
  <c r="J340" i="5"/>
  <c r="I340" i="5"/>
  <c r="N339" i="5"/>
  <c r="M339" i="5"/>
  <c r="L339" i="5"/>
  <c r="K339" i="5"/>
  <c r="I339" i="5" s="1"/>
  <c r="J339" i="5"/>
  <c r="N338" i="5"/>
  <c r="M338" i="5"/>
  <c r="L338" i="5"/>
  <c r="K338" i="5"/>
  <c r="J338" i="5"/>
  <c r="I338" i="5"/>
  <c r="N337" i="5"/>
  <c r="M337" i="5"/>
  <c r="L337" i="5"/>
  <c r="K337" i="5"/>
  <c r="I337" i="5" s="1"/>
  <c r="J337" i="5"/>
  <c r="N336" i="5"/>
  <c r="M336" i="5"/>
  <c r="L336" i="5"/>
  <c r="K336" i="5"/>
  <c r="J336" i="5"/>
  <c r="I336" i="5"/>
  <c r="N335" i="5"/>
  <c r="M335" i="5"/>
  <c r="L335" i="5"/>
  <c r="K335" i="5"/>
  <c r="I335" i="5" s="1"/>
  <c r="J335" i="5"/>
  <c r="N334" i="5"/>
  <c r="M334" i="5"/>
  <c r="L334" i="5"/>
  <c r="K334" i="5"/>
  <c r="J334" i="5"/>
  <c r="I334" i="5"/>
  <c r="N333" i="5"/>
  <c r="M333" i="5"/>
  <c r="L333" i="5"/>
  <c r="K333" i="5"/>
  <c r="I333" i="5" s="1"/>
  <c r="J333" i="5"/>
  <c r="N332" i="5"/>
  <c r="M332" i="5"/>
  <c r="L332" i="5"/>
  <c r="K332" i="5"/>
  <c r="J332" i="5"/>
  <c r="I332" i="5"/>
  <c r="N331" i="5"/>
  <c r="M331" i="5"/>
  <c r="L331" i="5"/>
  <c r="K331" i="5"/>
  <c r="I331" i="5" s="1"/>
  <c r="J331" i="5"/>
  <c r="N330" i="5"/>
  <c r="M330" i="5"/>
  <c r="L330" i="5"/>
  <c r="K330" i="5"/>
  <c r="J330" i="5"/>
  <c r="I330" i="5"/>
  <c r="N329" i="5"/>
  <c r="M329" i="5"/>
  <c r="L329" i="5"/>
  <c r="K329" i="5"/>
  <c r="I329" i="5" s="1"/>
  <c r="J329" i="5"/>
  <c r="N328" i="5"/>
  <c r="M328" i="5"/>
  <c r="L328" i="5"/>
  <c r="K328" i="5"/>
  <c r="J328" i="5"/>
  <c r="I328" i="5"/>
  <c r="N327" i="5"/>
  <c r="M327" i="5"/>
  <c r="L327" i="5"/>
  <c r="K327" i="5"/>
  <c r="I327" i="5" s="1"/>
  <c r="J327" i="5"/>
  <c r="N326" i="5"/>
  <c r="M326" i="5"/>
  <c r="L326" i="5"/>
  <c r="K326" i="5"/>
  <c r="J326" i="5"/>
  <c r="I326" i="5"/>
  <c r="N325" i="5"/>
  <c r="M325" i="5"/>
  <c r="L325" i="5"/>
  <c r="K325" i="5"/>
  <c r="I325" i="5" s="1"/>
  <c r="J325" i="5"/>
  <c r="N324" i="5"/>
  <c r="M324" i="5"/>
  <c r="L324" i="5"/>
  <c r="K324" i="5"/>
  <c r="J324" i="5"/>
  <c r="I324" i="5"/>
  <c r="N323" i="5"/>
  <c r="M323" i="5"/>
  <c r="L323" i="5"/>
  <c r="K323" i="5"/>
  <c r="I323" i="5" s="1"/>
  <c r="J323" i="5"/>
  <c r="N322" i="5"/>
  <c r="M322" i="5"/>
  <c r="L322" i="5"/>
  <c r="K322" i="5"/>
  <c r="J322" i="5"/>
  <c r="I322" i="5"/>
  <c r="N321" i="5"/>
  <c r="M321" i="5"/>
  <c r="L321" i="5"/>
  <c r="K321" i="5"/>
  <c r="I321" i="5" s="1"/>
  <c r="J321" i="5"/>
  <c r="N320" i="5"/>
  <c r="M320" i="5"/>
  <c r="L320" i="5"/>
  <c r="K320" i="5"/>
  <c r="J320" i="5"/>
  <c r="I320" i="5"/>
  <c r="N319" i="5"/>
  <c r="M319" i="5"/>
  <c r="L319" i="5"/>
  <c r="K319" i="5"/>
  <c r="I319" i="5" s="1"/>
  <c r="J319" i="5"/>
  <c r="N318" i="5"/>
  <c r="M318" i="5"/>
  <c r="L318" i="5"/>
  <c r="K318" i="5"/>
  <c r="J318" i="5"/>
  <c r="I318" i="5"/>
  <c r="N317" i="5"/>
  <c r="M317" i="5"/>
  <c r="L317" i="5"/>
  <c r="K317" i="5"/>
  <c r="I317" i="5" s="1"/>
  <c r="J317" i="5"/>
  <c r="N316" i="5"/>
  <c r="M316" i="5"/>
  <c r="L316" i="5"/>
  <c r="K316" i="5"/>
  <c r="J316" i="5"/>
  <c r="I316" i="5"/>
  <c r="N315" i="5"/>
  <c r="M315" i="5"/>
  <c r="L315" i="5"/>
  <c r="K315" i="5"/>
  <c r="I315" i="5" s="1"/>
  <c r="J315" i="5"/>
  <c r="N314" i="5"/>
  <c r="M314" i="5"/>
  <c r="L314" i="5"/>
  <c r="K314" i="5"/>
  <c r="J314" i="5"/>
  <c r="I314" i="5"/>
  <c r="N313" i="5"/>
  <c r="M313" i="5"/>
  <c r="L313" i="5"/>
  <c r="K313" i="5"/>
  <c r="I313" i="5" s="1"/>
  <c r="J313" i="5"/>
  <c r="N312" i="5"/>
  <c r="M312" i="5"/>
  <c r="L312" i="5"/>
  <c r="K312" i="5"/>
  <c r="J312" i="5"/>
  <c r="I312" i="5"/>
  <c r="N311" i="5"/>
  <c r="M311" i="5"/>
  <c r="L311" i="5"/>
  <c r="K311" i="5"/>
  <c r="I311" i="5" s="1"/>
  <c r="J311" i="5"/>
  <c r="N310" i="5"/>
  <c r="M310" i="5"/>
  <c r="L310" i="5"/>
  <c r="K310" i="5"/>
  <c r="J310" i="5"/>
  <c r="I310" i="5"/>
  <c r="N309" i="5"/>
  <c r="M309" i="5"/>
  <c r="L309" i="5"/>
  <c r="K309" i="5"/>
  <c r="I309" i="5" s="1"/>
  <c r="J309" i="5"/>
  <c r="N308" i="5"/>
  <c r="M308" i="5"/>
  <c r="L308" i="5"/>
  <c r="K308" i="5"/>
  <c r="J308" i="5"/>
  <c r="I308" i="5"/>
  <c r="N307" i="5"/>
  <c r="M307" i="5"/>
  <c r="L307" i="5"/>
  <c r="K307" i="5"/>
  <c r="I307" i="5" s="1"/>
  <c r="J307" i="5"/>
  <c r="N306" i="5"/>
  <c r="M306" i="5"/>
  <c r="L306" i="5"/>
  <c r="K306" i="5"/>
  <c r="J306" i="5"/>
  <c r="I306" i="5"/>
  <c r="N305" i="5"/>
  <c r="M305" i="5"/>
  <c r="L305" i="5"/>
  <c r="K305" i="5"/>
  <c r="I305" i="5" s="1"/>
  <c r="J305" i="5"/>
  <c r="N304" i="5"/>
  <c r="M304" i="5"/>
  <c r="L304" i="5"/>
  <c r="K304" i="5"/>
  <c r="J304" i="5"/>
  <c r="I304" i="5"/>
  <c r="N303" i="5"/>
  <c r="M303" i="5"/>
  <c r="L303" i="5"/>
  <c r="K303" i="5"/>
  <c r="I303" i="5" s="1"/>
  <c r="J303" i="5"/>
  <c r="N302" i="5"/>
  <c r="M302" i="5"/>
  <c r="L302" i="5"/>
  <c r="K302" i="5"/>
  <c r="J302" i="5"/>
  <c r="I302" i="5"/>
  <c r="N301" i="5"/>
  <c r="M301" i="5"/>
  <c r="L301" i="5"/>
  <c r="K301" i="5"/>
  <c r="I301" i="5" s="1"/>
  <c r="J301" i="5"/>
  <c r="N300" i="5"/>
  <c r="M300" i="5"/>
  <c r="L300" i="5"/>
  <c r="K300" i="5"/>
  <c r="J300" i="5"/>
  <c r="I300" i="5"/>
  <c r="N299" i="5"/>
  <c r="M299" i="5"/>
  <c r="L299" i="5"/>
  <c r="K299" i="5"/>
  <c r="I299" i="5" s="1"/>
  <c r="J299" i="5"/>
  <c r="N298" i="5"/>
  <c r="M298" i="5"/>
  <c r="L298" i="5"/>
  <c r="K298" i="5"/>
  <c r="J298" i="5"/>
  <c r="I298" i="5"/>
  <c r="N297" i="5"/>
  <c r="M297" i="5"/>
  <c r="L297" i="5"/>
  <c r="K297" i="5"/>
  <c r="I297" i="5" s="1"/>
  <c r="J297" i="5"/>
  <c r="N296" i="5"/>
  <c r="M296" i="5"/>
  <c r="L296" i="5"/>
  <c r="K296" i="5"/>
  <c r="J296" i="5"/>
  <c r="I296" i="5"/>
  <c r="N295" i="5"/>
  <c r="M295" i="5"/>
  <c r="L295" i="5"/>
  <c r="K295" i="5"/>
  <c r="I295" i="5" s="1"/>
  <c r="J295" i="5"/>
  <c r="N294" i="5"/>
  <c r="M294" i="5"/>
  <c r="L294" i="5"/>
  <c r="K294" i="5"/>
  <c r="J294" i="5"/>
  <c r="I294" i="5"/>
  <c r="N293" i="5"/>
  <c r="M293" i="5"/>
  <c r="L293" i="5"/>
  <c r="K293" i="5"/>
  <c r="I293" i="5" s="1"/>
  <c r="J293" i="5"/>
  <c r="N292" i="5"/>
  <c r="M292" i="5"/>
  <c r="L292" i="5"/>
  <c r="K292" i="5"/>
  <c r="J292" i="5"/>
  <c r="I292" i="5"/>
  <c r="N291" i="5"/>
  <c r="M291" i="5"/>
  <c r="L291" i="5"/>
  <c r="K291" i="5"/>
  <c r="I291" i="5" s="1"/>
  <c r="J291" i="5"/>
  <c r="N290" i="5"/>
  <c r="M290" i="5"/>
  <c r="L290" i="5"/>
  <c r="K290" i="5"/>
  <c r="J290" i="5"/>
  <c r="I290" i="5"/>
  <c r="N289" i="5"/>
  <c r="M289" i="5"/>
  <c r="L289" i="5"/>
  <c r="K289" i="5"/>
  <c r="I289" i="5" s="1"/>
  <c r="J289" i="5"/>
  <c r="N288" i="5"/>
  <c r="M288" i="5"/>
  <c r="L288" i="5"/>
  <c r="K288" i="5"/>
  <c r="J288" i="5"/>
  <c r="I288" i="5"/>
  <c r="N287" i="5"/>
  <c r="M287" i="5"/>
  <c r="L287" i="5"/>
  <c r="K287" i="5"/>
  <c r="I287" i="5" s="1"/>
  <c r="J287" i="5"/>
  <c r="N286" i="5"/>
  <c r="M286" i="5"/>
  <c r="L286" i="5"/>
  <c r="K286" i="5"/>
  <c r="J286" i="5"/>
  <c r="I286" i="5"/>
  <c r="N285" i="5"/>
  <c r="M285" i="5"/>
  <c r="L285" i="5"/>
  <c r="K285" i="5"/>
  <c r="I285" i="5" s="1"/>
  <c r="J285" i="5"/>
  <c r="N284" i="5"/>
  <c r="M284" i="5"/>
  <c r="L284" i="5"/>
  <c r="K284" i="5"/>
  <c r="J284" i="5"/>
  <c r="I284" i="5"/>
  <c r="N283" i="5"/>
  <c r="M283" i="5"/>
  <c r="L283" i="5"/>
  <c r="K283" i="5"/>
  <c r="I283" i="5" s="1"/>
  <c r="J283" i="5"/>
  <c r="N282" i="5"/>
  <c r="M282" i="5"/>
  <c r="L282" i="5"/>
  <c r="K282" i="5"/>
  <c r="J282" i="5"/>
  <c r="I282" i="5"/>
  <c r="N281" i="5"/>
  <c r="M281" i="5"/>
  <c r="L281" i="5"/>
  <c r="K281" i="5"/>
  <c r="I281" i="5" s="1"/>
  <c r="J281" i="5"/>
  <c r="N280" i="5"/>
  <c r="M280" i="5"/>
  <c r="L280" i="5"/>
  <c r="K280" i="5"/>
  <c r="J280" i="5"/>
  <c r="I280" i="5"/>
  <c r="N279" i="5"/>
  <c r="M279" i="5"/>
  <c r="L279" i="5"/>
  <c r="K279" i="5"/>
  <c r="I279" i="5" s="1"/>
  <c r="J279" i="5"/>
  <c r="N278" i="5"/>
  <c r="M278" i="5"/>
  <c r="L278" i="5"/>
  <c r="K278" i="5"/>
  <c r="J278" i="5"/>
  <c r="I278" i="5"/>
  <c r="N277" i="5"/>
  <c r="M277" i="5"/>
  <c r="L277" i="5"/>
  <c r="K277" i="5"/>
  <c r="I277" i="5" s="1"/>
  <c r="J277" i="5"/>
  <c r="N276" i="5"/>
  <c r="M276" i="5"/>
  <c r="L276" i="5"/>
  <c r="K276" i="5"/>
  <c r="J276" i="5"/>
  <c r="I276" i="5"/>
  <c r="N275" i="5"/>
  <c r="M275" i="5"/>
  <c r="L275" i="5"/>
  <c r="K275" i="5"/>
  <c r="I275" i="5" s="1"/>
  <c r="J275" i="5"/>
  <c r="N274" i="5"/>
  <c r="M274" i="5"/>
  <c r="L274" i="5"/>
  <c r="K274" i="5"/>
  <c r="J274" i="5"/>
  <c r="I274" i="5"/>
  <c r="N273" i="5"/>
  <c r="M273" i="5"/>
  <c r="L273" i="5"/>
  <c r="K273" i="5"/>
  <c r="I273" i="5" s="1"/>
  <c r="J273" i="5"/>
  <c r="N272" i="5"/>
  <c r="M272" i="5"/>
  <c r="L272" i="5"/>
  <c r="K272" i="5"/>
  <c r="J272" i="5"/>
  <c r="I272" i="5"/>
  <c r="N271" i="5"/>
  <c r="M271" i="5"/>
  <c r="L271" i="5"/>
  <c r="K271" i="5"/>
  <c r="I271" i="5" s="1"/>
  <c r="J271" i="5"/>
  <c r="N270" i="5"/>
  <c r="M270" i="5"/>
  <c r="L270" i="5"/>
  <c r="K270" i="5"/>
  <c r="J270" i="5"/>
  <c r="I270" i="5"/>
  <c r="N269" i="5"/>
  <c r="M269" i="5"/>
  <c r="L269" i="5"/>
  <c r="K269" i="5"/>
  <c r="I269" i="5" s="1"/>
  <c r="J269" i="5"/>
  <c r="N268" i="5"/>
  <c r="M268" i="5"/>
  <c r="L268" i="5"/>
  <c r="K268" i="5"/>
  <c r="J268" i="5"/>
  <c r="I268" i="5"/>
  <c r="N267" i="5"/>
  <c r="M267" i="5"/>
  <c r="L267" i="5"/>
  <c r="K267" i="5"/>
  <c r="I267" i="5" s="1"/>
  <c r="J267" i="5"/>
  <c r="N266" i="5"/>
  <c r="M266" i="5"/>
  <c r="L266" i="5"/>
  <c r="K266" i="5"/>
  <c r="J266" i="5"/>
  <c r="I266" i="5"/>
  <c r="N265" i="5"/>
  <c r="M265" i="5"/>
  <c r="L265" i="5"/>
  <c r="K265" i="5"/>
  <c r="I265" i="5" s="1"/>
  <c r="J265" i="5"/>
  <c r="N264" i="5"/>
  <c r="M264" i="5"/>
  <c r="L264" i="5"/>
  <c r="K264" i="5"/>
  <c r="J264" i="5"/>
  <c r="I264" i="5"/>
  <c r="N263" i="5"/>
  <c r="M263" i="5"/>
  <c r="L263" i="5"/>
  <c r="K263" i="5"/>
  <c r="I263" i="5" s="1"/>
  <c r="J263" i="5"/>
  <c r="N262" i="5"/>
  <c r="M262" i="5"/>
  <c r="L262" i="5"/>
  <c r="K262" i="5"/>
  <c r="J262" i="5"/>
  <c r="I262" i="5"/>
  <c r="N261" i="5"/>
  <c r="M261" i="5"/>
  <c r="L261" i="5"/>
  <c r="K261" i="5"/>
  <c r="I261" i="5" s="1"/>
  <c r="J261" i="5"/>
  <c r="N260" i="5"/>
  <c r="M260" i="5"/>
  <c r="L260" i="5"/>
  <c r="K260" i="5"/>
  <c r="J260" i="5"/>
  <c r="I260" i="5"/>
  <c r="N259" i="5"/>
  <c r="M259" i="5"/>
  <c r="L259" i="5"/>
  <c r="K259" i="5"/>
  <c r="I259" i="5" s="1"/>
  <c r="J259" i="5"/>
  <c r="N258" i="5"/>
  <c r="M258" i="5"/>
  <c r="L258" i="5"/>
  <c r="K258" i="5"/>
  <c r="J258" i="5"/>
  <c r="I258" i="5"/>
  <c r="N257" i="5"/>
  <c r="M257" i="5"/>
  <c r="L257" i="5"/>
  <c r="K257" i="5"/>
  <c r="I257" i="5" s="1"/>
  <c r="J257" i="5"/>
  <c r="N256" i="5"/>
  <c r="M256" i="5"/>
  <c r="L256" i="5"/>
  <c r="K256" i="5"/>
  <c r="J256" i="5"/>
  <c r="I256" i="5"/>
  <c r="N255" i="5"/>
  <c r="M255" i="5"/>
  <c r="L255" i="5"/>
  <c r="K255" i="5"/>
  <c r="I255" i="5" s="1"/>
  <c r="J255" i="5"/>
  <c r="N254" i="5"/>
  <c r="M254" i="5"/>
  <c r="L254" i="5"/>
  <c r="K254" i="5"/>
  <c r="J254" i="5"/>
  <c r="I254" i="5"/>
  <c r="N253" i="5"/>
  <c r="M253" i="5"/>
  <c r="L253" i="5"/>
  <c r="K253" i="5"/>
  <c r="I253" i="5" s="1"/>
  <c r="J253" i="5"/>
  <c r="N252" i="5"/>
  <c r="M252" i="5"/>
  <c r="L252" i="5"/>
  <c r="K252" i="5"/>
  <c r="J252" i="5"/>
  <c r="I252" i="5"/>
  <c r="N251" i="5"/>
  <c r="M251" i="5"/>
  <c r="L251" i="5"/>
  <c r="K251" i="5"/>
  <c r="I251" i="5" s="1"/>
  <c r="J251" i="5"/>
  <c r="N250" i="5"/>
  <c r="M250" i="5"/>
  <c r="L250" i="5"/>
  <c r="K250" i="5"/>
  <c r="J250" i="5"/>
  <c r="I250" i="5"/>
  <c r="N249" i="5"/>
  <c r="M249" i="5"/>
  <c r="L249" i="5"/>
  <c r="K249" i="5"/>
  <c r="I249" i="5" s="1"/>
  <c r="J249" i="5"/>
  <c r="N248" i="5"/>
  <c r="M248" i="5"/>
  <c r="L248" i="5"/>
  <c r="K248" i="5"/>
  <c r="J248" i="5"/>
  <c r="I248" i="5"/>
  <c r="N247" i="5"/>
  <c r="M247" i="5"/>
  <c r="L247" i="5"/>
  <c r="K247" i="5"/>
  <c r="I247" i="5" s="1"/>
  <c r="J247" i="5"/>
  <c r="N246" i="5"/>
  <c r="M246" i="5"/>
  <c r="L246" i="5"/>
  <c r="K246" i="5"/>
  <c r="J246" i="5"/>
  <c r="I246" i="5"/>
  <c r="N245" i="5"/>
  <c r="M245" i="5"/>
  <c r="L245" i="5"/>
  <c r="K245" i="5"/>
  <c r="I245" i="5" s="1"/>
  <c r="J245" i="5"/>
  <c r="N244" i="5"/>
  <c r="M244" i="5"/>
  <c r="L244" i="5"/>
  <c r="K244" i="5"/>
  <c r="J244" i="5"/>
  <c r="I244" i="5"/>
  <c r="N243" i="5"/>
  <c r="M243" i="5"/>
  <c r="L243" i="5"/>
  <c r="K243" i="5"/>
  <c r="I243" i="5" s="1"/>
  <c r="J243" i="5"/>
  <c r="N242" i="5"/>
  <c r="M242" i="5"/>
  <c r="L242" i="5"/>
  <c r="K242" i="5"/>
  <c r="J242" i="5"/>
  <c r="I242" i="5"/>
  <c r="N241" i="5"/>
  <c r="M241" i="5"/>
  <c r="L241" i="5"/>
  <c r="K241" i="5"/>
  <c r="I241" i="5" s="1"/>
  <c r="J241" i="5"/>
  <c r="N240" i="5"/>
  <c r="M240" i="5"/>
  <c r="L240" i="5"/>
  <c r="K240" i="5"/>
  <c r="J240" i="5"/>
  <c r="I240" i="5"/>
  <c r="N239" i="5"/>
  <c r="M239" i="5"/>
  <c r="L239" i="5"/>
  <c r="K239" i="5"/>
  <c r="I239" i="5" s="1"/>
  <c r="J239" i="5"/>
  <c r="N238" i="5"/>
  <c r="M238" i="5"/>
  <c r="L238" i="5"/>
  <c r="K238" i="5"/>
  <c r="J238" i="5"/>
  <c r="I238" i="5"/>
  <c r="N237" i="5"/>
  <c r="M237" i="5"/>
  <c r="L237" i="5"/>
  <c r="K237" i="5"/>
  <c r="I237" i="5" s="1"/>
  <c r="J237" i="5"/>
  <c r="N236" i="5"/>
  <c r="M236" i="5"/>
  <c r="L236" i="5"/>
  <c r="K236" i="5"/>
  <c r="J236" i="5"/>
  <c r="I236" i="5"/>
  <c r="N235" i="5"/>
  <c r="M235" i="5"/>
  <c r="L235" i="5"/>
  <c r="K235" i="5"/>
  <c r="I235" i="5" s="1"/>
  <c r="J235" i="5"/>
  <c r="N234" i="5"/>
  <c r="M234" i="5"/>
  <c r="L234" i="5"/>
  <c r="K234" i="5"/>
  <c r="J234" i="5"/>
  <c r="I234" i="5"/>
  <c r="N233" i="5"/>
  <c r="M233" i="5"/>
  <c r="L233" i="5"/>
  <c r="K233" i="5"/>
  <c r="I233" i="5" s="1"/>
  <c r="J233" i="5"/>
  <c r="N232" i="5"/>
  <c r="M232" i="5"/>
  <c r="L232" i="5"/>
  <c r="K232" i="5"/>
  <c r="J232" i="5"/>
  <c r="I232" i="5"/>
  <c r="N231" i="5"/>
  <c r="M231" i="5"/>
  <c r="L231" i="5"/>
  <c r="K231" i="5"/>
  <c r="I231" i="5" s="1"/>
  <c r="J231" i="5"/>
  <c r="N230" i="5"/>
  <c r="M230" i="5"/>
  <c r="L230" i="5"/>
  <c r="K230" i="5"/>
  <c r="J230" i="5"/>
  <c r="I230" i="5"/>
  <c r="N229" i="5"/>
  <c r="M229" i="5"/>
  <c r="L229" i="5"/>
  <c r="K229" i="5"/>
  <c r="I229" i="5" s="1"/>
  <c r="J229" i="5"/>
  <c r="N228" i="5"/>
  <c r="M228" i="5"/>
  <c r="L228" i="5"/>
  <c r="K228" i="5"/>
  <c r="J228" i="5"/>
  <c r="I228" i="5"/>
  <c r="N227" i="5"/>
  <c r="M227" i="5"/>
  <c r="L227" i="5"/>
  <c r="K227" i="5"/>
  <c r="I227" i="5" s="1"/>
  <c r="J227" i="5"/>
  <c r="N226" i="5"/>
  <c r="M226" i="5"/>
  <c r="L226" i="5"/>
  <c r="K226" i="5"/>
  <c r="J226" i="5"/>
  <c r="I226" i="5"/>
  <c r="N225" i="5"/>
  <c r="M225" i="5"/>
  <c r="L225" i="5"/>
  <c r="K225" i="5"/>
  <c r="I225" i="5" s="1"/>
  <c r="J225" i="5"/>
  <c r="N224" i="5"/>
  <c r="M224" i="5"/>
  <c r="L224" i="5"/>
  <c r="K224" i="5"/>
  <c r="J224" i="5"/>
  <c r="I224" i="5"/>
  <c r="N223" i="5"/>
  <c r="M223" i="5"/>
  <c r="L223" i="5"/>
  <c r="K223" i="5"/>
  <c r="I223" i="5" s="1"/>
  <c r="J223" i="5"/>
  <c r="N222" i="5"/>
  <c r="M222" i="5"/>
  <c r="L222" i="5"/>
  <c r="K222" i="5"/>
  <c r="J222" i="5"/>
  <c r="I222" i="5"/>
  <c r="N221" i="5"/>
  <c r="M221" i="5"/>
  <c r="L221" i="5"/>
  <c r="K221" i="5"/>
  <c r="I221" i="5" s="1"/>
  <c r="J221" i="5"/>
  <c r="N220" i="5"/>
  <c r="M220" i="5"/>
  <c r="L220" i="5"/>
  <c r="K220" i="5"/>
  <c r="J220" i="5"/>
  <c r="I220" i="5"/>
  <c r="N219" i="5"/>
  <c r="M219" i="5"/>
  <c r="L219" i="5"/>
  <c r="K219" i="5"/>
  <c r="I219" i="5" s="1"/>
  <c r="J219" i="5"/>
  <c r="N218" i="5"/>
  <c r="M218" i="5"/>
  <c r="L218" i="5"/>
  <c r="K218" i="5"/>
  <c r="J218" i="5"/>
  <c r="I218" i="5"/>
  <c r="N217" i="5"/>
  <c r="M217" i="5"/>
  <c r="L217" i="5"/>
  <c r="K217" i="5"/>
  <c r="I217" i="5" s="1"/>
  <c r="J217" i="5"/>
  <c r="N216" i="5"/>
  <c r="M216" i="5"/>
  <c r="L216" i="5"/>
  <c r="K216" i="5"/>
  <c r="J216" i="5"/>
  <c r="I216" i="5"/>
  <c r="N215" i="5"/>
  <c r="M215" i="5"/>
  <c r="L215" i="5"/>
  <c r="K215" i="5"/>
  <c r="I215" i="5" s="1"/>
  <c r="J215" i="5"/>
  <c r="N214" i="5"/>
  <c r="M214" i="5"/>
  <c r="L214" i="5"/>
  <c r="K214" i="5"/>
  <c r="J214" i="5"/>
  <c r="I214" i="5"/>
  <c r="N213" i="5"/>
  <c r="M213" i="5"/>
  <c r="L213" i="5"/>
  <c r="K213" i="5"/>
  <c r="I213" i="5" s="1"/>
  <c r="J213" i="5"/>
  <c r="N212" i="5"/>
  <c r="M212" i="5"/>
  <c r="L212" i="5"/>
  <c r="K212" i="5"/>
  <c r="J212" i="5"/>
  <c r="I212" i="5"/>
  <c r="N211" i="5"/>
  <c r="M211" i="5"/>
  <c r="L211" i="5"/>
  <c r="K211" i="5"/>
  <c r="I211" i="5" s="1"/>
  <c r="J211" i="5"/>
  <c r="N210" i="5"/>
  <c r="M210" i="5"/>
  <c r="L210" i="5"/>
  <c r="K210" i="5"/>
  <c r="J210" i="5"/>
  <c r="I210" i="5"/>
  <c r="N209" i="5"/>
  <c r="M209" i="5"/>
  <c r="L209" i="5"/>
  <c r="K209" i="5"/>
  <c r="I209" i="5" s="1"/>
  <c r="J209" i="5"/>
  <c r="N208" i="5"/>
  <c r="M208" i="5"/>
  <c r="L208" i="5"/>
  <c r="K208" i="5"/>
  <c r="J208" i="5"/>
  <c r="I208" i="5"/>
  <c r="N207" i="5"/>
  <c r="M207" i="5"/>
  <c r="L207" i="5"/>
  <c r="K207" i="5"/>
  <c r="I207" i="5" s="1"/>
  <c r="J207" i="5"/>
  <c r="N206" i="5"/>
  <c r="M206" i="5"/>
  <c r="L206" i="5"/>
  <c r="K206" i="5"/>
  <c r="J206" i="5"/>
  <c r="I206" i="5"/>
  <c r="N205" i="5"/>
  <c r="M205" i="5"/>
  <c r="L205" i="5"/>
  <c r="K205" i="5"/>
  <c r="I205" i="5" s="1"/>
  <c r="J205" i="5"/>
  <c r="N204" i="5"/>
  <c r="M204" i="5"/>
  <c r="L204" i="5"/>
  <c r="K204" i="5"/>
  <c r="J204" i="5"/>
  <c r="I204" i="5"/>
  <c r="N203" i="5"/>
  <c r="M203" i="5"/>
  <c r="L203" i="5"/>
  <c r="K203" i="5"/>
  <c r="I203" i="5" s="1"/>
  <c r="K37" i="5" s="1"/>
  <c r="J37" i="5" s="1"/>
  <c r="J203" i="5"/>
  <c r="N202" i="5"/>
  <c r="M202" i="5"/>
  <c r="L202" i="5"/>
  <c r="K202" i="5"/>
  <c r="J202" i="5"/>
  <c r="I202" i="5"/>
  <c r="K36" i="5" s="1"/>
  <c r="J36" i="5" s="1"/>
  <c r="N201" i="5"/>
  <c r="M201" i="5"/>
  <c r="L201" i="5"/>
  <c r="K201" i="5"/>
  <c r="I201" i="5" s="1"/>
  <c r="K35" i="5" s="1"/>
  <c r="J35" i="5" s="1"/>
  <c r="J201" i="5"/>
  <c r="N200" i="5"/>
  <c r="M200" i="5"/>
  <c r="L200" i="5"/>
  <c r="K200" i="5"/>
  <c r="J200" i="5"/>
  <c r="I200" i="5"/>
  <c r="N199" i="5"/>
  <c r="M199" i="5"/>
  <c r="L199" i="5"/>
  <c r="K199" i="5"/>
  <c r="I199" i="5" s="1"/>
  <c r="J199" i="5"/>
  <c r="N198" i="5"/>
  <c r="M198" i="5"/>
  <c r="L198" i="5"/>
  <c r="K198" i="5"/>
  <c r="J198" i="5"/>
  <c r="I198" i="5"/>
  <c r="N197" i="5"/>
  <c r="M197" i="5"/>
  <c r="L197" i="5"/>
  <c r="K197" i="5"/>
  <c r="I197" i="5" s="1"/>
  <c r="J197" i="5"/>
  <c r="N196" i="5"/>
  <c r="M196" i="5"/>
  <c r="L196" i="5"/>
  <c r="K196" i="5"/>
  <c r="J196" i="5"/>
  <c r="I196" i="5"/>
  <c r="K34" i="5" s="1"/>
  <c r="J34" i="5" s="1"/>
  <c r="N195" i="5"/>
  <c r="M195" i="5"/>
  <c r="L195" i="5"/>
  <c r="K195" i="5"/>
  <c r="I195" i="5" s="1"/>
  <c r="K33" i="5" s="1"/>
  <c r="J33" i="5" s="1"/>
  <c r="J195" i="5"/>
  <c r="N194" i="5"/>
  <c r="M194" i="5"/>
  <c r="L194" i="5"/>
  <c r="K194" i="5"/>
  <c r="J194" i="5"/>
  <c r="I194" i="5"/>
  <c r="N193" i="5"/>
  <c r="M193" i="5"/>
  <c r="L193" i="5"/>
  <c r="K193" i="5"/>
  <c r="I193" i="5" s="1"/>
  <c r="J193" i="5"/>
  <c r="N192" i="5"/>
  <c r="M192" i="5"/>
  <c r="L192" i="5"/>
  <c r="K192" i="5"/>
  <c r="J192" i="5"/>
  <c r="I192" i="5"/>
  <c r="N191" i="5"/>
  <c r="M191" i="5"/>
  <c r="L191" i="5"/>
  <c r="K191" i="5"/>
  <c r="I191" i="5" s="1"/>
  <c r="J191" i="5"/>
  <c r="N190" i="5"/>
  <c r="M190" i="5"/>
  <c r="L190" i="5"/>
  <c r="K190" i="5"/>
  <c r="J190" i="5"/>
  <c r="I190" i="5"/>
  <c r="N189" i="5"/>
  <c r="M189" i="5"/>
  <c r="L189" i="5"/>
  <c r="K189" i="5"/>
  <c r="I189" i="5" s="1"/>
  <c r="J189" i="5"/>
  <c r="N188" i="5"/>
  <c r="M188" i="5"/>
  <c r="L188" i="5"/>
  <c r="K188" i="5"/>
  <c r="J188" i="5"/>
  <c r="I188" i="5"/>
  <c r="N187" i="5"/>
  <c r="M187" i="5"/>
  <c r="L187" i="5"/>
  <c r="K187" i="5"/>
  <c r="I187" i="5" s="1"/>
  <c r="K32" i="5" s="1"/>
  <c r="J32" i="5" s="1"/>
  <c r="J187" i="5"/>
  <c r="N186" i="5"/>
  <c r="M186" i="5"/>
  <c r="L186" i="5"/>
  <c r="K186" i="5"/>
  <c r="J186" i="5"/>
  <c r="I186" i="5"/>
  <c r="K31" i="5" s="1"/>
  <c r="J31" i="5" s="1"/>
  <c r="N185" i="5"/>
  <c r="M185" i="5"/>
  <c r="L185" i="5"/>
  <c r="K185" i="5"/>
  <c r="I185" i="5" s="1"/>
  <c r="K30" i="5" s="1"/>
  <c r="J30" i="5" s="1"/>
  <c r="J185" i="5"/>
  <c r="N184" i="5"/>
  <c r="M184" i="5"/>
  <c r="L184" i="5"/>
  <c r="K184" i="5"/>
  <c r="J184" i="5"/>
  <c r="I184" i="5"/>
  <c r="N183" i="5"/>
  <c r="M183" i="5"/>
  <c r="L183" i="5"/>
  <c r="K183" i="5"/>
  <c r="I183" i="5" s="1"/>
  <c r="J183" i="5"/>
  <c r="N182" i="5"/>
  <c r="M182" i="5"/>
  <c r="L182" i="5"/>
  <c r="K182" i="5"/>
  <c r="J182" i="5"/>
  <c r="I182" i="5"/>
  <c r="N181" i="5"/>
  <c r="M181" i="5"/>
  <c r="L181" i="5"/>
  <c r="K181" i="5"/>
  <c r="I181" i="5" s="1"/>
  <c r="J181" i="5"/>
  <c r="N180" i="5"/>
  <c r="M180" i="5"/>
  <c r="L180" i="5"/>
  <c r="K180" i="5"/>
  <c r="J180" i="5"/>
  <c r="I180" i="5"/>
  <c r="N179" i="5"/>
  <c r="M179" i="5"/>
  <c r="L179" i="5"/>
  <c r="K179" i="5"/>
  <c r="I179" i="5" s="1"/>
  <c r="J179" i="5"/>
  <c r="N178" i="5"/>
  <c r="M178" i="5"/>
  <c r="L178" i="5"/>
  <c r="K178" i="5"/>
  <c r="J178" i="5"/>
  <c r="I178" i="5"/>
  <c r="N177" i="5"/>
  <c r="M177" i="5"/>
  <c r="L177" i="5"/>
  <c r="K177" i="5"/>
  <c r="I177" i="5" s="1"/>
  <c r="J177" i="5"/>
  <c r="N176" i="5"/>
  <c r="M176" i="5"/>
  <c r="L176" i="5"/>
  <c r="K176" i="5"/>
  <c r="J176" i="5"/>
  <c r="I176" i="5"/>
  <c r="N175" i="5"/>
  <c r="M175" i="5"/>
  <c r="L175" i="5"/>
  <c r="K175" i="5"/>
  <c r="I175" i="5" s="1"/>
  <c r="J175" i="5"/>
  <c r="N174" i="5"/>
  <c r="M174" i="5"/>
  <c r="L174" i="5"/>
  <c r="K174" i="5"/>
  <c r="J174" i="5"/>
  <c r="I174" i="5"/>
  <c r="K29" i="5" s="1"/>
  <c r="J29" i="5" s="1"/>
  <c r="N173" i="5"/>
  <c r="M173" i="5"/>
  <c r="L173" i="5"/>
  <c r="K173" i="5"/>
  <c r="I173" i="5" s="1"/>
  <c r="K28" i="5" s="1"/>
  <c r="J28" i="5" s="1"/>
  <c r="J173" i="5"/>
  <c r="N172" i="5"/>
  <c r="M172" i="5"/>
  <c r="L172" i="5"/>
  <c r="K172" i="5"/>
  <c r="J172" i="5"/>
  <c r="I172" i="5"/>
  <c r="K27" i="5" s="1"/>
  <c r="J27" i="5" s="1"/>
  <c r="N171" i="5"/>
  <c r="M171" i="5"/>
  <c r="L171" i="5"/>
  <c r="K171" i="5"/>
  <c r="I171" i="5" s="1"/>
  <c r="J171" i="5"/>
  <c r="N170" i="5"/>
  <c r="M170" i="5"/>
  <c r="L170" i="5"/>
  <c r="K170" i="5"/>
  <c r="J170" i="5"/>
  <c r="I170" i="5"/>
  <c r="N169" i="5"/>
  <c r="M169" i="5"/>
  <c r="L169" i="5"/>
  <c r="K169" i="5"/>
  <c r="I169" i="5" s="1"/>
  <c r="J169" i="5"/>
  <c r="N168" i="5"/>
  <c r="M168" i="5"/>
  <c r="L168" i="5"/>
  <c r="K168" i="5"/>
  <c r="J168" i="5"/>
  <c r="I168" i="5"/>
  <c r="N167" i="5"/>
  <c r="M167" i="5"/>
  <c r="L167" i="5"/>
  <c r="K167" i="5"/>
  <c r="I167" i="5" s="1"/>
  <c r="J167" i="5"/>
  <c r="N166" i="5"/>
  <c r="M166" i="5"/>
  <c r="L166" i="5"/>
  <c r="K166" i="5"/>
  <c r="J166" i="5"/>
  <c r="I166" i="5"/>
  <c r="N165" i="5"/>
  <c r="M165" i="5"/>
  <c r="L165" i="5"/>
  <c r="K165" i="5"/>
  <c r="I165" i="5" s="1"/>
  <c r="J165" i="5"/>
  <c r="N164" i="5"/>
  <c r="M164" i="5"/>
  <c r="L164" i="5"/>
  <c r="K164" i="5"/>
  <c r="J164" i="5"/>
  <c r="I164" i="5"/>
  <c r="N163" i="5"/>
  <c r="M163" i="5"/>
  <c r="L163" i="5"/>
  <c r="K163" i="5"/>
  <c r="I163" i="5" s="1"/>
  <c r="J163" i="5"/>
  <c r="N162" i="5"/>
  <c r="M162" i="5"/>
  <c r="L162" i="5"/>
  <c r="K162" i="5"/>
  <c r="J162" i="5"/>
  <c r="I162" i="5"/>
  <c r="N161" i="5"/>
  <c r="M161" i="5"/>
  <c r="L161" i="5"/>
  <c r="K161" i="5"/>
  <c r="I161" i="5" s="1"/>
  <c r="J161" i="5"/>
  <c r="N160" i="5"/>
  <c r="M160" i="5"/>
  <c r="L160" i="5"/>
  <c r="K160" i="5"/>
  <c r="J160" i="5"/>
  <c r="I160" i="5"/>
  <c r="N159" i="5"/>
  <c r="M159" i="5"/>
  <c r="L159" i="5"/>
  <c r="K159" i="5"/>
  <c r="I159" i="5" s="1"/>
  <c r="J159" i="5"/>
  <c r="N158" i="5"/>
  <c r="M158" i="5"/>
  <c r="L158" i="5"/>
  <c r="K158" i="5"/>
  <c r="J158" i="5"/>
  <c r="I158" i="5"/>
  <c r="N157" i="5"/>
  <c r="M157" i="5"/>
  <c r="L157" i="5"/>
  <c r="K157" i="5"/>
  <c r="I157" i="5" s="1"/>
  <c r="J157" i="5"/>
  <c r="N156" i="5"/>
  <c r="M156" i="5"/>
  <c r="L156" i="5"/>
  <c r="K156" i="5"/>
  <c r="J156" i="5"/>
  <c r="I156" i="5"/>
  <c r="N155" i="5"/>
  <c r="M155" i="5"/>
  <c r="L155" i="5"/>
  <c r="K155" i="5"/>
  <c r="I155" i="5" s="1"/>
  <c r="K26" i="5" s="1"/>
  <c r="J26" i="5" s="1"/>
  <c r="J155" i="5"/>
  <c r="N154" i="5"/>
  <c r="M154" i="5"/>
  <c r="L154" i="5"/>
  <c r="K154" i="5"/>
  <c r="J154" i="5"/>
  <c r="I154" i="5"/>
  <c r="K25" i="5" s="1"/>
  <c r="J25" i="5" s="1"/>
  <c r="N153" i="5"/>
  <c r="M153" i="5"/>
  <c r="L153" i="5"/>
  <c r="K153" i="5"/>
  <c r="I153" i="5" s="1"/>
  <c r="K24" i="5" s="1"/>
  <c r="J24" i="5" s="1"/>
  <c r="J153" i="5"/>
  <c r="N152" i="5"/>
  <c r="M152" i="5"/>
  <c r="L152" i="5"/>
  <c r="K152" i="5"/>
  <c r="J152" i="5"/>
  <c r="I152" i="5"/>
  <c r="N151" i="5"/>
  <c r="M151" i="5"/>
  <c r="L151" i="5"/>
  <c r="K151" i="5"/>
  <c r="I151" i="5" s="1"/>
  <c r="J151" i="5"/>
  <c r="N150" i="5"/>
  <c r="M150" i="5"/>
  <c r="L150" i="5"/>
  <c r="K150" i="5"/>
  <c r="J150" i="5"/>
  <c r="I150" i="5"/>
  <c r="N149" i="5"/>
  <c r="M149" i="5"/>
  <c r="L149" i="5"/>
  <c r="K149" i="5"/>
  <c r="I149" i="5" s="1"/>
  <c r="J149" i="5"/>
  <c r="N148" i="5"/>
  <c r="M148" i="5"/>
  <c r="L148" i="5"/>
  <c r="K148" i="5"/>
  <c r="J148" i="5"/>
  <c r="I148" i="5"/>
  <c r="N147" i="5"/>
  <c r="M147" i="5"/>
  <c r="L147" i="5"/>
  <c r="K147" i="5"/>
  <c r="I147" i="5" s="1"/>
  <c r="J147" i="5"/>
  <c r="N146" i="5"/>
  <c r="M146" i="5"/>
  <c r="L146" i="5"/>
  <c r="K146" i="5"/>
  <c r="J146" i="5"/>
  <c r="I146" i="5"/>
  <c r="K23" i="5" s="1"/>
  <c r="J23" i="5" s="1"/>
  <c r="N145" i="5"/>
  <c r="M145" i="5"/>
  <c r="L145" i="5"/>
  <c r="K145" i="5"/>
  <c r="I145" i="5" s="1"/>
  <c r="K22" i="5" s="1"/>
  <c r="J22" i="5" s="1"/>
  <c r="J145" i="5"/>
  <c r="N144" i="5"/>
  <c r="M144" i="5"/>
  <c r="L144" i="5"/>
  <c r="K144" i="5"/>
  <c r="J144" i="5"/>
  <c r="I144" i="5"/>
  <c r="N143" i="5"/>
  <c r="M143" i="5"/>
  <c r="L143" i="5"/>
  <c r="K143" i="5"/>
  <c r="I143" i="5" s="1"/>
  <c r="J143" i="5"/>
  <c r="N142" i="5"/>
  <c r="M142" i="5"/>
  <c r="L142" i="5"/>
  <c r="K142" i="5"/>
  <c r="J142" i="5"/>
  <c r="I142" i="5"/>
  <c r="N141" i="5"/>
  <c r="M141" i="5"/>
  <c r="L141" i="5"/>
  <c r="K141" i="5"/>
  <c r="I141" i="5" s="1"/>
  <c r="J141" i="5"/>
  <c r="N140" i="5"/>
  <c r="M140" i="5"/>
  <c r="L140" i="5"/>
  <c r="K140" i="5"/>
  <c r="J140" i="5"/>
  <c r="I140" i="5"/>
  <c r="N139" i="5"/>
  <c r="M139" i="5"/>
  <c r="L139" i="5"/>
  <c r="K139" i="5"/>
  <c r="I139" i="5" s="1"/>
  <c r="J139" i="5"/>
  <c r="N138" i="5"/>
  <c r="M138" i="5"/>
  <c r="L138" i="5"/>
  <c r="K138" i="5"/>
  <c r="J138" i="5"/>
  <c r="I138" i="5"/>
  <c r="N137" i="5"/>
  <c r="M137" i="5"/>
  <c r="L137" i="5"/>
  <c r="K137" i="5"/>
  <c r="I137" i="5" s="1"/>
  <c r="J137" i="5"/>
  <c r="N136" i="5"/>
  <c r="M136" i="5"/>
  <c r="L136" i="5"/>
  <c r="K136" i="5"/>
  <c r="J136" i="5"/>
  <c r="I136" i="5"/>
  <c r="N135" i="5"/>
  <c r="M135" i="5"/>
  <c r="L135" i="5"/>
  <c r="K135" i="5"/>
  <c r="I135" i="5" s="1"/>
  <c r="J135" i="5"/>
  <c r="N134" i="5"/>
  <c r="M134" i="5"/>
  <c r="L134" i="5"/>
  <c r="K134" i="5"/>
  <c r="J134" i="5"/>
  <c r="I134" i="5"/>
  <c r="N133" i="5"/>
  <c r="M133" i="5"/>
  <c r="L133" i="5"/>
  <c r="K133" i="5"/>
  <c r="I133" i="5" s="1"/>
  <c r="J133" i="5"/>
  <c r="N132" i="5"/>
  <c r="M132" i="5"/>
  <c r="L132" i="5"/>
  <c r="K132" i="5"/>
  <c r="J132" i="5"/>
  <c r="I132" i="5"/>
  <c r="N131" i="5"/>
  <c r="M131" i="5"/>
  <c r="L131" i="5"/>
  <c r="K131" i="5"/>
  <c r="I131" i="5" s="1"/>
  <c r="J131" i="5"/>
  <c r="N130" i="5"/>
  <c r="M130" i="5"/>
  <c r="L130" i="5"/>
  <c r="K130" i="5"/>
  <c r="J130" i="5"/>
  <c r="I130" i="5"/>
  <c r="N129" i="5"/>
  <c r="M129" i="5"/>
  <c r="L129" i="5"/>
  <c r="K129" i="5"/>
  <c r="I129" i="5" s="1"/>
  <c r="J129" i="5"/>
  <c r="N128" i="5"/>
  <c r="M128" i="5"/>
  <c r="L128" i="5"/>
  <c r="K128" i="5"/>
  <c r="J128" i="5"/>
  <c r="I128" i="5"/>
  <c r="N127" i="5"/>
  <c r="M127" i="5"/>
  <c r="L127" i="5"/>
  <c r="K127" i="5"/>
  <c r="I127" i="5" s="1"/>
  <c r="J127" i="5"/>
  <c r="N126" i="5"/>
  <c r="M126" i="5"/>
  <c r="L126" i="5"/>
  <c r="K126" i="5"/>
  <c r="J126" i="5"/>
  <c r="I126" i="5"/>
  <c r="N125" i="5"/>
  <c r="M125" i="5"/>
  <c r="L125" i="5"/>
  <c r="K125" i="5"/>
  <c r="I125" i="5" s="1"/>
  <c r="J125" i="5"/>
  <c r="N124" i="5"/>
  <c r="M124" i="5"/>
  <c r="L124" i="5"/>
  <c r="K124" i="5"/>
  <c r="J124" i="5"/>
  <c r="I124" i="5"/>
  <c r="N123" i="5"/>
  <c r="M123" i="5"/>
  <c r="L123" i="5"/>
  <c r="K123" i="5"/>
  <c r="I123" i="5" s="1"/>
  <c r="J123" i="5"/>
  <c r="N122" i="5"/>
  <c r="M122" i="5"/>
  <c r="L122" i="5"/>
  <c r="K122" i="5"/>
  <c r="J122" i="5"/>
  <c r="I122" i="5"/>
  <c r="N121" i="5"/>
  <c r="M121" i="5"/>
  <c r="L121" i="5"/>
  <c r="K121" i="5"/>
  <c r="I121" i="5" s="1"/>
  <c r="J121" i="5"/>
  <c r="N120" i="5"/>
  <c r="M120" i="5"/>
  <c r="L120" i="5"/>
  <c r="K120" i="5"/>
  <c r="J120" i="5"/>
  <c r="I120" i="5"/>
  <c r="N119" i="5"/>
  <c r="M119" i="5"/>
  <c r="L119" i="5"/>
  <c r="K119" i="5"/>
  <c r="I119" i="5" s="1"/>
  <c r="J119" i="5"/>
  <c r="N118" i="5"/>
  <c r="M118" i="5"/>
  <c r="L118" i="5"/>
  <c r="K118" i="5"/>
  <c r="J118" i="5"/>
  <c r="I118" i="5"/>
  <c r="N117" i="5"/>
  <c r="M117" i="5"/>
  <c r="L117" i="5"/>
  <c r="K117" i="5"/>
  <c r="I117" i="5" s="1"/>
  <c r="J117" i="5"/>
  <c r="N116" i="5"/>
  <c r="M116" i="5"/>
  <c r="L116" i="5"/>
  <c r="K116" i="5"/>
  <c r="J116" i="5"/>
  <c r="I116" i="5"/>
  <c r="N115" i="5"/>
  <c r="M115" i="5"/>
  <c r="L115" i="5"/>
  <c r="K115" i="5"/>
  <c r="I115" i="5" s="1"/>
  <c r="J115" i="5"/>
  <c r="N114" i="5"/>
  <c r="M114" i="5"/>
  <c r="L114" i="5"/>
  <c r="K114" i="5"/>
  <c r="J114" i="5"/>
  <c r="I114" i="5"/>
  <c r="N113" i="5"/>
  <c r="M113" i="5"/>
  <c r="L113" i="5"/>
  <c r="K113" i="5"/>
  <c r="I113" i="5" s="1"/>
  <c r="J113" i="5"/>
  <c r="N112" i="5"/>
  <c r="M112" i="5"/>
  <c r="L112" i="5"/>
  <c r="K112" i="5"/>
  <c r="J112" i="5"/>
  <c r="I112" i="5"/>
  <c r="N111" i="5"/>
  <c r="M111" i="5"/>
  <c r="L111" i="5"/>
  <c r="K111" i="5"/>
  <c r="I111" i="5" s="1"/>
  <c r="J111" i="5"/>
  <c r="N110" i="5"/>
  <c r="M110" i="5"/>
  <c r="L110" i="5"/>
  <c r="K110" i="5"/>
  <c r="J110" i="5"/>
  <c r="I110" i="5"/>
  <c r="N109" i="5"/>
  <c r="M109" i="5"/>
  <c r="L109" i="5"/>
  <c r="K109" i="5"/>
  <c r="I109" i="5" s="1"/>
  <c r="J109" i="5"/>
  <c r="N108" i="5"/>
  <c r="M108" i="5"/>
  <c r="L108" i="5"/>
  <c r="K108" i="5"/>
  <c r="J108" i="5"/>
  <c r="I108" i="5"/>
  <c r="N107" i="5"/>
  <c r="M107" i="5"/>
  <c r="L107" i="5"/>
  <c r="K107" i="5"/>
  <c r="I107" i="5" s="1"/>
  <c r="J107" i="5"/>
  <c r="N106" i="5"/>
  <c r="M106" i="5"/>
  <c r="L106" i="5"/>
  <c r="K106" i="5"/>
  <c r="J106" i="5"/>
  <c r="I106" i="5"/>
  <c r="N105" i="5"/>
  <c r="M105" i="5"/>
  <c r="L105" i="5"/>
  <c r="K105" i="5"/>
  <c r="I105" i="5" s="1"/>
  <c r="J105" i="5"/>
  <c r="N104" i="5"/>
  <c r="M104" i="5"/>
  <c r="L104" i="5"/>
  <c r="K104" i="5"/>
  <c r="J104" i="5"/>
  <c r="I104" i="5"/>
  <c r="N103" i="5"/>
  <c r="M103" i="5"/>
  <c r="L103" i="5"/>
  <c r="K103" i="5"/>
  <c r="I103" i="5" s="1"/>
  <c r="J103" i="5"/>
  <c r="N102" i="5"/>
  <c r="M102" i="5"/>
  <c r="L102" i="5"/>
  <c r="K102" i="5"/>
  <c r="J102" i="5"/>
  <c r="I102" i="5"/>
  <c r="N101" i="5"/>
  <c r="M101" i="5"/>
  <c r="L101" i="5"/>
  <c r="K101" i="5"/>
  <c r="I101" i="5" s="1"/>
  <c r="J101" i="5"/>
  <c r="N100" i="5"/>
  <c r="M100" i="5"/>
  <c r="L100" i="5"/>
  <c r="K100" i="5"/>
  <c r="J100" i="5"/>
  <c r="I100" i="5"/>
  <c r="N99" i="5"/>
  <c r="M99" i="5"/>
  <c r="L99" i="5"/>
  <c r="K99" i="5"/>
  <c r="I99" i="5" s="1"/>
  <c r="J99" i="5"/>
  <c r="N98" i="5"/>
  <c r="M98" i="5"/>
  <c r="L98" i="5"/>
  <c r="K98" i="5"/>
  <c r="J98" i="5"/>
  <c r="I98" i="5"/>
  <c r="N97" i="5"/>
  <c r="M97" i="5"/>
  <c r="L97" i="5"/>
  <c r="K97" i="5"/>
  <c r="I97" i="5" s="1"/>
  <c r="J97" i="5"/>
  <c r="N96" i="5"/>
  <c r="M96" i="5"/>
  <c r="L96" i="5"/>
  <c r="K96" i="5"/>
  <c r="J96" i="5"/>
  <c r="I96" i="5"/>
  <c r="N95" i="5"/>
  <c r="M95" i="5"/>
  <c r="L95" i="5"/>
  <c r="K95" i="5"/>
  <c r="I95" i="5" s="1"/>
  <c r="J95" i="5"/>
  <c r="N94" i="5"/>
  <c r="M94" i="5"/>
  <c r="L94" i="5"/>
  <c r="K94" i="5"/>
  <c r="J94" i="5"/>
  <c r="I94" i="5"/>
  <c r="N93" i="5"/>
  <c r="M93" i="5"/>
  <c r="L93" i="5"/>
  <c r="K93" i="5"/>
  <c r="I93" i="5" s="1"/>
  <c r="J93" i="5"/>
  <c r="N92" i="5"/>
  <c r="M92" i="5"/>
  <c r="L92" i="5"/>
  <c r="K92" i="5"/>
  <c r="J92" i="5"/>
  <c r="I92" i="5"/>
  <c r="N91" i="5"/>
  <c r="M91" i="5"/>
  <c r="L91" i="5"/>
  <c r="K91" i="5"/>
  <c r="I91" i="5" s="1"/>
  <c r="J91" i="5"/>
  <c r="N90" i="5"/>
  <c r="M90" i="5"/>
  <c r="L90" i="5"/>
  <c r="K90" i="5"/>
  <c r="J90" i="5"/>
  <c r="I90" i="5"/>
  <c r="N89" i="5"/>
  <c r="M89" i="5"/>
  <c r="L89" i="5"/>
  <c r="K89" i="5"/>
  <c r="I89" i="5" s="1"/>
  <c r="J89" i="5"/>
  <c r="N88" i="5"/>
  <c r="M88" i="5"/>
  <c r="L88" i="5"/>
  <c r="K88" i="5"/>
  <c r="J88" i="5"/>
  <c r="I88" i="5"/>
  <c r="N87" i="5"/>
  <c r="M87" i="5"/>
  <c r="L87" i="5"/>
  <c r="K87" i="5"/>
  <c r="I87" i="5" s="1"/>
  <c r="J87" i="5"/>
  <c r="N86" i="5"/>
  <c r="M86" i="5"/>
  <c r="L86" i="5"/>
  <c r="K86" i="5"/>
  <c r="J86" i="5"/>
  <c r="I86" i="5"/>
  <c r="N85" i="5"/>
  <c r="M85" i="5"/>
  <c r="L85" i="5"/>
  <c r="K85" i="5"/>
  <c r="I85" i="5" s="1"/>
  <c r="J85" i="5"/>
  <c r="N84" i="5"/>
  <c r="M84" i="5"/>
  <c r="L84" i="5"/>
  <c r="K84" i="5"/>
  <c r="J84" i="5"/>
  <c r="I84" i="5"/>
  <c r="N83" i="5"/>
  <c r="M83" i="5"/>
  <c r="L83" i="5"/>
  <c r="K83" i="5"/>
  <c r="I83" i="5" s="1"/>
  <c r="J83" i="5"/>
  <c r="N82" i="5"/>
  <c r="M82" i="5"/>
  <c r="L82" i="5"/>
  <c r="K82" i="5"/>
  <c r="J82" i="5"/>
  <c r="I82" i="5"/>
  <c r="N81" i="5"/>
  <c r="M81" i="5"/>
  <c r="L81" i="5"/>
  <c r="K81" i="5"/>
  <c r="I81" i="5" s="1"/>
  <c r="J81" i="5"/>
  <c r="N80" i="5"/>
  <c r="M80" i="5"/>
  <c r="L80" i="5"/>
  <c r="K80" i="5"/>
  <c r="J80" i="5"/>
  <c r="I80" i="5"/>
  <c r="N79" i="5"/>
  <c r="M79" i="5"/>
  <c r="L79" i="5"/>
  <c r="K79" i="5"/>
  <c r="I79" i="5" s="1"/>
  <c r="J79" i="5"/>
  <c r="N78" i="5"/>
  <c r="M78" i="5"/>
  <c r="L78" i="5"/>
  <c r="K78" i="5"/>
  <c r="J78" i="5"/>
  <c r="I78" i="5"/>
  <c r="N77" i="5"/>
  <c r="M77" i="5"/>
  <c r="L77" i="5"/>
  <c r="K77" i="5"/>
  <c r="I77" i="5" s="1"/>
  <c r="J77" i="5"/>
  <c r="N76" i="5"/>
  <c r="M76" i="5"/>
  <c r="L76" i="5"/>
  <c r="K76" i="5"/>
  <c r="J76" i="5"/>
  <c r="I76" i="5"/>
  <c r="N75" i="5"/>
  <c r="M75" i="5"/>
  <c r="L75" i="5"/>
  <c r="K75" i="5"/>
  <c r="I75" i="5" s="1"/>
  <c r="J75" i="5"/>
  <c r="N74" i="5"/>
  <c r="M74" i="5"/>
  <c r="L74" i="5"/>
  <c r="K74" i="5"/>
  <c r="J74" i="5"/>
  <c r="I74" i="5"/>
  <c r="N73" i="5"/>
  <c r="M73" i="5"/>
  <c r="L73" i="5"/>
  <c r="K73" i="5"/>
  <c r="I73" i="5" s="1"/>
  <c r="J73" i="5"/>
  <c r="N72" i="5"/>
  <c r="M72" i="5"/>
  <c r="L72" i="5"/>
  <c r="K72" i="5"/>
  <c r="J72" i="5"/>
  <c r="I72" i="5"/>
  <c r="N71" i="5"/>
  <c r="M71" i="5"/>
  <c r="L71" i="5"/>
  <c r="K71" i="5"/>
  <c r="I71" i="5" s="1"/>
  <c r="J71" i="5"/>
  <c r="N70" i="5"/>
  <c r="M70" i="5"/>
  <c r="L70" i="5"/>
  <c r="K70" i="5"/>
  <c r="J70" i="5"/>
  <c r="I70" i="5"/>
  <c r="N69" i="5"/>
  <c r="M69" i="5"/>
  <c r="L69" i="5"/>
  <c r="K69" i="5"/>
  <c r="I69" i="5" s="1"/>
  <c r="J69" i="5"/>
  <c r="N68" i="5"/>
  <c r="M68" i="5"/>
  <c r="L68" i="5"/>
  <c r="K68" i="5"/>
  <c r="J68" i="5"/>
  <c r="I68" i="5"/>
  <c r="N67" i="5"/>
  <c r="M67" i="5"/>
  <c r="L67" i="5"/>
  <c r="K67" i="5"/>
  <c r="I67" i="5" s="1"/>
  <c r="J67" i="5"/>
  <c r="N66" i="5"/>
  <c r="M66" i="5"/>
  <c r="L66" i="5"/>
  <c r="K66" i="5"/>
  <c r="J66" i="5"/>
  <c r="I66" i="5"/>
  <c r="N65" i="5"/>
  <c r="M65" i="5"/>
  <c r="L65" i="5"/>
  <c r="K65" i="5"/>
  <c r="I65" i="5" s="1"/>
  <c r="J65" i="5"/>
  <c r="N64" i="5"/>
  <c r="M64" i="5"/>
  <c r="L64" i="5"/>
  <c r="K64" i="5"/>
  <c r="J64" i="5"/>
  <c r="I64" i="5"/>
  <c r="N63" i="5"/>
  <c r="M63" i="5"/>
  <c r="L63" i="5"/>
  <c r="K63" i="5"/>
  <c r="I63" i="5" s="1"/>
  <c r="J63" i="5"/>
  <c r="N62" i="5"/>
  <c r="M62" i="5"/>
  <c r="L62" i="5"/>
  <c r="K62" i="5"/>
  <c r="J62" i="5"/>
  <c r="I62" i="5"/>
  <c r="N61" i="5"/>
  <c r="M61" i="5"/>
  <c r="L61" i="5"/>
  <c r="K61" i="5"/>
  <c r="I61" i="5" s="1"/>
  <c r="J61" i="5"/>
  <c r="N60" i="5"/>
  <c r="M60" i="5"/>
  <c r="L60" i="5"/>
  <c r="K60" i="5"/>
  <c r="J60" i="5"/>
  <c r="I60" i="5"/>
  <c r="J40" i="5"/>
  <c r="K40" i="5" s="1"/>
  <c r="L38" i="5"/>
  <c r="L37" i="5"/>
  <c r="L36" i="5"/>
  <c r="L35" i="5"/>
  <c r="L34" i="5"/>
  <c r="L33" i="5"/>
  <c r="L32" i="5"/>
  <c r="L31" i="5"/>
  <c r="L30" i="5"/>
  <c r="L29" i="5"/>
  <c r="L28" i="5"/>
  <c r="L27" i="5"/>
  <c r="L26" i="5"/>
  <c r="L25" i="5"/>
  <c r="M25" i="5" s="1"/>
  <c r="L24" i="5"/>
  <c r="M24" i="5" s="1"/>
  <c r="L23" i="5"/>
  <c r="M23" i="5" s="1"/>
  <c r="L22" i="5"/>
  <c r="M22" i="5" s="1"/>
  <c r="E12" i="5"/>
  <c r="K8" i="5" s="1"/>
  <c r="D12" i="5"/>
  <c r="K10" i="5"/>
  <c r="K9" i="5"/>
  <c r="K7" i="5"/>
  <c r="K6" i="5"/>
  <c r="K4" i="5"/>
  <c r="K3" i="5"/>
  <c r="K2" i="5"/>
  <c r="D1" i="5"/>
  <c r="K5" i="5" s="1"/>
  <c r="N399" i="4"/>
  <c r="M399" i="4"/>
  <c r="L399" i="4"/>
  <c r="K399" i="4"/>
  <c r="I399" i="4" s="1"/>
  <c r="J399" i="4"/>
  <c r="N398" i="4"/>
  <c r="M398" i="4"/>
  <c r="L398" i="4"/>
  <c r="K398" i="4"/>
  <c r="J398" i="4"/>
  <c r="I398" i="4"/>
  <c r="N397" i="4"/>
  <c r="M397" i="4"/>
  <c r="L397" i="4"/>
  <c r="K397" i="4"/>
  <c r="I397" i="4" s="1"/>
  <c r="J397" i="4"/>
  <c r="N396" i="4"/>
  <c r="M396" i="4"/>
  <c r="L396" i="4"/>
  <c r="K396" i="4"/>
  <c r="J396" i="4"/>
  <c r="I396" i="4"/>
  <c r="N395" i="4"/>
  <c r="M395" i="4"/>
  <c r="L395" i="4"/>
  <c r="K395" i="4"/>
  <c r="I395" i="4" s="1"/>
  <c r="J395" i="4"/>
  <c r="N394" i="4"/>
  <c r="M394" i="4"/>
  <c r="L394" i="4"/>
  <c r="K394" i="4"/>
  <c r="J394" i="4"/>
  <c r="I394" i="4"/>
  <c r="N393" i="4"/>
  <c r="M393" i="4"/>
  <c r="L393" i="4"/>
  <c r="K393" i="4"/>
  <c r="I393" i="4" s="1"/>
  <c r="J393" i="4"/>
  <c r="N392" i="4"/>
  <c r="M392" i="4"/>
  <c r="L392" i="4"/>
  <c r="K392" i="4"/>
  <c r="J392" i="4"/>
  <c r="I392" i="4"/>
  <c r="N391" i="4"/>
  <c r="M391" i="4"/>
  <c r="L391" i="4"/>
  <c r="K391" i="4"/>
  <c r="I391" i="4" s="1"/>
  <c r="J391" i="4"/>
  <c r="N390" i="4"/>
  <c r="M390" i="4"/>
  <c r="L390" i="4"/>
  <c r="K390" i="4"/>
  <c r="J390" i="4"/>
  <c r="I390" i="4"/>
  <c r="N389" i="4"/>
  <c r="M389" i="4"/>
  <c r="L389" i="4"/>
  <c r="K389" i="4"/>
  <c r="I389" i="4" s="1"/>
  <c r="J389" i="4"/>
  <c r="N388" i="4"/>
  <c r="M388" i="4"/>
  <c r="L388" i="4"/>
  <c r="K388" i="4"/>
  <c r="J388" i="4"/>
  <c r="I388" i="4"/>
  <c r="N387" i="4"/>
  <c r="M387" i="4"/>
  <c r="L387" i="4"/>
  <c r="K387" i="4"/>
  <c r="I387" i="4" s="1"/>
  <c r="J387" i="4"/>
  <c r="N386" i="4"/>
  <c r="M386" i="4"/>
  <c r="L386" i="4"/>
  <c r="K386" i="4"/>
  <c r="J386" i="4"/>
  <c r="I386" i="4"/>
  <c r="N385" i="4"/>
  <c r="M385" i="4"/>
  <c r="L385" i="4"/>
  <c r="K385" i="4"/>
  <c r="I385" i="4" s="1"/>
  <c r="J385" i="4"/>
  <c r="N384" i="4"/>
  <c r="M384" i="4"/>
  <c r="L384" i="4"/>
  <c r="K384" i="4"/>
  <c r="J384" i="4"/>
  <c r="I384" i="4"/>
  <c r="N383" i="4"/>
  <c r="M383" i="4"/>
  <c r="L383" i="4"/>
  <c r="K383" i="4"/>
  <c r="I383" i="4" s="1"/>
  <c r="J383" i="4"/>
  <c r="N382" i="4"/>
  <c r="M382" i="4"/>
  <c r="L382" i="4"/>
  <c r="K382" i="4"/>
  <c r="J382" i="4"/>
  <c r="I382" i="4"/>
  <c r="N381" i="4"/>
  <c r="M381" i="4"/>
  <c r="L381" i="4"/>
  <c r="K381" i="4"/>
  <c r="I381" i="4" s="1"/>
  <c r="J381" i="4"/>
  <c r="N380" i="4"/>
  <c r="M380" i="4"/>
  <c r="L380" i="4"/>
  <c r="K380" i="4"/>
  <c r="J380" i="4"/>
  <c r="I380" i="4"/>
  <c r="N379" i="4"/>
  <c r="M379" i="4"/>
  <c r="L379" i="4"/>
  <c r="K379" i="4"/>
  <c r="I379" i="4" s="1"/>
  <c r="J379" i="4"/>
  <c r="N378" i="4"/>
  <c r="M378" i="4"/>
  <c r="L378" i="4"/>
  <c r="K378" i="4"/>
  <c r="J378" i="4"/>
  <c r="I378" i="4"/>
  <c r="N377" i="4"/>
  <c r="M377" i="4"/>
  <c r="L377" i="4"/>
  <c r="K377" i="4"/>
  <c r="I377" i="4" s="1"/>
  <c r="J377" i="4"/>
  <c r="N376" i="4"/>
  <c r="M376" i="4"/>
  <c r="L376" i="4"/>
  <c r="K376" i="4"/>
  <c r="J376" i="4"/>
  <c r="I376" i="4"/>
  <c r="N375" i="4"/>
  <c r="M375" i="4"/>
  <c r="L375" i="4"/>
  <c r="K375" i="4"/>
  <c r="I375" i="4" s="1"/>
  <c r="J375" i="4"/>
  <c r="N374" i="4"/>
  <c r="M374" i="4"/>
  <c r="L374" i="4"/>
  <c r="K374" i="4"/>
  <c r="J374" i="4"/>
  <c r="I374" i="4"/>
  <c r="N373" i="4"/>
  <c r="M373" i="4"/>
  <c r="L373" i="4"/>
  <c r="K373" i="4"/>
  <c r="I373" i="4" s="1"/>
  <c r="J373" i="4"/>
  <c r="N372" i="4"/>
  <c r="M372" i="4"/>
  <c r="L372" i="4"/>
  <c r="K372" i="4"/>
  <c r="J372" i="4"/>
  <c r="I372" i="4"/>
  <c r="N371" i="4"/>
  <c r="M371" i="4"/>
  <c r="L371" i="4"/>
  <c r="K371" i="4"/>
  <c r="I371" i="4" s="1"/>
  <c r="J371" i="4"/>
  <c r="N370" i="4"/>
  <c r="M370" i="4"/>
  <c r="L370" i="4"/>
  <c r="K370" i="4"/>
  <c r="J370" i="4"/>
  <c r="I370" i="4"/>
  <c r="N369" i="4"/>
  <c r="M369" i="4"/>
  <c r="L369" i="4"/>
  <c r="K369" i="4"/>
  <c r="I369" i="4" s="1"/>
  <c r="J369" i="4"/>
  <c r="N368" i="4"/>
  <c r="M368" i="4"/>
  <c r="L368" i="4"/>
  <c r="K368" i="4"/>
  <c r="J368" i="4"/>
  <c r="I368" i="4"/>
  <c r="N367" i="4"/>
  <c r="M367" i="4"/>
  <c r="L367" i="4"/>
  <c r="K367" i="4"/>
  <c r="I367" i="4" s="1"/>
  <c r="J367" i="4"/>
  <c r="N366" i="4"/>
  <c r="M366" i="4"/>
  <c r="L366" i="4"/>
  <c r="K366" i="4"/>
  <c r="J366" i="4"/>
  <c r="I366" i="4"/>
  <c r="N365" i="4"/>
  <c r="M365" i="4"/>
  <c r="L365" i="4"/>
  <c r="K365" i="4"/>
  <c r="I365" i="4" s="1"/>
  <c r="J365" i="4"/>
  <c r="N364" i="4"/>
  <c r="M364" i="4"/>
  <c r="L364" i="4"/>
  <c r="K364" i="4"/>
  <c r="J364" i="4"/>
  <c r="I364" i="4"/>
  <c r="N363" i="4"/>
  <c r="M363" i="4"/>
  <c r="L363" i="4"/>
  <c r="K363" i="4"/>
  <c r="I363" i="4" s="1"/>
  <c r="J363" i="4"/>
  <c r="N362" i="4"/>
  <c r="M362" i="4"/>
  <c r="L362" i="4"/>
  <c r="K362" i="4"/>
  <c r="J362" i="4"/>
  <c r="I362" i="4"/>
  <c r="N361" i="4"/>
  <c r="M361" i="4"/>
  <c r="L361" i="4"/>
  <c r="K361" i="4"/>
  <c r="I361" i="4" s="1"/>
  <c r="J361" i="4"/>
  <c r="N360" i="4"/>
  <c r="M360" i="4"/>
  <c r="L360" i="4"/>
  <c r="K360" i="4"/>
  <c r="J360" i="4"/>
  <c r="I360" i="4"/>
  <c r="N359" i="4"/>
  <c r="M359" i="4"/>
  <c r="L359" i="4"/>
  <c r="K359" i="4"/>
  <c r="I359" i="4" s="1"/>
  <c r="J359" i="4"/>
  <c r="N358" i="4"/>
  <c r="M358" i="4"/>
  <c r="L358" i="4"/>
  <c r="K358" i="4"/>
  <c r="J358" i="4"/>
  <c r="I358" i="4"/>
  <c r="N357" i="4"/>
  <c r="M357" i="4"/>
  <c r="L357" i="4"/>
  <c r="K357" i="4"/>
  <c r="I357" i="4" s="1"/>
  <c r="J357" i="4"/>
  <c r="N356" i="4"/>
  <c r="M356" i="4"/>
  <c r="L356" i="4"/>
  <c r="K356" i="4"/>
  <c r="J356" i="4"/>
  <c r="I356" i="4"/>
  <c r="N355" i="4"/>
  <c r="M355" i="4"/>
  <c r="L355" i="4"/>
  <c r="K355" i="4"/>
  <c r="I355" i="4" s="1"/>
  <c r="J355" i="4"/>
  <c r="N354" i="4"/>
  <c r="M354" i="4"/>
  <c r="L354" i="4"/>
  <c r="K354" i="4"/>
  <c r="J354" i="4"/>
  <c r="I354" i="4"/>
  <c r="N353" i="4"/>
  <c r="M353" i="4"/>
  <c r="L353" i="4"/>
  <c r="K353" i="4"/>
  <c r="I353" i="4" s="1"/>
  <c r="J353" i="4"/>
  <c r="N352" i="4"/>
  <c r="M352" i="4"/>
  <c r="L352" i="4"/>
  <c r="K352" i="4"/>
  <c r="J352" i="4"/>
  <c r="I352" i="4"/>
  <c r="K39" i="4" s="1"/>
  <c r="N351" i="4"/>
  <c r="M351" i="4"/>
  <c r="L351" i="4"/>
  <c r="K351" i="4"/>
  <c r="I351" i="4" s="1"/>
  <c r="K38" i="4" s="1"/>
  <c r="J38" i="4" s="1"/>
  <c r="J351" i="4"/>
  <c r="N350" i="4"/>
  <c r="M350" i="4"/>
  <c r="L350" i="4"/>
  <c r="K350" i="4"/>
  <c r="J350" i="4"/>
  <c r="I350" i="4"/>
  <c r="N349" i="4"/>
  <c r="M349" i="4"/>
  <c r="L349" i="4"/>
  <c r="K349" i="4"/>
  <c r="I349" i="4" s="1"/>
  <c r="J349" i="4"/>
  <c r="N348" i="4"/>
  <c r="M348" i="4"/>
  <c r="L348" i="4"/>
  <c r="K348" i="4"/>
  <c r="J348" i="4"/>
  <c r="I348" i="4"/>
  <c r="N347" i="4"/>
  <c r="M347" i="4"/>
  <c r="L347" i="4"/>
  <c r="K347" i="4"/>
  <c r="I347" i="4" s="1"/>
  <c r="J347" i="4"/>
  <c r="N346" i="4"/>
  <c r="M346" i="4"/>
  <c r="L346" i="4"/>
  <c r="K346" i="4"/>
  <c r="J346" i="4"/>
  <c r="I346" i="4"/>
  <c r="N345" i="4"/>
  <c r="M345" i="4"/>
  <c r="L345" i="4"/>
  <c r="K345" i="4"/>
  <c r="I345" i="4" s="1"/>
  <c r="J345" i="4"/>
  <c r="N344" i="4"/>
  <c r="M344" i="4"/>
  <c r="L344" i="4"/>
  <c r="K344" i="4"/>
  <c r="J344" i="4"/>
  <c r="I344" i="4"/>
  <c r="N343" i="4"/>
  <c r="M343" i="4"/>
  <c r="L343" i="4"/>
  <c r="K343" i="4"/>
  <c r="I343" i="4" s="1"/>
  <c r="J343" i="4"/>
  <c r="N342" i="4"/>
  <c r="M342" i="4"/>
  <c r="L342" i="4"/>
  <c r="K342" i="4"/>
  <c r="J342" i="4"/>
  <c r="I342" i="4"/>
  <c r="N341" i="4"/>
  <c r="M341" i="4"/>
  <c r="L341" i="4"/>
  <c r="K341" i="4"/>
  <c r="I341" i="4" s="1"/>
  <c r="J341" i="4"/>
  <c r="N340" i="4"/>
  <c r="M340" i="4"/>
  <c r="L340" i="4"/>
  <c r="K340" i="4"/>
  <c r="J340" i="4"/>
  <c r="I340" i="4"/>
  <c r="N339" i="4"/>
  <c r="M339" i="4"/>
  <c r="L339" i="4"/>
  <c r="K339" i="4"/>
  <c r="I339" i="4" s="1"/>
  <c r="J339" i="4"/>
  <c r="N338" i="4"/>
  <c r="M338" i="4"/>
  <c r="L338" i="4"/>
  <c r="K338" i="4"/>
  <c r="J338" i="4"/>
  <c r="I338" i="4"/>
  <c r="N337" i="4"/>
  <c r="M337" i="4"/>
  <c r="L337" i="4"/>
  <c r="K337" i="4"/>
  <c r="I337" i="4" s="1"/>
  <c r="J337" i="4"/>
  <c r="N336" i="4"/>
  <c r="M336" i="4"/>
  <c r="L336" i="4"/>
  <c r="K336" i="4"/>
  <c r="J336" i="4"/>
  <c r="I336" i="4"/>
  <c r="N335" i="4"/>
  <c r="M335" i="4"/>
  <c r="L335" i="4"/>
  <c r="K335" i="4"/>
  <c r="I335" i="4" s="1"/>
  <c r="J335" i="4"/>
  <c r="N334" i="4"/>
  <c r="M334" i="4"/>
  <c r="L334" i="4"/>
  <c r="K334" i="4"/>
  <c r="J334" i="4"/>
  <c r="I334" i="4"/>
  <c r="N333" i="4"/>
  <c r="M333" i="4"/>
  <c r="L333" i="4"/>
  <c r="K333" i="4"/>
  <c r="I333" i="4" s="1"/>
  <c r="J333" i="4"/>
  <c r="N332" i="4"/>
  <c r="M332" i="4"/>
  <c r="L332" i="4"/>
  <c r="K332" i="4"/>
  <c r="J332" i="4"/>
  <c r="I332" i="4"/>
  <c r="N331" i="4"/>
  <c r="M331" i="4"/>
  <c r="L331" i="4"/>
  <c r="K331" i="4"/>
  <c r="I331" i="4" s="1"/>
  <c r="J331" i="4"/>
  <c r="N330" i="4"/>
  <c r="M330" i="4"/>
  <c r="L330" i="4"/>
  <c r="K330" i="4"/>
  <c r="J330" i="4"/>
  <c r="I330" i="4"/>
  <c r="N329" i="4"/>
  <c r="M329" i="4"/>
  <c r="L329" i="4"/>
  <c r="K329" i="4"/>
  <c r="I329" i="4" s="1"/>
  <c r="J329" i="4"/>
  <c r="N328" i="4"/>
  <c r="M328" i="4"/>
  <c r="L328" i="4"/>
  <c r="K328" i="4"/>
  <c r="J328" i="4"/>
  <c r="I328" i="4"/>
  <c r="N327" i="4"/>
  <c r="M327" i="4"/>
  <c r="L327" i="4"/>
  <c r="K327" i="4"/>
  <c r="I327" i="4" s="1"/>
  <c r="J327" i="4"/>
  <c r="N326" i="4"/>
  <c r="M326" i="4"/>
  <c r="L326" i="4"/>
  <c r="K326" i="4"/>
  <c r="J326" i="4"/>
  <c r="I326" i="4"/>
  <c r="N325" i="4"/>
  <c r="M325" i="4"/>
  <c r="L325" i="4"/>
  <c r="K325" i="4"/>
  <c r="I325" i="4" s="1"/>
  <c r="J325" i="4"/>
  <c r="N324" i="4"/>
  <c r="M324" i="4"/>
  <c r="L324" i="4"/>
  <c r="K324" i="4"/>
  <c r="J324" i="4"/>
  <c r="I324" i="4"/>
  <c r="N323" i="4"/>
  <c r="M323" i="4"/>
  <c r="L323" i="4"/>
  <c r="K323" i="4"/>
  <c r="I323" i="4" s="1"/>
  <c r="J323" i="4"/>
  <c r="N322" i="4"/>
  <c r="M322" i="4"/>
  <c r="L322" i="4"/>
  <c r="K322" i="4"/>
  <c r="J322" i="4"/>
  <c r="I322" i="4"/>
  <c r="N321" i="4"/>
  <c r="M321" i="4"/>
  <c r="L321" i="4"/>
  <c r="K321" i="4"/>
  <c r="I321" i="4" s="1"/>
  <c r="J321" i="4"/>
  <c r="N320" i="4"/>
  <c r="M320" i="4"/>
  <c r="L320" i="4"/>
  <c r="K320" i="4"/>
  <c r="J320" i="4"/>
  <c r="I320" i="4"/>
  <c r="N319" i="4"/>
  <c r="M319" i="4"/>
  <c r="L319" i="4"/>
  <c r="K319" i="4"/>
  <c r="I319" i="4" s="1"/>
  <c r="J319" i="4"/>
  <c r="N318" i="4"/>
  <c r="M318" i="4"/>
  <c r="L318" i="4"/>
  <c r="K318" i="4"/>
  <c r="J318" i="4"/>
  <c r="I318" i="4"/>
  <c r="N317" i="4"/>
  <c r="M317" i="4"/>
  <c r="L317" i="4"/>
  <c r="K317" i="4"/>
  <c r="I317" i="4" s="1"/>
  <c r="J317" i="4"/>
  <c r="N316" i="4"/>
  <c r="M316" i="4"/>
  <c r="L316" i="4"/>
  <c r="K316" i="4"/>
  <c r="J316" i="4"/>
  <c r="I316" i="4"/>
  <c r="N315" i="4"/>
  <c r="M315" i="4"/>
  <c r="L315" i="4"/>
  <c r="K315" i="4"/>
  <c r="I315" i="4" s="1"/>
  <c r="J315" i="4"/>
  <c r="N314" i="4"/>
  <c r="M314" i="4"/>
  <c r="L314" i="4"/>
  <c r="K314" i="4"/>
  <c r="J314" i="4"/>
  <c r="I314" i="4"/>
  <c r="N313" i="4"/>
  <c r="M313" i="4"/>
  <c r="L313" i="4"/>
  <c r="K313" i="4"/>
  <c r="I313" i="4" s="1"/>
  <c r="J313" i="4"/>
  <c r="N312" i="4"/>
  <c r="M312" i="4"/>
  <c r="L312" i="4"/>
  <c r="K312" i="4"/>
  <c r="J312" i="4"/>
  <c r="I312" i="4"/>
  <c r="N311" i="4"/>
  <c r="M311" i="4"/>
  <c r="L311" i="4"/>
  <c r="K311" i="4"/>
  <c r="I311" i="4" s="1"/>
  <c r="J311" i="4"/>
  <c r="N310" i="4"/>
  <c r="M310" i="4"/>
  <c r="L310" i="4"/>
  <c r="K310" i="4"/>
  <c r="J310" i="4"/>
  <c r="I310" i="4"/>
  <c r="N309" i="4"/>
  <c r="M309" i="4"/>
  <c r="L309" i="4"/>
  <c r="K309" i="4"/>
  <c r="I309" i="4" s="1"/>
  <c r="J309" i="4"/>
  <c r="N308" i="4"/>
  <c r="M308" i="4"/>
  <c r="L308" i="4"/>
  <c r="K308" i="4"/>
  <c r="J308" i="4"/>
  <c r="I308" i="4"/>
  <c r="N307" i="4"/>
  <c r="M307" i="4"/>
  <c r="L307" i="4"/>
  <c r="K307" i="4"/>
  <c r="I307" i="4" s="1"/>
  <c r="J307" i="4"/>
  <c r="N306" i="4"/>
  <c r="M306" i="4"/>
  <c r="L306" i="4"/>
  <c r="K306" i="4"/>
  <c r="J306" i="4"/>
  <c r="I306" i="4"/>
  <c r="N305" i="4"/>
  <c r="M305" i="4"/>
  <c r="L305" i="4"/>
  <c r="K305" i="4"/>
  <c r="I305" i="4" s="1"/>
  <c r="J305" i="4"/>
  <c r="N304" i="4"/>
  <c r="M304" i="4"/>
  <c r="L304" i="4"/>
  <c r="K304" i="4"/>
  <c r="J304" i="4"/>
  <c r="I304" i="4"/>
  <c r="N303" i="4"/>
  <c r="M303" i="4"/>
  <c r="L303" i="4"/>
  <c r="K303" i="4"/>
  <c r="I303" i="4" s="1"/>
  <c r="J303" i="4"/>
  <c r="N302" i="4"/>
  <c r="M302" i="4"/>
  <c r="L302" i="4"/>
  <c r="K302" i="4"/>
  <c r="J302" i="4"/>
  <c r="I302" i="4"/>
  <c r="N301" i="4"/>
  <c r="M301" i="4"/>
  <c r="L301" i="4"/>
  <c r="K301" i="4"/>
  <c r="I301" i="4" s="1"/>
  <c r="J301" i="4"/>
  <c r="N300" i="4"/>
  <c r="M300" i="4"/>
  <c r="L300" i="4"/>
  <c r="K300" i="4"/>
  <c r="J300" i="4"/>
  <c r="I300" i="4"/>
  <c r="N299" i="4"/>
  <c r="M299" i="4"/>
  <c r="L299" i="4"/>
  <c r="K299" i="4"/>
  <c r="I299" i="4" s="1"/>
  <c r="J299" i="4"/>
  <c r="N298" i="4"/>
  <c r="M298" i="4"/>
  <c r="L298" i="4"/>
  <c r="K298" i="4"/>
  <c r="J298" i="4"/>
  <c r="I298" i="4"/>
  <c r="N297" i="4"/>
  <c r="M297" i="4"/>
  <c r="L297" i="4"/>
  <c r="K297" i="4"/>
  <c r="I297" i="4" s="1"/>
  <c r="J297" i="4"/>
  <c r="N296" i="4"/>
  <c r="M296" i="4"/>
  <c r="L296" i="4"/>
  <c r="K296" i="4"/>
  <c r="J296" i="4"/>
  <c r="I296" i="4"/>
  <c r="N295" i="4"/>
  <c r="M295" i="4"/>
  <c r="L295" i="4"/>
  <c r="K295" i="4"/>
  <c r="I295" i="4" s="1"/>
  <c r="J295" i="4"/>
  <c r="N294" i="4"/>
  <c r="M294" i="4"/>
  <c r="L294" i="4"/>
  <c r="K294" i="4"/>
  <c r="J294" i="4"/>
  <c r="I294" i="4"/>
  <c r="N293" i="4"/>
  <c r="M293" i="4"/>
  <c r="L293" i="4"/>
  <c r="K293" i="4"/>
  <c r="I293" i="4" s="1"/>
  <c r="J293" i="4"/>
  <c r="N292" i="4"/>
  <c r="M292" i="4"/>
  <c r="L292" i="4"/>
  <c r="K292" i="4"/>
  <c r="J292" i="4"/>
  <c r="I292" i="4"/>
  <c r="N291" i="4"/>
  <c r="M291" i="4"/>
  <c r="L291" i="4"/>
  <c r="K291" i="4"/>
  <c r="I291" i="4" s="1"/>
  <c r="J291" i="4"/>
  <c r="N290" i="4"/>
  <c r="M290" i="4"/>
  <c r="L290" i="4"/>
  <c r="K290" i="4"/>
  <c r="J290" i="4"/>
  <c r="I290" i="4"/>
  <c r="N289" i="4"/>
  <c r="M289" i="4"/>
  <c r="L289" i="4"/>
  <c r="K289" i="4"/>
  <c r="I289" i="4" s="1"/>
  <c r="J289" i="4"/>
  <c r="N288" i="4"/>
  <c r="M288" i="4"/>
  <c r="L288" i="4"/>
  <c r="K288" i="4"/>
  <c r="J288" i="4"/>
  <c r="I288" i="4"/>
  <c r="N287" i="4"/>
  <c r="M287" i="4"/>
  <c r="L287" i="4"/>
  <c r="K287" i="4"/>
  <c r="I287" i="4" s="1"/>
  <c r="J287" i="4"/>
  <c r="N286" i="4"/>
  <c r="M286" i="4"/>
  <c r="L286" i="4"/>
  <c r="K286" i="4"/>
  <c r="J286" i="4"/>
  <c r="I286" i="4"/>
  <c r="N285" i="4"/>
  <c r="M285" i="4"/>
  <c r="L285" i="4"/>
  <c r="K285" i="4"/>
  <c r="I285" i="4" s="1"/>
  <c r="J285" i="4"/>
  <c r="N284" i="4"/>
  <c r="M284" i="4"/>
  <c r="L284" i="4"/>
  <c r="K284" i="4"/>
  <c r="J284" i="4"/>
  <c r="I284" i="4"/>
  <c r="N283" i="4"/>
  <c r="M283" i="4"/>
  <c r="L283" i="4"/>
  <c r="K283" i="4"/>
  <c r="I283" i="4" s="1"/>
  <c r="J283" i="4"/>
  <c r="N282" i="4"/>
  <c r="M282" i="4"/>
  <c r="L282" i="4"/>
  <c r="K282" i="4"/>
  <c r="J282" i="4"/>
  <c r="I282" i="4"/>
  <c r="N281" i="4"/>
  <c r="M281" i="4"/>
  <c r="L281" i="4"/>
  <c r="K281" i="4"/>
  <c r="I281" i="4" s="1"/>
  <c r="J281" i="4"/>
  <c r="N280" i="4"/>
  <c r="M280" i="4"/>
  <c r="L280" i="4"/>
  <c r="K280" i="4"/>
  <c r="J280" i="4"/>
  <c r="I280" i="4"/>
  <c r="N279" i="4"/>
  <c r="M279" i="4"/>
  <c r="L279" i="4"/>
  <c r="K279" i="4"/>
  <c r="I279" i="4" s="1"/>
  <c r="J279" i="4"/>
  <c r="N278" i="4"/>
  <c r="M278" i="4"/>
  <c r="L278" i="4"/>
  <c r="K278" i="4"/>
  <c r="J278" i="4"/>
  <c r="I278" i="4"/>
  <c r="N277" i="4"/>
  <c r="M277" i="4"/>
  <c r="L277" i="4"/>
  <c r="K277" i="4"/>
  <c r="I277" i="4" s="1"/>
  <c r="J277" i="4"/>
  <c r="N276" i="4"/>
  <c r="M276" i="4"/>
  <c r="L276" i="4"/>
  <c r="K276" i="4"/>
  <c r="J276" i="4"/>
  <c r="I276" i="4"/>
  <c r="N275" i="4"/>
  <c r="M275" i="4"/>
  <c r="L275" i="4"/>
  <c r="K275" i="4"/>
  <c r="I275" i="4" s="1"/>
  <c r="J275" i="4"/>
  <c r="N274" i="4"/>
  <c r="M274" i="4"/>
  <c r="L274" i="4"/>
  <c r="K274" i="4"/>
  <c r="J274" i="4"/>
  <c r="I274" i="4"/>
  <c r="N273" i="4"/>
  <c r="M273" i="4"/>
  <c r="L273" i="4"/>
  <c r="K273" i="4"/>
  <c r="I273" i="4" s="1"/>
  <c r="J273" i="4"/>
  <c r="N272" i="4"/>
  <c r="M272" i="4"/>
  <c r="L272" i="4"/>
  <c r="K272" i="4"/>
  <c r="J272" i="4"/>
  <c r="I272" i="4"/>
  <c r="N271" i="4"/>
  <c r="M271" i="4"/>
  <c r="L271" i="4"/>
  <c r="K271" i="4"/>
  <c r="I271" i="4" s="1"/>
  <c r="J271" i="4"/>
  <c r="N270" i="4"/>
  <c r="M270" i="4"/>
  <c r="L270" i="4"/>
  <c r="K270" i="4"/>
  <c r="J270" i="4"/>
  <c r="I270" i="4"/>
  <c r="N269" i="4"/>
  <c r="M269" i="4"/>
  <c r="L269" i="4"/>
  <c r="K269" i="4"/>
  <c r="I269" i="4" s="1"/>
  <c r="J269" i="4"/>
  <c r="N268" i="4"/>
  <c r="M268" i="4"/>
  <c r="L268" i="4"/>
  <c r="K268" i="4"/>
  <c r="J268" i="4"/>
  <c r="I268" i="4"/>
  <c r="N267" i="4"/>
  <c r="M267" i="4"/>
  <c r="L267" i="4"/>
  <c r="K267" i="4"/>
  <c r="I267" i="4" s="1"/>
  <c r="J267" i="4"/>
  <c r="N266" i="4"/>
  <c r="M266" i="4"/>
  <c r="L266" i="4"/>
  <c r="K266" i="4"/>
  <c r="J266" i="4"/>
  <c r="I266" i="4"/>
  <c r="N265" i="4"/>
  <c r="M265" i="4"/>
  <c r="L265" i="4"/>
  <c r="K265" i="4"/>
  <c r="I265" i="4" s="1"/>
  <c r="J265" i="4"/>
  <c r="N264" i="4"/>
  <c r="M264" i="4"/>
  <c r="L264" i="4"/>
  <c r="K264" i="4"/>
  <c r="J264" i="4"/>
  <c r="I264" i="4"/>
  <c r="N263" i="4"/>
  <c r="M263" i="4"/>
  <c r="L263" i="4"/>
  <c r="K263" i="4"/>
  <c r="I263" i="4" s="1"/>
  <c r="J263" i="4"/>
  <c r="N262" i="4"/>
  <c r="M262" i="4"/>
  <c r="L262" i="4"/>
  <c r="K262" i="4"/>
  <c r="J262" i="4"/>
  <c r="I262" i="4"/>
  <c r="N261" i="4"/>
  <c r="M261" i="4"/>
  <c r="L261" i="4"/>
  <c r="K261" i="4"/>
  <c r="I261" i="4" s="1"/>
  <c r="J261" i="4"/>
  <c r="N260" i="4"/>
  <c r="M260" i="4"/>
  <c r="L260" i="4"/>
  <c r="K260" i="4"/>
  <c r="J260" i="4"/>
  <c r="I260" i="4"/>
  <c r="N259" i="4"/>
  <c r="M259" i="4"/>
  <c r="L259" i="4"/>
  <c r="K259" i="4"/>
  <c r="I259" i="4" s="1"/>
  <c r="J259" i="4"/>
  <c r="N258" i="4"/>
  <c r="M258" i="4"/>
  <c r="L258" i="4"/>
  <c r="K258" i="4"/>
  <c r="J258" i="4"/>
  <c r="I258" i="4"/>
  <c r="N257" i="4"/>
  <c r="M257" i="4"/>
  <c r="L257" i="4"/>
  <c r="K257" i="4"/>
  <c r="I257" i="4" s="1"/>
  <c r="J257" i="4"/>
  <c r="N256" i="4"/>
  <c r="M256" i="4"/>
  <c r="L256" i="4"/>
  <c r="K256" i="4"/>
  <c r="J256" i="4"/>
  <c r="I256" i="4"/>
  <c r="N255" i="4"/>
  <c r="M255" i="4"/>
  <c r="L255" i="4"/>
  <c r="K255" i="4"/>
  <c r="I255" i="4" s="1"/>
  <c r="J255" i="4"/>
  <c r="N254" i="4"/>
  <c r="M254" i="4"/>
  <c r="L254" i="4"/>
  <c r="K254" i="4"/>
  <c r="J254" i="4"/>
  <c r="I254" i="4"/>
  <c r="N253" i="4"/>
  <c r="M253" i="4"/>
  <c r="L253" i="4"/>
  <c r="K253" i="4"/>
  <c r="I253" i="4" s="1"/>
  <c r="J253" i="4"/>
  <c r="N252" i="4"/>
  <c r="M252" i="4"/>
  <c r="L252" i="4"/>
  <c r="K252" i="4"/>
  <c r="J252" i="4"/>
  <c r="I252" i="4"/>
  <c r="N251" i="4"/>
  <c r="M251" i="4"/>
  <c r="L251" i="4"/>
  <c r="K251" i="4"/>
  <c r="I251" i="4" s="1"/>
  <c r="J251" i="4"/>
  <c r="N250" i="4"/>
  <c r="M250" i="4"/>
  <c r="L250" i="4"/>
  <c r="K250" i="4"/>
  <c r="J250" i="4"/>
  <c r="I250" i="4"/>
  <c r="N249" i="4"/>
  <c r="M249" i="4"/>
  <c r="L249" i="4"/>
  <c r="K249" i="4"/>
  <c r="I249" i="4" s="1"/>
  <c r="J249" i="4"/>
  <c r="N248" i="4"/>
  <c r="M248" i="4"/>
  <c r="L248" i="4"/>
  <c r="K248" i="4"/>
  <c r="J248" i="4"/>
  <c r="I248" i="4"/>
  <c r="N247" i="4"/>
  <c r="M247" i="4"/>
  <c r="L247" i="4"/>
  <c r="K247" i="4"/>
  <c r="I247" i="4" s="1"/>
  <c r="J247" i="4"/>
  <c r="N246" i="4"/>
  <c r="M246" i="4"/>
  <c r="L246" i="4"/>
  <c r="K246" i="4"/>
  <c r="J246" i="4"/>
  <c r="I246" i="4"/>
  <c r="N245" i="4"/>
  <c r="M245" i="4"/>
  <c r="L245" i="4"/>
  <c r="K245" i="4"/>
  <c r="I245" i="4" s="1"/>
  <c r="J245" i="4"/>
  <c r="N244" i="4"/>
  <c r="M244" i="4"/>
  <c r="L244" i="4"/>
  <c r="K244" i="4"/>
  <c r="J244" i="4"/>
  <c r="I244" i="4"/>
  <c r="N243" i="4"/>
  <c r="M243" i="4"/>
  <c r="L243" i="4"/>
  <c r="K243" i="4"/>
  <c r="I243" i="4" s="1"/>
  <c r="J243" i="4"/>
  <c r="N242" i="4"/>
  <c r="M242" i="4"/>
  <c r="L242" i="4"/>
  <c r="K242" i="4"/>
  <c r="J242" i="4"/>
  <c r="I242" i="4"/>
  <c r="N241" i="4"/>
  <c r="M241" i="4"/>
  <c r="L241" i="4"/>
  <c r="K241" i="4"/>
  <c r="I241" i="4" s="1"/>
  <c r="J241" i="4"/>
  <c r="N240" i="4"/>
  <c r="M240" i="4"/>
  <c r="L240" i="4"/>
  <c r="K240" i="4"/>
  <c r="J240" i="4"/>
  <c r="I240" i="4"/>
  <c r="N239" i="4"/>
  <c r="M239" i="4"/>
  <c r="L239" i="4"/>
  <c r="K239" i="4"/>
  <c r="I239" i="4" s="1"/>
  <c r="J239" i="4"/>
  <c r="N238" i="4"/>
  <c r="M238" i="4"/>
  <c r="L238" i="4"/>
  <c r="K238" i="4"/>
  <c r="J238" i="4"/>
  <c r="I238" i="4"/>
  <c r="N237" i="4"/>
  <c r="M237" i="4"/>
  <c r="L237" i="4"/>
  <c r="K237" i="4"/>
  <c r="I237" i="4" s="1"/>
  <c r="J237" i="4"/>
  <c r="N236" i="4"/>
  <c r="M236" i="4"/>
  <c r="L236" i="4"/>
  <c r="K236" i="4"/>
  <c r="J236" i="4"/>
  <c r="I236" i="4"/>
  <c r="N235" i="4"/>
  <c r="M235" i="4"/>
  <c r="L235" i="4"/>
  <c r="K235" i="4"/>
  <c r="I235" i="4" s="1"/>
  <c r="J235" i="4"/>
  <c r="N234" i="4"/>
  <c r="M234" i="4"/>
  <c r="L234" i="4"/>
  <c r="K234" i="4"/>
  <c r="J234" i="4"/>
  <c r="I234" i="4"/>
  <c r="N233" i="4"/>
  <c r="M233" i="4"/>
  <c r="L233" i="4"/>
  <c r="K233" i="4"/>
  <c r="I233" i="4" s="1"/>
  <c r="J233" i="4"/>
  <c r="N232" i="4"/>
  <c r="M232" i="4"/>
  <c r="L232" i="4"/>
  <c r="K232" i="4"/>
  <c r="J232" i="4"/>
  <c r="I232" i="4"/>
  <c r="N231" i="4"/>
  <c r="M231" i="4"/>
  <c r="L231" i="4"/>
  <c r="K231" i="4"/>
  <c r="I231" i="4" s="1"/>
  <c r="J231" i="4"/>
  <c r="N230" i="4"/>
  <c r="M230" i="4"/>
  <c r="L230" i="4"/>
  <c r="K230" i="4"/>
  <c r="J230" i="4"/>
  <c r="I230" i="4"/>
  <c r="N229" i="4"/>
  <c r="M229" i="4"/>
  <c r="L229" i="4"/>
  <c r="K229" i="4"/>
  <c r="I229" i="4" s="1"/>
  <c r="J229" i="4"/>
  <c r="N228" i="4"/>
  <c r="M228" i="4"/>
  <c r="L228" i="4"/>
  <c r="K228" i="4"/>
  <c r="J228" i="4"/>
  <c r="I228" i="4"/>
  <c r="N227" i="4"/>
  <c r="M227" i="4"/>
  <c r="L227" i="4"/>
  <c r="K227" i="4"/>
  <c r="I227" i="4" s="1"/>
  <c r="J227" i="4"/>
  <c r="N226" i="4"/>
  <c r="M226" i="4"/>
  <c r="L226" i="4"/>
  <c r="K226" i="4"/>
  <c r="J226" i="4"/>
  <c r="I226" i="4"/>
  <c r="N225" i="4"/>
  <c r="M225" i="4"/>
  <c r="L225" i="4"/>
  <c r="K225" i="4"/>
  <c r="I225" i="4" s="1"/>
  <c r="J225" i="4"/>
  <c r="N224" i="4"/>
  <c r="M224" i="4"/>
  <c r="L224" i="4"/>
  <c r="K224" i="4"/>
  <c r="J224" i="4"/>
  <c r="I224" i="4"/>
  <c r="N223" i="4"/>
  <c r="M223" i="4"/>
  <c r="L223" i="4"/>
  <c r="K223" i="4"/>
  <c r="I223" i="4" s="1"/>
  <c r="J223" i="4"/>
  <c r="N222" i="4"/>
  <c r="M222" i="4"/>
  <c r="L222" i="4"/>
  <c r="K222" i="4"/>
  <c r="J222" i="4"/>
  <c r="I222" i="4"/>
  <c r="N221" i="4"/>
  <c r="M221" i="4"/>
  <c r="L221" i="4"/>
  <c r="K221" i="4"/>
  <c r="I221" i="4" s="1"/>
  <c r="J221" i="4"/>
  <c r="N220" i="4"/>
  <c r="M220" i="4"/>
  <c r="L220" i="4"/>
  <c r="K220" i="4"/>
  <c r="J220" i="4"/>
  <c r="I220" i="4"/>
  <c r="N219" i="4"/>
  <c r="M219" i="4"/>
  <c r="L219" i="4"/>
  <c r="K219" i="4"/>
  <c r="I219" i="4" s="1"/>
  <c r="J219" i="4"/>
  <c r="N218" i="4"/>
  <c r="M218" i="4"/>
  <c r="L218" i="4"/>
  <c r="K218" i="4"/>
  <c r="J218" i="4"/>
  <c r="I218" i="4"/>
  <c r="N217" i="4"/>
  <c r="M217" i="4"/>
  <c r="L217" i="4"/>
  <c r="K217" i="4"/>
  <c r="I217" i="4" s="1"/>
  <c r="J217" i="4"/>
  <c r="N216" i="4"/>
  <c r="M216" i="4"/>
  <c r="L216" i="4"/>
  <c r="K216" i="4"/>
  <c r="J216" i="4"/>
  <c r="I216" i="4"/>
  <c r="N215" i="4"/>
  <c r="M215" i="4"/>
  <c r="L215" i="4"/>
  <c r="K215" i="4"/>
  <c r="I215" i="4" s="1"/>
  <c r="J215" i="4"/>
  <c r="N214" i="4"/>
  <c r="M214" i="4"/>
  <c r="L214" i="4"/>
  <c r="K214" i="4"/>
  <c r="J214" i="4"/>
  <c r="I214" i="4"/>
  <c r="N213" i="4"/>
  <c r="M213" i="4"/>
  <c r="L213" i="4"/>
  <c r="K213" i="4"/>
  <c r="I213" i="4" s="1"/>
  <c r="J213" i="4"/>
  <c r="N212" i="4"/>
  <c r="M212" i="4"/>
  <c r="L212" i="4"/>
  <c r="K212" i="4"/>
  <c r="J212" i="4"/>
  <c r="I212" i="4"/>
  <c r="N211" i="4"/>
  <c r="M211" i="4"/>
  <c r="L211" i="4"/>
  <c r="K211" i="4"/>
  <c r="I211" i="4" s="1"/>
  <c r="J211" i="4"/>
  <c r="N210" i="4"/>
  <c r="M210" i="4"/>
  <c r="L210" i="4"/>
  <c r="K210" i="4"/>
  <c r="J210" i="4"/>
  <c r="I210" i="4"/>
  <c r="N209" i="4"/>
  <c r="M209" i="4"/>
  <c r="L209" i="4"/>
  <c r="K209" i="4"/>
  <c r="I209" i="4" s="1"/>
  <c r="J209" i="4"/>
  <c r="N208" i="4"/>
  <c r="M208" i="4"/>
  <c r="L208" i="4"/>
  <c r="K208" i="4"/>
  <c r="J208" i="4"/>
  <c r="I208" i="4"/>
  <c r="N207" i="4"/>
  <c r="M207" i="4"/>
  <c r="L207" i="4"/>
  <c r="K207" i="4"/>
  <c r="I207" i="4" s="1"/>
  <c r="J207" i="4"/>
  <c r="N206" i="4"/>
  <c r="M206" i="4"/>
  <c r="L206" i="4"/>
  <c r="K206" i="4"/>
  <c r="J206" i="4"/>
  <c r="I206" i="4"/>
  <c r="N205" i="4"/>
  <c r="M205" i="4"/>
  <c r="L205" i="4"/>
  <c r="K205" i="4"/>
  <c r="I205" i="4" s="1"/>
  <c r="J205" i="4"/>
  <c r="N204" i="4"/>
  <c r="M204" i="4"/>
  <c r="L204" i="4"/>
  <c r="K204" i="4"/>
  <c r="J204" i="4"/>
  <c r="I204" i="4"/>
  <c r="N203" i="4"/>
  <c r="M203" i="4"/>
  <c r="L203" i="4"/>
  <c r="K203" i="4"/>
  <c r="I203" i="4" s="1"/>
  <c r="K37" i="4" s="1"/>
  <c r="J37" i="4" s="1"/>
  <c r="J203" i="4"/>
  <c r="N202" i="4"/>
  <c r="M202" i="4"/>
  <c r="L202" i="4"/>
  <c r="K202" i="4"/>
  <c r="J202" i="4"/>
  <c r="I202" i="4"/>
  <c r="K36" i="4" s="1"/>
  <c r="J36" i="4" s="1"/>
  <c r="N201" i="4"/>
  <c r="M201" i="4"/>
  <c r="L201" i="4"/>
  <c r="K201" i="4"/>
  <c r="I201" i="4" s="1"/>
  <c r="K35" i="4" s="1"/>
  <c r="J35" i="4" s="1"/>
  <c r="J201" i="4"/>
  <c r="N200" i="4"/>
  <c r="M200" i="4"/>
  <c r="L200" i="4"/>
  <c r="K200" i="4"/>
  <c r="J200" i="4"/>
  <c r="I200" i="4"/>
  <c r="N199" i="4"/>
  <c r="M199" i="4"/>
  <c r="L199" i="4"/>
  <c r="K199" i="4"/>
  <c r="I199" i="4" s="1"/>
  <c r="J199" i="4"/>
  <c r="N198" i="4"/>
  <c r="M198" i="4"/>
  <c r="L198" i="4"/>
  <c r="K198" i="4"/>
  <c r="J198" i="4"/>
  <c r="I198" i="4"/>
  <c r="N197" i="4"/>
  <c r="M197" i="4"/>
  <c r="L197" i="4"/>
  <c r="K197" i="4"/>
  <c r="I197" i="4" s="1"/>
  <c r="J197" i="4"/>
  <c r="N196" i="4"/>
  <c r="M196" i="4"/>
  <c r="L196" i="4"/>
  <c r="K196" i="4"/>
  <c r="J196" i="4"/>
  <c r="I196" i="4"/>
  <c r="K34" i="4" s="1"/>
  <c r="J34" i="4" s="1"/>
  <c r="N195" i="4"/>
  <c r="M195" i="4"/>
  <c r="L195" i="4"/>
  <c r="K195" i="4"/>
  <c r="I195" i="4" s="1"/>
  <c r="K33" i="4" s="1"/>
  <c r="J33" i="4" s="1"/>
  <c r="J195" i="4"/>
  <c r="N194" i="4"/>
  <c r="M194" i="4"/>
  <c r="L194" i="4"/>
  <c r="K194" i="4"/>
  <c r="J194" i="4"/>
  <c r="I194" i="4"/>
  <c r="N193" i="4"/>
  <c r="M193" i="4"/>
  <c r="L193" i="4"/>
  <c r="K193" i="4"/>
  <c r="I193" i="4" s="1"/>
  <c r="J193" i="4"/>
  <c r="N192" i="4"/>
  <c r="M192" i="4"/>
  <c r="L192" i="4"/>
  <c r="K192" i="4"/>
  <c r="J192" i="4"/>
  <c r="I192" i="4"/>
  <c r="N191" i="4"/>
  <c r="M191" i="4"/>
  <c r="L191" i="4"/>
  <c r="K191" i="4"/>
  <c r="I191" i="4" s="1"/>
  <c r="J191" i="4"/>
  <c r="N190" i="4"/>
  <c r="M190" i="4"/>
  <c r="L190" i="4"/>
  <c r="K190" i="4"/>
  <c r="J190" i="4"/>
  <c r="I190" i="4"/>
  <c r="N189" i="4"/>
  <c r="M189" i="4"/>
  <c r="L189" i="4"/>
  <c r="K189" i="4"/>
  <c r="I189" i="4" s="1"/>
  <c r="J189" i="4"/>
  <c r="N188" i="4"/>
  <c r="M188" i="4"/>
  <c r="L188" i="4"/>
  <c r="K188" i="4"/>
  <c r="J188" i="4"/>
  <c r="I188" i="4"/>
  <c r="N187" i="4"/>
  <c r="M187" i="4"/>
  <c r="L187" i="4"/>
  <c r="K187" i="4"/>
  <c r="I187" i="4" s="1"/>
  <c r="K32" i="4" s="1"/>
  <c r="J32" i="4" s="1"/>
  <c r="J187" i="4"/>
  <c r="N186" i="4"/>
  <c r="M186" i="4"/>
  <c r="L186" i="4"/>
  <c r="K186" i="4"/>
  <c r="J186" i="4"/>
  <c r="I186" i="4"/>
  <c r="K31" i="4" s="1"/>
  <c r="J31" i="4" s="1"/>
  <c r="N185" i="4"/>
  <c r="M185" i="4"/>
  <c r="L185" i="4"/>
  <c r="K185" i="4"/>
  <c r="I185" i="4" s="1"/>
  <c r="K30" i="4" s="1"/>
  <c r="J30" i="4" s="1"/>
  <c r="J185" i="4"/>
  <c r="N184" i="4"/>
  <c r="M184" i="4"/>
  <c r="L184" i="4"/>
  <c r="K184" i="4"/>
  <c r="J184" i="4"/>
  <c r="I184" i="4"/>
  <c r="N183" i="4"/>
  <c r="M183" i="4"/>
  <c r="L183" i="4"/>
  <c r="K183" i="4"/>
  <c r="I183" i="4" s="1"/>
  <c r="J183" i="4"/>
  <c r="N182" i="4"/>
  <c r="M182" i="4"/>
  <c r="L182" i="4"/>
  <c r="K182" i="4"/>
  <c r="J182" i="4"/>
  <c r="I182" i="4"/>
  <c r="N181" i="4"/>
  <c r="M181" i="4"/>
  <c r="L181" i="4"/>
  <c r="K181" i="4"/>
  <c r="I181" i="4" s="1"/>
  <c r="J181" i="4"/>
  <c r="N180" i="4"/>
  <c r="M180" i="4"/>
  <c r="L180" i="4"/>
  <c r="K180" i="4"/>
  <c r="J180" i="4"/>
  <c r="I180" i="4"/>
  <c r="N179" i="4"/>
  <c r="M179" i="4"/>
  <c r="L179" i="4"/>
  <c r="K179" i="4"/>
  <c r="I179" i="4" s="1"/>
  <c r="J179" i="4"/>
  <c r="N178" i="4"/>
  <c r="M178" i="4"/>
  <c r="L178" i="4"/>
  <c r="K178" i="4"/>
  <c r="J178" i="4"/>
  <c r="I178" i="4"/>
  <c r="N177" i="4"/>
  <c r="M177" i="4"/>
  <c r="L177" i="4"/>
  <c r="K177" i="4"/>
  <c r="I177" i="4" s="1"/>
  <c r="J177" i="4"/>
  <c r="N176" i="4"/>
  <c r="M176" i="4"/>
  <c r="L176" i="4"/>
  <c r="K176" i="4"/>
  <c r="J176" i="4"/>
  <c r="I176" i="4"/>
  <c r="N175" i="4"/>
  <c r="M175" i="4"/>
  <c r="L175" i="4"/>
  <c r="K175" i="4"/>
  <c r="I175" i="4" s="1"/>
  <c r="J175" i="4"/>
  <c r="N174" i="4"/>
  <c r="M174" i="4"/>
  <c r="L174" i="4"/>
  <c r="K174" i="4"/>
  <c r="J174" i="4"/>
  <c r="I174" i="4"/>
  <c r="K29" i="4" s="1"/>
  <c r="J29" i="4" s="1"/>
  <c r="N173" i="4"/>
  <c r="M173" i="4"/>
  <c r="L173" i="4"/>
  <c r="K173" i="4"/>
  <c r="I173" i="4" s="1"/>
  <c r="K28" i="4" s="1"/>
  <c r="J28" i="4" s="1"/>
  <c r="J173" i="4"/>
  <c r="N172" i="4"/>
  <c r="M172" i="4"/>
  <c r="L172" i="4"/>
  <c r="K172" i="4"/>
  <c r="J172" i="4"/>
  <c r="I172" i="4"/>
  <c r="K27" i="4" s="1"/>
  <c r="J27" i="4" s="1"/>
  <c r="N171" i="4"/>
  <c r="M171" i="4"/>
  <c r="L171" i="4"/>
  <c r="K171" i="4"/>
  <c r="I171" i="4" s="1"/>
  <c r="J171" i="4"/>
  <c r="N170" i="4"/>
  <c r="M170" i="4"/>
  <c r="L170" i="4"/>
  <c r="K170" i="4"/>
  <c r="J170" i="4"/>
  <c r="I170" i="4"/>
  <c r="N169" i="4"/>
  <c r="M169" i="4"/>
  <c r="L169" i="4"/>
  <c r="K169" i="4"/>
  <c r="I169" i="4" s="1"/>
  <c r="J169" i="4"/>
  <c r="N168" i="4"/>
  <c r="M168" i="4"/>
  <c r="L168" i="4"/>
  <c r="K168" i="4"/>
  <c r="J168" i="4"/>
  <c r="I168" i="4"/>
  <c r="N167" i="4"/>
  <c r="M167" i="4"/>
  <c r="L167" i="4"/>
  <c r="K167" i="4"/>
  <c r="I167" i="4" s="1"/>
  <c r="J167" i="4"/>
  <c r="N166" i="4"/>
  <c r="M166" i="4"/>
  <c r="L166" i="4"/>
  <c r="K166" i="4"/>
  <c r="J166" i="4"/>
  <c r="I166" i="4"/>
  <c r="N165" i="4"/>
  <c r="M165" i="4"/>
  <c r="L165" i="4"/>
  <c r="K165" i="4"/>
  <c r="I165" i="4" s="1"/>
  <c r="J165" i="4"/>
  <c r="N164" i="4"/>
  <c r="M164" i="4"/>
  <c r="L164" i="4"/>
  <c r="K164" i="4"/>
  <c r="J164" i="4"/>
  <c r="I164" i="4"/>
  <c r="N163" i="4"/>
  <c r="M163" i="4"/>
  <c r="L163" i="4"/>
  <c r="K163" i="4"/>
  <c r="I163" i="4" s="1"/>
  <c r="J163" i="4"/>
  <c r="N162" i="4"/>
  <c r="M162" i="4"/>
  <c r="L162" i="4"/>
  <c r="K162" i="4"/>
  <c r="J162" i="4"/>
  <c r="I162" i="4"/>
  <c r="N161" i="4"/>
  <c r="M161" i="4"/>
  <c r="L161" i="4"/>
  <c r="K161" i="4"/>
  <c r="I161" i="4" s="1"/>
  <c r="J161" i="4"/>
  <c r="N160" i="4"/>
  <c r="M160" i="4"/>
  <c r="L160" i="4"/>
  <c r="K160" i="4"/>
  <c r="J160" i="4"/>
  <c r="I160" i="4"/>
  <c r="N159" i="4"/>
  <c r="M159" i="4"/>
  <c r="L159" i="4"/>
  <c r="K159" i="4"/>
  <c r="I159" i="4" s="1"/>
  <c r="J159" i="4"/>
  <c r="N158" i="4"/>
  <c r="M158" i="4"/>
  <c r="L158" i="4"/>
  <c r="K158" i="4"/>
  <c r="J158" i="4"/>
  <c r="I158" i="4"/>
  <c r="N157" i="4"/>
  <c r="M157" i="4"/>
  <c r="L157" i="4"/>
  <c r="K157" i="4"/>
  <c r="I157" i="4" s="1"/>
  <c r="J157" i="4"/>
  <c r="N156" i="4"/>
  <c r="M156" i="4"/>
  <c r="L156" i="4"/>
  <c r="K156" i="4"/>
  <c r="J156" i="4"/>
  <c r="I156" i="4"/>
  <c r="N155" i="4"/>
  <c r="M155" i="4"/>
  <c r="L155" i="4"/>
  <c r="K155" i="4"/>
  <c r="I155" i="4" s="1"/>
  <c r="K26" i="4" s="1"/>
  <c r="J26" i="4" s="1"/>
  <c r="J40" i="4" s="1"/>
  <c r="K40" i="4" s="1"/>
  <c r="J155" i="4"/>
  <c r="N154" i="4"/>
  <c r="M154" i="4"/>
  <c r="L154" i="4"/>
  <c r="K154" i="4"/>
  <c r="J154" i="4"/>
  <c r="I154" i="4"/>
  <c r="K25" i="4" s="1"/>
  <c r="J25" i="4" s="1"/>
  <c r="N153" i="4"/>
  <c r="M153" i="4"/>
  <c r="L153" i="4"/>
  <c r="K153" i="4"/>
  <c r="I153" i="4" s="1"/>
  <c r="K24" i="4" s="1"/>
  <c r="J24" i="4" s="1"/>
  <c r="J153" i="4"/>
  <c r="N152" i="4"/>
  <c r="M152" i="4"/>
  <c r="L152" i="4"/>
  <c r="K152" i="4"/>
  <c r="J152" i="4"/>
  <c r="I152" i="4"/>
  <c r="N151" i="4"/>
  <c r="M151" i="4"/>
  <c r="L151" i="4"/>
  <c r="K151" i="4"/>
  <c r="I151" i="4" s="1"/>
  <c r="J151" i="4"/>
  <c r="N150" i="4"/>
  <c r="M150" i="4"/>
  <c r="L150" i="4"/>
  <c r="K150" i="4"/>
  <c r="J150" i="4"/>
  <c r="I150" i="4"/>
  <c r="N149" i="4"/>
  <c r="M149" i="4"/>
  <c r="L149" i="4"/>
  <c r="K149" i="4"/>
  <c r="I149" i="4" s="1"/>
  <c r="J149" i="4"/>
  <c r="N148" i="4"/>
  <c r="M148" i="4"/>
  <c r="L148" i="4"/>
  <c r="K148" i="4"/>
  <c r="J148" i="4"/>
  <c r="I148" i="4"/>
  <c r="N147" i="4"/>
  <c r="M147" i="4"/>
  <c r="L147" i="4"/>
  <c r="K147" i="4"/>
  <c r="I147" i="4" s="1"/>
  <c r="J147" i="4"/>
  <c r="N146" i="4"/>
  <c r="M146" i="4"/>
  <c r="L146" i="4"/>
  <c r="K146" i="4"/>
  <c r="J146" i="4"/>
  <c r="I146" i="4"/>
  <c r="K23" i="4" s="1"/>
  <c r="J23" i="4" s="1"/>
  <c r="N145" i="4"/>
  <c r="M145" i="4"/>
  <c r="L145" i="4"/>
  <c r="K145" i="4"/>
  <c r="I145" i="4" s="1"/>
  <c r="K22" i="4" s="1"/>
  <c r="J22" i="4" s="1"/>
  <c r="J145" i="4"/>
  <c r="N144" i="4"/>
  <c r="M144" i="4"/>
  <c r="L144" i="4"/>
  <c r="K144" i="4"/>
  <c r="J144" i="4"/>
  <c r="I144" i="4"/>
  <c r="N143" i="4"/>
  <c r="M143" i="4"/>
  <c r="L143" i="4"/>
  <c r="K143" i="4"/>
  <c r="I143" i="4" s="1"/>
  <c r="J143" i="4"/>
  <c r="N142" i="4"/>
  <c r="M142" i="4"/>
  <c r="L142" i="4"/>
  <c r="K142" i="4"/>
  <c r="J142" i="4"/>
  <c r="I142" i="4"/>
  <c r="N141" i="4"/>
  <c r="M141" i="4"/>
  <c r="L141" i="4"/>
  <c r="K141" i="4"/>
  <c r="I141" i="4" s="1"/>
  <c r="J141" i="4"/>
  <c r="N140" i="4"/>
  <c r="M140" i="4"/>
  <c r="L140" i="4"/>
  <c r="K140" i="4"/>
  <c r="J140" i="4"/>
  <c r="I140" i="4"/>
  <c r="N139" i="4"/>
  <c r="M139" i="4"/>
  <c r="L139" i="4"/>
  <c r="K139" i="4"/>
  <c r="I139" i="4" s="1"/>
  <c r="J139" i="4"/>
  <c r="N138" i="4"/>
  <c r="M138" i="4"/>
  <c r="L138" i="4"/>
  <c r="K138" i="4"/>
  <c r="J138" i="4"/>
  <c r="I138" i="4"/>
  <c r="N137" i="4"/>
  <c r="M137" i="4"/>
  <c r="L137" i="4"/>
  <c r="K137" i="4"/>
  <c r="I137" i="4" s="1"/>
  <c r="J137" i="4"/>
  <c r="N136" i="4"/>
  <c r="M136" i="4"/>
  <c r="L136" i="4"/>
  <c r="K136" i="4"/>
  <c r="J136" i="4"/>
  <c r="I136" i="4"/>
  <c r="N135" i="4"/>
  <c r="M135" i="4"/>
  <c r="L135" i="4"/>
  <c r="K135" i="4"/>
  <c r="I135" i="4" s="1"/>
  <c r="J135" i="4"/>
  <c r="N134" i="4"/>
  <c r="M134" i="4"/>
  <c r="L134" i="4"/>
  <c r="K134" i="4"/>
  <c r="J134" i="4"/>
  <c r="I134" i="4"/>
  <c r="N133" i="4"/>
  <c r="M133" i="4"/>
  <c r="L133" i="4"/>
  <c r="K133" i="4"/>
  <c r="I133" i="4" s="1"/>
  <c r="J133" i="4"/>
  <c r="N132" i="4"/>
  <c r="M132" i="4"/>
  <c r="L132" i="4"/>
  <c r="K132" i="4"/>
  <c r="J132" i="4"/>
  <c r="I132" i="4"/>
  <c r="N131" i="4"/>
  <c r="M131" i="4"/>
  <c r="L131" i="4"/>
  <c r="K131" i="4"/>
  <c r="I131" i="4" s="1"/>
  <c r="J131" i="4"/>
  <c r="N130" i="4"/>
  <c r="M130" i="4"/>
  <c r="L130" i="4"/>
  <c r="K130" i="4"/>
  <c r="J130" i="4"/>
  <c r="I130" i="4"/>
  <c r="N129" i="4"/>
  <c r="M129" i="4"/>
  <c r="L129" i="4"/>
  <c r="K129" i="4"/>
  <c r="I129" i="4" s="1"/>
  <c r="J129" i="4"/>
  <c r="N128" i="4"/>
  <c r="M128" i="4"/>
  <c r="L128" i="4"/>
  <c r="K128" i="4"/>
  <c r="J128" i="4"/>
  <c r="I128" i="4"/>
  <c r="N127" i="4"/>
  <c r="M127" i="4"/>
  <c r="L127" i="4"/>
  <c r="K127" i="4"/>
  <c r="I127" i="4" s="1"/>
  <c r="J127" i="4"/>
  <c r="N126" i="4"/>
  <c r="M126" i="4"/>
  <c r="L126" i="4"/>
  <c r="K126" i="4"/>
  <c r="J126" i="4"/>
  <c r="I126" i="4"/>
  <c r="N125" i="4"/>
  <c r="M125" i="4"/>
  <c r="L125" i="4"/>
  <c r="K125" i="4"/>
  <c r="I125" i="4" s="1"/>
  <c r="J125" i="4"/>
  <c r="N124" i="4"/>
  <c r="M124" i="4"/>
  <c r="L124" i="4"/>
  <c r="K124" i="4"/>
  <c r="J124" i="4"/>
  <c r="I124" i="4"/>
  <c r="N123" i="4"/>
  <c r="M123" i="4"/>
  <c r="L123" i="4"/>
  <c r="K123" i="4"/>
  <c r="I123" i="4" s="1"/>
  <c r="J123" i="4"/>
  <c r="N122" i="4"/>
  <c r="M122" i="4"/>
  <c r="L122" i="4"/>
  <c r="K122" i="4"/>
  <c r="J122" i="4"/>
  <c r="I122" i="4"/>
  <c r="N121" i="4"/>
  <c r="M121" i="4"/>
  <c r="L121" i="4"/>
  <c r="K121" i="4"/>
  <c r="I121" i="4" s="1"/>
  <c r="J121" i="4"/>
  <c r="N120" i="4"/>
  <c r="M120" i="4"/>
  <c r="L120" i="4"/>
  <c r="K120" i="4"/>
  <c r="J120" i="4"/>
  <c r="I120" i="4"/>
  <c r="N119" i="4"/>
  <c r="M119" i="4"/>
  <c r="L119" i="4"/>
  <c r="K119" i="4"/>
  <c r="I119" i="4" s="1"/>
  <c r="J119" i="4"/>
  <c r="N118" i="4"/>
  <c r="M118" i="4"/>
  <c r="L118" i="4"/>
  <c r="K118" i="4"/>
  <c r="J118" i="4"/>
  <c r="I118" i="4"/>
  <c r="N117" i="4"/>
  <c r="M117" i="4"/>
  <c r="L117" i="4"/>
  <c r="K117" i="4"/>
  <c r="I117" i="4" s="1"/>
  <c r="J117" i="4"/>
  <c r="N116" i="4"/>
  <c r="M116" i="4"/>
  <c r="L116" i="4"/>
  <c r="K116" i="4"/>
  <c r="J116" i="4"/>
  <c r="I116" i="4"/>
  <c r="N115" i="4"/>
  <c r="M115" i="4"/>
  <c r="L115" i="4"/>
  <c r="K115" i="4"/>
  <c r="I115" i="4" s="1"/>
  <c r="J115" i="4"/>
  <c r="N114" i="4"/>
  <c r="M114" i="4"/>
  <c r="L114" i="4"/>
  <c r="K114" i="4"/>
  <c r="J114" i="4"/>
  <c r="I114" i="4"/>
  <c r="N113" i="4"/>
  <c r="M113" i="4"/>
  <c r="L113" i="4"/>
  <c r="K113" i="4"/>
  <c r="I113" i="4" s="1"/>
  <c r="J113" i="4"/>
  <c r="N112" i="4"/>
  <c r="M112" i="4"/>
  <c r="L112" i="4"/>
  <c r="K112" i="4"/>
  <c r="J112" i="4"/>
  <c r="I112" i="4"/>
  <c r="N111" i="4"/>
  <c r="M111" i="4"/>
  <c r="L111" i="4"/>
  <c r="K111" i="4"/>
  <c r="I111" i="4" s="1"/>
  <c r="J111" i="4"/>
  <c r="N110" i="4"/>
  <c r="M110" i="4"/>
  <c r="L110" i="4"/>
  <c r="K110" i="4"/>
  <c r="J110" i="4"/>
  <c r="I110" i="4"/>
  <c r="N109" i="4"/>
  <c r="M109" i="4"/>
  <c r="L109" i="4"/>
  <c r="K109" i="4"/>
  <c r="I109" i="4" s="1"/>
  <c r="J109" i="4"/>
  <c r="N108" i="4"/>
  <c r="M108" i="4"/>
  <c r="L108" i="4"/>
  <c r="K108" i="4"/>
  <c r="J108" i="4"/>
  <c r="I108" i="4"/>
  <c r="N107" i="4"/>
  <c r="M107" i="4"/>
  <c r="L107" i="4"/>
  <c r="K107" i="4"/>
  <c r="I107" i="4" s="1"/>
  <c r="J107" i="4"/>
  <c r="N106" i="4"/>
  <c r="M106" i="4"/>
  <c r="L106" i="4"/>
  <c r="K106" i="4"/>
  <c r="J106" i="4"/>
  <c r="I106" i="4"/>
  <c r="N105" i="4"/>
  <c r="M105" i="4"/>
  <c r="L105" i="4"/>
  <c r="K105" i="4"/>
  <c r="I105" i="4" s="1"/>
  <c r="J105" i="4"/>
  <c r="N104" i="4"/>
  <c r="M104" i="4"/>
  <c r="L104" i="4"/>
  <c r="K104" i="4"/>
  <c r="J104" i="4"/>
  <c r="I104" i="4"/>
  <c r="N103" i="4"/>
  <c r="M103" i="4"/>
  <c r="L103" i="4"/>
  <c r="K103" i="4"/>
  <c r="I103" i="4" s="1"/>
  <c r="J103" i="4"/>
  <c r="N102" i="4"/>
  <c r="M102" i="4"/>
  <c r="L102" i="4"/>
  <c r="K102" i="4"/>
  <c r="J102" i="4"/>
  <c r="I102" i="4"/>
  <c r="N101" i="4"/>
  <c r="M101" i="4"/>
  <c r="L101" i="4"/>
  <c r="K101" i="4"/>
  <c r="I101" i="4" s="1"/>
  <c r="J101" i="4"/>
  <c r="N100" i="4"/>
  <c r="M100" i="4"/>
  <c r="L100" i="4"/>
  <c r="K100" i="4"/>
  <c r="J100" i="4"/>
  <c r="I100" i="4"/>
  <c r="N99" i="4"/>
  <c r="M99" i="4"/>
  <c r="L99" i="4"/>
  <c r="K99" i="4"/>
  <c r="I99" i="4" s="1"/>
  <c r="J99" i="4"/>
  <c r="N98" i="4"/>
  <c r="M98" i="4"/>
  <c r="L98" i="4"/>
  <c r="K98" i="4"/>
  <c r="J98" i="4"/>
  <c r="I98" i="4"/>
  <c r="N97" i="4"/>
  <c r="M97" i="4"/>
  <c r="L97" i="4"/>
  <c r="K97" i="4"/>
  <c r="I97" i="4" s="1"/>
  <c r="J97" i="4"/>
  <c r="N96" i="4"/>
  <c r="M96" i="4"/>
  <c r="L96" i="4"/>
  <c r="K96" i="4"/>
  <c r="J96" i="4"/>
  <c r="I96" i="4"/>
  <c r="N95" i="4"/>
  <c r="M95" i="4"/>
  <c r="L95" i="4"/>
  <c r="K95" i="4"/>
  <c r="I95" i="4" s="1"/>
  <c r="J95" i="4"/>
  <c r="N94" i="4"/>
  <c r="M94" i="4"/>
  <c r="L94" i="4"/>
  <c r="K94" i="4"/>
  <c r="J94" i="4"/>
  <c r="I94" i="4"/>
  <c r="N93" i="4"/>
  <c r="M93" i="4"/>
  <c r="L93" i="4"/>
  <c r="K93" i="4"/>
  <c r="I93" i="4" s="1"/>
  <c r="J93" i="4"/>
  <c r="N92" i="4"/>
  <c r="M92" i="4"/>
  <c r="L92" i="4"/>
  <c r="K92" i="4"/>
  <c r="J92" i="4"/>
  <c r="I92" i="4"/>
  <c r="N91" i="4"/>
  <c r="M91" i="4"/>
  <c r="L91" i="4"/>
  <c r="K91" i="4"/>
  <c r="I91" i="4" s="1"/>
  <c r="J91" i="4"/>
  <c r="N90" i="4"/>
  <c r="M90" i="4"/>
  <c r="L90" i="4"/>
  <c r="K90" i="4"/>
  <c r="J90" i="4"/>
  <c r="I90" i="4"/>
  <c r="N89" i="4"/>
  <c r="M89" i="4"/>
  <c r="L89" i="4"/>
  <c r="K89" i="4"/>
  <c r="I89" i="4" s="1"/>
  <c r="J89" i="4"/>
  <c r="N88" i="4"/>
  <c r="M88" i="4"/>
  <c r="L88" i="4"/>
  <c r="K88" i="4"/>
  <c r="J88" i="4"/>
  <c r="I88" i="4"/>
  <c r="N87" i="4"/>
  <c r="M87" i="4"/>
  <c r="L87" i="4"/>
  <c r="K87" i="4"/>
  <c r="I87" i="4" s="1"/>
  <c r="J87" i="4"/>
  <c r="N86" i="4"/>
  <c r="M86" i="4"/>
  <c r="L86" i="4"/>
  <c r="K86" i="4"/>
  <c r="J86" i="4"/>
  <c r="I86" i="4"/>
  <c r="N85" i="4"/>
  <c r="M85" i="4"/>
  <c r="L85" i="4"/>
  <c r="K85" i="4"/>
  <c r="I85" i="4" s="1"/>
  <c r="J85" i="4"/>
  <c r="N84" i="4"/>
  <c r="M84" i="4"/>
  <c r="L84" i="4"/>
  <c r="K84" i="4"/>
  <c r="J84" i="4"/>
  <c r="I84" i="4"/>
  <c r="N83" i="4"/>
  <c r="M83" i="4"/>
  <c r="L83" i="4"/>
  <c r="K83" i="4"/>
  <c r="I83" i="4" s="1"/>
  <c r="J83" i="4"/>
  <c r="N82" i="4"/>
  <c r="M82" i="4"/>
  <c r="L82" i="4"/>
  <c r="K82" i="4"/>
  <c r="J82" i="4"/>
  <c r="I82" i="4"/>
  <c r="N81" i="4"/>
  <c r="M81" i="4"/>
  <c r="L81" i="4"/>
  <c r="K81" i="4"/>
  <c r="I81" i="4" s="1"/>
  <c r="J81" i="4"/>
  <c r="N80" i="4"/>
  <c r="M80" i="4"/>
  <c r="L80" i="4"/>
  <c r="K80" i="4"/>
  <c r="J80" i="4"/>
  <c r="I80" i="4"/>
  <c r="N79" i="4"/>
  <c r="M79" i="4"/>
  <c r="L79" i="4"/>
  <c r="K79" i="4"/>
  <c r="I79" i="4" s="1"/>
  <c r="J79" i="4"/>
  <c r="N78" i="4"/>
  <c r="M78" i="4"/>
  <c r="L78" i="4"/>
  <c r="K78" i="4"/>
  <c r="J78" i="4"/>
  <c r="I78" i="4"/>
  <c r="N77" i="4"/>
  <c r="M77" i="4"/>
  <c r="L77" i="4"/>
  <c r="K77" i="4"/>
  <c r="I77" i="4" s="1"/>
  <c r="J77" i="4"/>
  <c r="N76" i="4"/>
  <c r="M76" i="4"/>
  <c r="L76" i="4"/>
  <c r="K76" i="4"/>
  <c r="J76" i="4"/>
  <c r="I76" i="4"/>
  <c r="N75" i="4"/>
  <c r="M75" i="4"/>
  <c r="L75" i="4"/>
  <c r="K75" i="4"/>
  <c r="I75" i="4" s="1"/>
  <c r="J75" i="4"/>
  <c r="N74" i="4"/>
  <c r="M74" i="4"/>
  <c r="L74" i="4"/>
  <c r="K74" i="4"/>
  <c r="J74" i="4"/>
  <c r="I74" i="4"/>
  <c r="N73" i="4"/>
  <c r="M73" i="4"/>
  <c r="L73" i="4"/>
  <c r="K73" i="4"/>
  <c r="I73" i="4" s="1"/>
  <c r="J73" i="4"/>
  <c r="N72" i="4"/>
  <c r="M72" i="4"/>
  <c r="L72" i="4"/>
  <c r="K72" i="4"/>
  <c r="J72" i="4"/>
  <c r="I72" i="4"/>
  <c r="N71" i="4"/>
  <c r="M71" i="4"/>
  <c r="L71" i="4"/>
  <c r="K71" i="4"/>
  <c r="I71" i="4" s="1"/>
  <c r="J71" i="4"/>
  <c r="N70" i="4"/>
  <c r="M70" i="4"/>
  <c r="L70" i="4"/>
  <c r="K70" i="4"/>
  <c r="J70" i="4"/>
  <c r="I70" i="4"/>
  <c r="N69" i="4"/>
  <c r="M69" i="4"/>
  <c r="L69" i="4"/>
  <c r="K69" i="4"/>
  <c r="I69" i="4" s="1"/>
  <c r="J69" i="4"/>
  <c r="N68" i="4"/>
  <c r="M68" i="4"/>
  <c r="L68" i="4"/>
  <c r="K68" i="4"/>
  <c r="J68" i="4"/>
  <c r="I68" i="4"/>
  <c r="N67" i="4"/>
  <c r="M67" i="4"/>
  <c r="L67" i="4"/>
  <c r="K67" i="4"/>
  <c r="I67" i="4" s="1"/>
  <c r="J67" i="4"/>
  <c r="N66" i="4"/>
  <c r="M66" i="4"/>
  <c r="L66" i="4"/>
  <c r="K66" i="4"/>
  <c r="J66" i="4"/>
  <c r="I66" i="4"/>
  <c r="N65" i="4"/>
  <c r="M65" i="4"/>
  <c r="L65" i="4"/>
  <c r="K65" i="4"/>
  <c r="I65" i="4" s="1"/>
  <c r="J65" i="4"/>
  <c r="N64" i="4"/>
  <c r="M64" i="4"/>
  <c r="L64" i="4"/>
  <c r="K64" i="4"/>
  <c r="J64" i="4"/>
  <c r="I64" i="4"/>
  <c r="N63" i="4"/>
  <c r="M63" i="4"/>
  <c r="L63" i="4"/>
  <c r="K63" i="4"/>
  <c r="I63" i="4" s="1"/>
  <c r="J63" i="4"/>
  <c r="N62" i="4"/>
  <c r="M62" i="4"/>
  <c r="L62" i="4"/>
  <c r="K62" i="4"/>
  <c r="J62" i="4"/>
  <c r="I62" i="4"/>
  <c r="N61" i="4"/>
  <c r="M61" i="4"/>
  <c r="L61" i="4"/>
  <c r="K61" i="4"/>
  <c r="I61" i="4" s="1"/>
  <c r="J61" i="4"/>
  <c r="N60" i="4"/>
  <c r="M60" i="4"/>
  <c r="L60" i="4"/>
  <c r="K60" i="4"/>
  <c r="J60" i="4"/>
  <c r="I60" i="4"/>
  <c r="L38" i="4"/>
  <c r="L37" i="4"/>
  <c r="L36" i="4"/>
  <c r="L35" i="4"/>
  <c r="L34" i="4"/>
  <c r="L33" i="4"/>
  <c r="L32" i="4"/>
  <c r="L31" i="4"/>
  <c r="L30" i="4"/>
  <c r="L29" i="4"/>
  <c r="L28" i="4"/>
  <c r="L27" i="4"/>
  <c r="L25" i="4"/>
  <c r="L24" i="4"/>
  <c r="L23" i="4"/>
  <c r="L22" i="4"/>
  <c r="M22" i="4" s="1"/>
  <c r="E12" i="4"/>
  <c r="K8" i="4" s="1"/>
  <c r="D12" i="4"/>
  <c r="K10" i="4"/>
  <c r="K9" i="4"/>
  <c r="K7" i="4"/>
  <c r="K6" i="4"/>
  <c r="K4" i="4"/>
  <c r="K3" i="4"/>
  <c r="K2" i="4"/>
  <c r="D1" i="4"/>
  <c r="K5" i="4" s="1"/>
  <c r="N399" i="3"/>
  <c r="M399" i="3"/>
  <c r="L399" i="3"/>
  <c r="K399" i="3"/>
  <c r="I399" i="3" s="1"/>
  <c r="J399" i="3"/>
  <c r="N398" i="3"/>
  <c r="M398" i="3"/>
  <c r="L398" i="3"/>
  <c r="K398" i="3"/>
  <c r="J398" i="3"/>
  <c r="I398" i="3"/>
  <c r="N397" i="3"/>
  <c r="M397" i="3"/>
  <c r="L397" i="3"/>
  <c r="K397" i="3"/>
  <c r="I397" i="3" s="1"/>
  <c r="J397" i="3"/>
  <c r="N396" i="3"/>
  <c r="M396" i="3"/>
  <c r="L396" i="3"/>
  <c r="K396" i="3"/>
  <c r="J396" i="3"/>
  <c r="I396" i="3"/>
  <c r="N395" i="3"/>
  <c r="M395" i="3"/>
  <c r="L395" i="3"/>
  <c r="K395" i="3"/>
  <c r="I395" i="3" s="1"/>
  <c r="J395" i="3"/>
  <c r="N394" i="3"/>
  <c r="M394" i="3"/>
  <c r="L394" i="3"/>
  <c r="K394" i="3"/>
  <c r="J394" i="3"/>
  <c r="I394" i="3"/>
  <c r="N393" i="3"/>
  <c r="M393" i="3"/>
  <c r="L393" i="3"/>
  <c r="K393" i="3"/>
  <c r="I393" i="3" s="1"/>
  <c r="J393" i="3"/>
  <c r="N392" i="3"/>
  <c r="M392" i="3"/>
  <c r="L392" i="3"/>
  <c r="K392" i="3"/>
  <c r="J392" i="3"/>
  <c r="I392" i="3"/>
  <c r="N391" i="3"/>
  <c r="M391" i="3"/>
  <c r="L391" i="3"/>
  <c r="K391" i="3"/>
  <c r="I391" i="3" s="1"/>
  <c r="J391" i="3"/>
  <c r="N390" i="3"/>
  <c r="M390" i="3"/>
  <c r="L390" i="3"/>
  <c r="K390" i="3"/>
  <c r="J390" i="3"/>
  <c r="I390" i="3"/>
  <c r="N389" i="3"/>
  <c r="M389" i="3"/>
  <c r="L389" i="3"/>
  <c r="K389" i="3"/>
  <c r="I389" i="3" s="1"/>
  <c r="J389" i="3"/>
  <c r="N388" i="3"/>
  <c r="M388" i="3"/>
  <c r="L388" i="3"/>
  <c r="K388" i="3"/>
  <c r="J388" i="3"/>
  <c r="I388" i="3"/>
  <c r="N387" i="3"/>
  <c r="M387" i="3"/>
  <c r="L387" i="3"/>
  <c r="K387" i="3"/>
  <c r="J387" i="3"/>
  <c r="N386" i="3"/>
  <c r="M386" i="3"/>
  <c r="L386" i="3"/>
  <c r="K386" i="3"/>
  <c r="J386" i="3"/>
  <c r="I386" i="3"/>
  <c r="N385" i="3"/>
  <c r="M385" i="3"/>
  <c r="L385" i="3"/>
  <c r="K385" i="3"/>
  <c r="I385" i="3" s="1"/>
  <c r="J385" i="3"/>
  <c r="N384" i="3"/>
  <c r="M384" i="3"/>
  <c r="L384" i="3"/>
  <c r="I384" i="3" s="1"/>
  <c r="K384" i="3"/>
  <c r="J384" i="3"/>
  <c r="N383" i="3"/>
  <c r="M383" i="3"/>
  <c r="L383" i="3"/>
  <c r="K383" i="3"/>
  <c r="J383" i="3"/>
  <c r="N382" i="3"/>
  <c r="M382" i="3"/>
  <c r="L382" i="3"/>
  <c r="K382" i="3"/>
  <c r="J382" i="3"/>
  <c r="I382" i="3"/>
  <c r="N381" i="3"/>
  <c r="M381" i="3"/>
  <c r="L381" i="3"/>
  <c r="K381" i="3"/>
  <c r="I381" i="3" s="1"/>
  <c r="J381" i="3"/>
  <c r="N380" i="3"/>
  <c r="M380" i="3"/>
  <c r="L380" i="3"/>
  <c r="I380" i="3" s="1"/>
  <c r="K380" i="3"/>
  <c r="J380" i="3"/>
  <c r="N379" i="3"/>
  <c r="M379" i="3"/>
  <c r="L379" i="3"/>
  <c r="K379" i="3"/>
  <c r="J379" i="3"/>
  <c r="N378" i="3"/>
  <c r="M378" i="3"/>
  <c r="L378" i="3"/>
  <c r="K378" i="3"/>
  <c r="J378" i="3"/>
  <c r="I378" i="3"/>
  <c r="N377" i="3"/>
  <c r="M377" i="3"/>
  <c r="L377" i="3"/>
  <c r="K377" i="3"/>
  <c r="I377" i="3" s="1"/>
  <c r="J377" i="3"/>
  <c r="N376" i="3"/>
  <c r="M376" i="3"/>
  <c r="L376" i="3"/>
  <c r="I376" i="3" s="1"/>
  <c r="K376" i="3"/>
  <c r="J376" i="3"/>
  <c r="N375" i="3"/>
  <c r="M375" i="3"/>
  <c r="L375" i="3"/>
  <c r="K375" i="3"/>
  <c r="J375" i="3"/>
  <c r="N374" i="3"/>
  <c r="M374" i="3"/>
  <c r="L374" i="3"/>
  <c r="K374" i="3"/>
  <c r="J374" i="3"/>
  <c r="I374" i="3"/>
  <c r="N373" i="3"/>
  <c r="M373" i="3"/>
  <c r="L373" i="3"/>
  <c r="K373" i="3"/>
  <c r="I373" i="3" s="1"/>
  <c r="J373" i="3"/>
  <c r="N372" i="3"/>
  <c r="M372" i="3"/>
  <c r="L372" i="3"/>
  <c r="I372" i="3" s="1"/>
  <c r="K372" i="3"/>
  <c r="J372" i="3"/>
  <c r="N371" i="3"/>
  <c r="M371" i="3"/>
  <c r="L371" i="3"/>
  <c r="K371" i="3"/>
  <c r="J371" i="3"/>
  <c r="N370" i="3"/>
  <c r="M370" i="3"/>
  <c r="L370" i="3"/>
  <c r="K370" i="3"/>
  <c r="J370" i="3"/>
  <c r="I370" i="3"/>
  <c r="N369" i="3"/>
  <c r="M369" i="3"/>
  <c r="L369" i="3"/>
  <c r="K369" i="3"/>
  <c r="I369" i="3" s="1"/>
  <c r="J369" i="3"/>
  <c r="N368" i="3"/>
  <c r="M368" i="3"/>
  <c r="L368" i="3"/>
  <c r="I368" i="3" s="1"/>
  <c r="K368" i="3"/>
  <c r="J368" i="3"/>
  <c r="N367" i="3"/>
  <c r="M367" i="3"/>
  <c r="L367" i="3"/>
  <c r="K367" i="3"/>
  <c r="J367" i="3"/>
  <c r="N366" i="3"/>
  <c r="M366" i="3"/>
  <c r="L366" i="3"/>
  <c r="K366" i="3"/>
  <c r="J366" i="3"/>
  <c r="I366" i="3"/>
  <c r="N365" i="3"/>
  <c r="M365" i="3"/>
  <c r="L365" i="3"/>
  <c r="K365" i="3"/>
  <c r="I365" i="3" s="1"/>
  <c r="J365" i="3"/>
  <c r="N364" i="3"/>
  <c r="M364" i="3"/>
  <c r="L364" i="3"/>
  <c r="I364" i="3" s="1"/>
  <c r="K364" i="3"/>
  <c r="J364" i="3"/>
  <c r="N363" i="3"/>
  <c r="M363" i="3"/>
  <c r="L363" i="3"/>
  <c r="K363" i="3"/>
  <c r="J363" i="3"/>
  <c r="N362" i="3"/>
  <c r="M362" i="3"/>
  <c r="L362" i="3"/>
  <c r="K362" i="3"/>
  <c r="J362" i="3"/>
  <c r="I362" i="3"/>
  <c r="N361" i="3"/>
  <c r="M361" i="3"/>
  <c r="L361" i="3"/>
  <c r="K361" i="3"/>
  <c r="I361" i="3" s="1"/>
  <c r="J361" i="3"/>
  <c r="N360" i="3"/>
  <c r="M360" i="3"/>
  <c r="L360" i="3"/>
  <c r="I360" i="3" s="1"/>
  <c r="K360" i="3"/>
  <c r="J360" i="3"/>
  <c r="N359" i="3"/>
  <c r="M359" i="3"/>
  <c r="L359" i="3"/>
  <c r="K359" i="3"/>
  <c r="J359" i="3"/>
  <c r="N358" i="3"/>
  <c r="M358" i="3"/>
  <c r="L358" i="3"/>
  <c r="K358" i="3"/>
  <c r="J358" i="3"/>
  <c r="I358" i="3"/>
  <c r="N357" i="3"/>
  <c r="M357" i="3"/>
  <c r="L357" i="3"/>
  <c r="K357" i="3"/>
  <c r="I357" i="3" s="1"/>
  <c r="J357" i="3"/>
  <c r="N356" i="3"/>
  <c r="M356" i="3"/>
  <c r="L356" i="3"/>
  <c r="I356" i="3" s="1"/>
  <c r="K356" i="3"/>
  <c r="J356" i="3"/>
  <c r="N355" i="3"/>
  <c r="M355" i="3"/>
  <c r="L355" i="3"/>
  <c r="K355" i="3"/>
  <c r="J355" i="3"/>
  <c r="N354" i="3"/>
  <c r="M354" i="3"/>
  <c r="L354" i="3"/>
  <c r="K354" i="3"/>
  <c r="J354" i="3"/>
  <c r="I354" i="3"/>
  <c r="N353" i="3"/>
  <c r="M353" i="3"/>
  <c r="L353" i="3"/>
  <c r="K353" i="3"/>
  <c r="I353" i="3" s="1"/>
  <c r="J353" i="3"/>
  <c r="N352" i="3"/>
  <c r="M352" i="3"/>
  <c r="L352" i="3"/>
  <c r="I352" i="3" s="1"/>
  <c r="K39" i="3" s="1"/>
  <c r="K352" i="3"/>
  <c r="J352" i="3"/>
  <c r="N351" i="3"/>
  <c r="M351" i="3"/>
  <c r="L351" i="3"/>
  <c r="K351" i="3"/>
  <c r="J351" i="3"/>
  <c r="N350" i="3"/>
  <c r="M350" i="3"/>
  <c r="L350" i="3"/>
  <c r="K350" i="3"/>
  <c r="J350" i="3"/>
  <c r="I350" i="3"/>
  <c r="N349" i="3"/>
  <c r="M349" i="3"/>
  <c r="L349" i="3"/>
  <c r="K349" i="3"/>
  <c r="I349" i="3" s="1"/>
  <c r="J349" i="3"/>
  <c r="N348" i="3"/>
  <c r="M348" i="3"/>
  <c r="L348" i="3"/>
  <c r="I348" i="3" s="1"/>
  <c r="K348" i="3"/>
  <c r="J348" i="3"/>
  <c r="N347" i="3"/>
  <c r="M347" i="3"/>
  <c r="L347" i="3"/>
  <c r="K347" i="3"/>
  <c r="J347" i="3"/>
  <c r="N346" i="3"/>
  <c r="M346" i="3"/>
  <c r="L346" i="3"/>
  <c r="K346" i="3"/>
  <c r="J346" i="3"/>
  <c r="I346" i="3"/>
  <c r="N345" i="3"/>
  <c r="M345" i="3"/>
  <c r="L345" i="3"/>
  <c r="K345" i="3"/>
  <c r="I345" i="3" s="1"/>
  <c r="J345" i="3"/>
  <c r="N344" i="3"/>
  <c r="M344" i="3"/>
  <c r="L344" i="3"/>
  <c r="I344" i="3" s="1"/>
  <c r="K344" i="3"/>
  <c r="J344" i="3"/>
  <c r="N343" i="3"/>
  <c r="M343" i="3"/>
  <c r="L343" i="3"/>
  <c r="K343" i="3"/>
  <c r="J343" i="3"/>
  <c r="N342" i="3"/>
  <c r="M342" i="3"/>
  <c r="L342" i="3"/>
  <c r="K342" i="3"/>
  <c r="J342" i="3"/>
  <c r="I342" i="3"/>
  <c r="N341" i="3"/>
  <c r="M341" i="3"/>
  <c r="L341" i="3"/>
  <c r="K341" i="3"/>
  <c r="I341" i="3" s="1"/>
  <c r="J341" i="3"/>
  <c r="N340" i="3"/>
  <c r="M340" i="3"/>
  <c r="L340" i="3"/>
  <c r="K340" i="3"/>
  <c r="J340" i="3"/>
  <c r="I340" i="3" s="1"/>
  <c r="N339" i="3"/>
  <c r="M339" i="3"/>
  <c r="L339" i="3"/>
  <c r="K339" i="3"/>
  <c r="J339" i="3"/>
  <c r="N338" i="3"/>
  <c r="M338" i="3"/>
  <c r="L338" i="3"/>
  <c r="K338" i="3"/>
  <c r="J338" i="3"/>
  <c r="I338" i="3"/>
  <c r="N337" i="3"/>
  <c r="M337" i="3"/>
  <c r="L337" i="3"/>
  <c r="K337" i="3"/>
  <c r="I337" i="3" s="1"/>
  <c r="J337" i="3"/>
  <c r="N336" i="3"/>
  <c r="M336" i="3"/>
  <c r="L336" i="3"/>
  <c r="K336" i="3"/>
  <c r="J336" i="3"/>
  <c r="I336" i="3" s="1"/>
  <c r="N335" i="3"/>
  <c r="M335" i="3"/>
  <c r="L335" i="3"/>
  <c r="K335" i="3"/>
  <c r="J335" i="3"/>
  <c r="N334" i="3"/>
  <c r="M334" i="3"/>
  <c r="L334" i="3"/>
  <c r="K334" i="3"/>
  <c r="J334" i="3"/>
  <c r="I334" i="3"/>
  <c r="N333" i="3"/>
  <c r="M333" i="3"/>
  <c r="L333" i="3"/>
  <c r="K333" i="3"/>
  <c r="I333" i="3" s="1"/>
  <c r="J333" i="3"/>
  <c r="N332" i="3"/>
  <c r="M332" i="3"/>
  <c r="L332" i="3"/>
  <c r="K332" i="3"/>
  <c r="J332" i="3"/>
  <c r="I332" i="3" s="1"/>
  <c r="N331" i="3"/>
  <c r="M331" i="3"/>
  <c r="L331" i="3"/>
  <c r="K331" i="3"/>
  <c r="J331" i="3"/>
  <c r="N330" i="3"/>
  <c r="M330" i="3"/>
  <c r="L330" i="3"/>
  <c r="K330" i="3"/>
  <c r="J330" i="3"/>
  <c r="I330" i="3"/>
  <c r="N329" i="3"/>
  <c r="M329" i="3"/>
  <c r="L329" i="3"/>
  <c r="K329" i="3"/>
  <c r="I329" i="3" s="1"/>
  <c r="J329" i="3"/>
  <c r="N328" i="3"/>
  <c r="M328" i="3"/>
  <c r="L328" i="3"/>
  <c r="K328" i="3"/>
  <c r="J328" i="3"/>
  <c r="I328" i="3" s="1"/>
  <c r="N327" i="3"/>
  <c r="M327" i="3"/>
  <c r="L327" i="3"/>
  <c r="K327" i="3"/>
  <c r="J327" i="3"/>
  <c r="N326" i="3"/>
  <c r="M326" i="3"/>
  <c r="L326" i="3"/>
  <c r="K326" i="3"/>
  <c r="J326" i="3"/>
  <c r="I326" i="3"/>
  <c r="N325" i="3"/>
  <c r="M325" i="3"/>
  <c r="L325" i="3"/>
  <c r="K325" i="3"/>
  <c r="I325" i="3" s="1"/>
  <c r="J325" i="3"/>
  <c r="N324" i="3"/>
  <c r="M324" i="3"/>
  <c r="L324" i="3"/>
  <c r="K324" i="3"/>
  <c r="J324" i="3"/>
  <c r="I324" i="3" s="1"/>
  <c r="N323" i="3"/>
  <c r="M323" i="3"/>
  <c r="L323" i="3"/>
  <c r="K323" i="3"/>
  <c r="J323" i="3"/>
  <c r="N322" i="3"/>
  <c r="M322" i="3"/>
  <c r="L322" i="3"/>
  <c r="K322" i="3"/>
  <c r="J322" i="3"/>
  <c r="I322" i="3"/>
  <c r="N321" i="3"/>
  <c r="M321" i="3"/>
  <c r="L321" i="3"/>
  <c r="K321" i="3"/>
  <c r="I321" i="3" s="1"/>
  <c r="J321" i="3"/>
  <c r="N320" i="3"/>
  <c r="M320" i="3"/>
  <c r="L320" i="3"/>
  <c r="K320" i="3"/>
  <c r="J320" i="3"/>
  <c r="I320" i="3" s="1"/>
  <c r="N319" i="3"/>
  <c r="M319" i="3"/>
  <c r="L319" i="3"/>
  <c r="K319" i="3"/>
  <c r="J319" i="3"/>
  <c r="N318" i="3"/>
  <c r="M318" i="3"/>
  <c r="L318" i="3"/>
  <c r="K318" i="3"/>
  <c r="J318" i="3"/>
  <c r="I318" i="3"/>
  <c r="N317" i="3"/>
  <c r="M317" i="3"/>
  <c r="L317" i="3"/>
  <c r="K317" i="3"/>
  <c r="I317" i="3" s="1"/>
  <c r="J317" i="3"/>
  <c r="N316" i="3"/>
  <c r="M316" i="3"/>
  <c r="L316" i="3"/>
  <c r="K316" i="3"/>
  <c r="J316" i="3"/>
  <c r="I316" i="3" s="1"/>
  <c r="N315" i="3"/>
  <c r="M315" i="3"/>
  <c r="L315" i="3"/>
  <c r="K315" i="3"/>
  <c r="J315" i="3"/>
  <c r="N314" i="3"/>
  <c r="M314" i="3"/>
  <c r="L314" i="3"/>
  <c r="K314" i="3"/>
  <c r="J314" i="3"/>
  <c r="I314" i="3"/>
  <c r="N313" i="3"/>
  <c r="M313" i="3"/>
  <c r="L313" i="3"/>
  <c r="K313" i="3"/>
  <c r="I313" i="3" s="1"/>
  <c r="J313" i="3"/>
  <c r="N312" i="3"/>
  <c r="M312" i="3"/>
  <c r="L312" i="3"/>
  <c r="K312" i="3"/>
  <c r="J312" i="3"/>
  <c r="I312" i="3" s="1"/>
  <c r="N311" i="3"/>
  <c r="M311" i="3"/>
  <c r="L311" i="3"/>
  <c r="K311" i="3"/>
  <c r="J311" i="3"/>
  <c r="N310" i="3"/>
  <c r="M310" i="3"/>
  <c r="L310" i="3"/>
  <c r="K310" i="3"/>
  <c r="J310" i="3"/>
  <c r="I310" i="3"/>
  <c r="N309" i="3"/>
  <c r="M309" i="3"/>
  <c r="L309" i="3"/>
  <c r="K309" i="3"/>
  <c r="I309" i="3" s="1"/>
  <c r="J309" i="3"/>
  <c r="N308" i="3"/>
  <c r="M308" i="3"/>
  <c r="L308" i="3"/>
  <c r="K308" i="3"/>
  <c r="J308" i="3"/>
  <c r="I308" i="3" s="1"/>
  <c r="N307" i="3"/>
  <c r="M307" i="3"/>
  <c r="L307" i="3"/>
  <c r="K307" i="3"/>
  <c r="J307" i="3"/>
  <c r="N306" i="3"/>
  <c r="M306" i="3"/>
  <c r="L306" i="3"/>
  <c r="K306" i="3"/>
  <c r="J306" i="3"/>
  <c r="I306" i="3"/>
  <c r="N305" i="3"/>
  <c r="M305" i="3"/>
  <c r="L305" i="3"/>
  <c r="K305" i="3"/>
  <c r="I305" i="3" s="1"/>
  <c r="J305" i="3"/>
  <c r="N304" i="3"/>
  <c r="M304" i="3"/>
  <c r="L304" i="3"/>
  <c r="K304" i="3"/>
  <c r="J304" i="3"/>
  <c r="I304" i="3" s="1"/>
  <c r="N303" i="3"/>
  <c r="M303" i="3"/>
  <c r="L303" i="3"/>
  <c r="K303" i="3"/>
  <c r="J303" i="3"/>
  <c r="N302" i="3"/>
  <c r="M302" i="3"/>
  <c r="L302" i="3"/>
  <c r="K302" i="3"/>
  <c r="J302" i="3"/>
  <c r="I302" i="3"/>
  <c r="N301" i="3"/>
  <c r="M301" i="3"/>
  <c r="L301" i="3"/>
  <c r="K301" i="3"/>
  <c r="I301" i="3" s="1"/>
  <c r="J301" i="3"/>
  <c r="N300" i="3"/>
  <c r="M300" i="3"/>
  <c r="L300" i="3"/>
  <c r="K300" i="3"/>
  <c r="J300" i="3"/>
  <c r="I300" i="3" s="1"/>
  <c r="N299" i="3"/>
  <c r="M299" i="3"/>
  <c r="L299" i="3"/>
  <c r="K299" i="3"/>
  <c r="J299" i="3"/>
  <c r="N298" i="3"/>
  <c r="M298" i="3"/>
  <c r="L298" i="3"/>
  <c r="K298" i="3"/>
  <c r="J298" i="3"/>
  <c r="I298" i="3"/>
  <c r="N297" i="3"/>
  <c r="M297" i="3"/>
  <c r="L297" i="3"/>
  <c r="K297" i="3"/>
  <c r="I297" i="3" s="1"/>
  <c r="J297" i="3"/>
  <c r="N296" i="3"/>
  <c r="M296" i="3"/>
  <c r="L296" i="3"/>
  <c r="K296" i="3"/>
  <c r="J296" i="3"/>
  <c r="I296" i="3" s="1"/>
  <c r="N295" i="3"/>
  <c r="M295" i="3"/>
  <c r="L295" i="3"/>
  <c r="K295" i="3"/>
  <c r="J295" i="3"/>
  <c r="N294" i="3"/>
  <c r="M294" i="3"/>
  <c r="L294" i="3"/>
  <c r="K294" i="3"/>
  <c r="J294" i="3"/>
  <c r="I294" i="3"/>
  <c r="N293" i="3"/>
  <c r="M293" i="3"/>
  <c r="L293" i="3"/>
  <c r="K293" i="3"/>
  <c r="I293" i="3" s="1"/>
  <c r="J293" i="3"/>
  <c r="N292" i="3"/>
  <c r="M292" i="3"/>
  <c r="L292" i="3"/>
  <c r="K292" i="3"/>
  <c r="J292" i="3"/>
  <c r="I292" i="3" s="1"/>
  <c r="N291" i="3"/>
  <c r="M291" i="3"/>
  <c r="L291" i="3"/>
  <c r="K291" i="3"/>
  <c r="J291" i="3"/>
  <c r="N290" i="3"/>
  <c r="M290" i="3"/>
  <c r="L290" i="3"/>
  <c r="K290" i="3"/>
  <c r="J290" i="3"/>
  <c r="I290" i="3"/>
  <c r="N289" i="3"/>
  <c r="M289" i="3"/>
  <c r="L289" i="3"/>
  <c r="K289" i="3"/>
  <c r="I289" i="3" s="1"/>
  <c r="J289" i="3"/>
  <c r="N288" i="3"/>
  <c r="M288" i="3"/>
  <c r="L288" i="3"/>
  <c r="K288" i="3"/>
  <c r="J288" i="3"/>
  <c r="I288" i="3" s="1"/>
  <c r="N287" i="3"/>
  <c r="M287" i="3"/>
  <c r="L287" i="3"/>
  <c r="K287" i="3"/>
  <c r="J287" i="3"/>
  <c r="N286" i="3"/>
  <c r="M286" i="3"/>
  <c r="L286" i="3"/>
  <c r="K286" i="3"/>
  <c r="J286" i="3"/>
  <c r="I286" i="3"/>
  <c r="N285" i="3"/>
  <c r="M285" i="3"/>
  <c r="L285" i="3"/>
  <c r="K285" i="3"/>
  <c r="I285" i="3" s="1"/>
  <c r="J285" i="3"/>
  <c r="N284" i="3"/>
  <c r="M284" i="3"/>
  <c r="L284" i="3"/>
  <c r="K284" i="3"/>
  <c r="J284" i="3"/>
  <c r="I284" i="3" s="1"/>
  <c r="N283" i="3"/>
  <c r="M283" i="3"/>
  <c r="L283" i="3"/>
  <c r="K283" i="3"/>
  <c r="J283" i="3"/>
  <c r="N282" i="3"/>
  <c r="M282" i="3"/>
  <c r="L282" i="3"/>
  <c r="K282" i="3"/>
  <c r="J282" i="3"/>
  <c r="I282" i="3"/>
  <c r="N281" i="3"/>
  <c r="M281" i="3"/>
  <c r="L281" i="3"/>
  <c r="K281" i="3"/>
  <c r="I281" i="3" s="1"/>
  <c r="J281" i="3"/>
  <c r="N280" i="3"/>
  <c r="M280" i="3"/>
  <c r="L280" i="3"/>
  <c r="K280" i="3"/>
  <c r="J280" i="3"/>
  <c r="I280" i="3" s="1"/>
  <c r="N279" i="3"/>
  <c r="M279" i="3"/>
  <c r="L279" i="3"/>
  <c r="K279" i="3"/>
  <c r="J279" i="3"/>
  <c r="N278" i="3"/>
  <c r="M278" i="3"/>
  <c r="L278" i="3"/>
  <c r="K278" i="3"/>
  <c r="J278" i="3"/>
  <c r="I278" i="3"/>
  <c r="N277" i="3"/>
  <c r="M277" i="3"/>
  <c r="L277" i="3"/>
  <c r="K277" i="3"/>
  <c r="I277" i="3" s="1"/>
  <c r="J277" i="3"/>
  <c r="N276" i="3"/>
  <c r="M276" i="3"/>
  <c r="L276" i="3"/>
  <c r="K276" i="3"/>
  <c r="J276" i="3"/>
  <c r="I276" i="3" s="1"/>
  <c r="N275" i="3"/>
  <c r="M275" i="3"/>
  <c r="L275" i="3"/>
  <c r="K275" i="3"/>
  <c r="J275" i="3"/>
  <c r="N274" i="3"/>
  <c r="M274" i="3"/>
  <c r="L274" i="3"/>
  <c r="K274" i="3"/>
  <c r="J274" i="3"/>
  <c r="I274" i="3"/>
  <c r="N273" i="3"/>
  <c r="M273" i="3"/>
  <c r="L273" i="3"/>
  <c r="K273" i="3"/>
  <c r="I273" i="3" s="1"/>
  <c r="J273" i="3"/>
  <c r="N272" i="3"/>
  <c r="M272" i="3"/>
  <c r="L272" i="3"/>
  <c r="K272" i="3"/>
  <c r="J272" i="3"/>
  <c r="I272" i="3" s="1"/>
  <c r="N271" i="3"/>
  <c r="M271" i="3"/>
  <c r="L271" i="3"/>
  <c r="K271" i="3"/>
  <c r="J271" i="3"/>
  <c r="N270" i="3"/>
  <c r="M270" i="3"/>
  <c r="L270" i="3"/>
  <c r="K270" i="3"/>
  <c r="J270" i="3"/>
  <c r="I270" i="3"/>
  <c r="N269" i="3"/>
  <c r="M269" i="3"/>
  <c r="L269" i="3"/>
  <c r="K269" i="3"/>
  <c r="I269" i="3" s="1"/>
  <c r="J269" i="3"/>
  <c r="N268" i="3"/>
  <c r="M268" i="3"/>
  <c r="L268" i="3"/>
  <c r="K268" i="3"/>
  <c r="J268" i="3"/>
  <c r="I268" i="3" s="1"/>
  <c r="N267" i="3"/>
  <c r="M267" i="3"/>
  <c r="L267" i="3"/>
  <c r="K267" i="3"/>
  <c r="J267" i="3"/>
  <c r="N266" i="3"/>
  <c r="M266" i="3"/>
  <c r="L266" i="3"/>
  <c r="K266" i="3"/>
  <c r="J266" i="3"/>
  <c r="I266" i="3"/>
  <c r="N265" i="3"/>
  <c r="M265" i="3"/>
  <c r="L265" i="3"/>
  <c r="K265" i="3"/>
  <c r="I265" i="3" s="1"/>
  <c r="J265" i="3"/>
  <c r="N264" i="3"/>
  <c r="M264" i="3"/>
  <c r="L264" i="3"/>
  <c r="K264" i="3"/>
  <c r="J264" i="3"/>
  <c r="I264" i="3" s="1"/>
  <c r="N263" i="3"/>
  <c r="M263" i="3"/>
  <c r="L263" i="3"/>
  <c r="K263" i="3"/>
  <c r="J263" i="3"/>
  <c r="N262" i="3"/>
  <c r="M262" i="3"/>
  <c r="L262" i="3"/>
  <c r="K262" i="3"/>
  <c r="J262" i="3"/>
  <c r="I262" i="3"/>
  <c r="N261" i="3"/>
  <c r="M261" i="3"/>
  <c r="L261" i="3"/>
  <c r="K261" i="3"/>
  <c r="I261" i="3" s="1"/>
  <c r="J261" i="3"/>
  <c r="N260" i="3"/>
  <c r="M260" i="3"/>
  <c r="L260" i="3"/>
  <c r="K260" i="3"/>
  <c r="J260" i="3"/>
  <c r="I260" i="3" s="1"/>
  <c r="N259" i="3"/>
  <c r="M259" i="3"/>
  <c r="L259" i="3"/>
  <c r="K259" i="3"/>
  <c r="J259" i="3"/>
  <c r="N258" i="3"/>
  <c r="M258" i="3"/>
  <c r="L258" i="3"/>
  <c r="K258" i="3"/>
  <c r="J258" i="3"/>
  <c r="I258" i="3"/>
  <c r="N257" i="3"/>
  <c r="M257" i="3"/>
  <c r="L257" i="3"/>
  <c r="K257" i="3"/>
  <c r="I257" i="3" s="1"/>
  <c r="J257" i="3"/>
  <c r="N256" i="3"/>
  <c r="M256" i="3"/>
  <c r="L256" i="3"/>
  <c r="K256" i="3"/>
  <c r="J256" i="3"/>
  <c r="I256" i="3" s="1"/>
  <c r="N255" i="3"/>
  <c r="M255" i="3"/>
  <c r="L255" i="3"/>
  <c r="K255" i="3"/>
  <c r="J255" i="3"/>
  <c r="N254" i="3"/>
  <c r="M254" i="3"/>
  <c r="L254" i="3"/>
  <c r="K254" i="3"/>
  <c r="J254" i="3"/>
  <c r="I254" i="3"/>
  <c r="N253" i="3"/>
  <c r="M253" i="3"/>
  <c r="L253" i="3"/>
  <c r="K253" i="3"/>
  <c r="I253" i="3" s="1"/>
  <c r="J253" i="3"/>
  <c r="N252" i="3"/>
  <c r="M252" i="3"/>
  <c r="L252" i="3"/>
  <c r="K252" i="3"/>
  <c r="J252" i="3"/>
  <c r="I252" i="3" s="1"/>
  <c r="N251" i="3"/>
  <c r="M251" i="3"/>
  <c r="L251" i="3"/>
  <c r="K251" i="3"/>
  <c r="J251" i="3"/>
  <c r="N250" i="3"/>
  <c r="M250" i="3"/>
  <c r="L250" i="3"/>
  <c r="K250" i="3"/>
  <c r="J250" i="3"/>
  <c r="I250" i="3"/>
  <c r="N249" i="3"/>
  <c r="M249" i="3"/>
  <c r="L249" i="3"/>
  <c r="K249" i="3"/>
  <c r="I249" i="3" s="1"/>
  <c r="J249" i="3"/>
  <c r="N248" i="3"/>
  <c r="M248" i="3"/>
  <c r="L248" i="3"/>
  <c r="K248" i="3"/>
  <c r="J248" i="3"/>
  <c r="I248" i="3" s="1"/>
  <c r="N247" i="3"/>
  <c r="M247" i="3"/>
  <c r="L247" i="3"/>
  <c r="K247" i="3"/>
  <c r="J247" i="3"/>
  <c r="N246" i="3"/>
  <c r="M246" i="3"/>
  <c r="L246" i="3"/>
  <c r="K246" i="3"/>
  <c r="J246" i="3"/>
  <c r="I246" i="3"/>
  <c r="N245" i="3"/>
  <c r="M245" i="3"/>
  <c r="L245" i="3"/>
  <c r="K245" i="3"/>
  <c r="I245" i="3" s="1"/>
  <c r="J245" i="3"/>
  <c r="N244" i="3"/>
  <c r="M244" i="3"/>
  <c r="L244" i="3"/>
  <c r="K244" i="3"/>
  <c r="J244" i="3"/>
  <c r="I244" i="3" s="1"/>
  <c r="N243" i="3"/>
  <c r="M243" i="3"/>
  <c r="L243" i="3"/>
  <c r="K243" i="3"/>
  <c r="J243" i="3"/>
  <c r="N242" i="3"/>
  <c r="M242" i="3"/>
  <c r="L242" i="3"/>
  <c r="K242" i="3"/>
  <c r="J242" i="3"/>
  <c r="I242" i="3"/>
  <c r="N241" i="3"/>
  <c r="M241" i="3"/>
  <c r="L241" i="3"/>
  <c r="K241" i="3"/>
  <c r="I241" i="3" s="1"/>
  <c r="J241" i="3"/>
  <c r="N240" i="3"/>
  <c r="M240" i="3"/>
  <c r="L240" i="3"/>
  <c r="K240" i="3"/>
  <c r="J240" i="3"/>
  <c r="I240" i="3" s="1"/>
  <c r="N239" i="3"/>
  <c r="M239" i="3"/>
  <c r="L239" i="3"/>
  <c r="K239" i="3"/>
  <c r="J239" i="3"/>
  <c r="N238" i="3"/>
  <c r="M238" i="3"/>
  <c r="L238" i="3"/>
  <c r="K238" i="3"/>
  <c r="J238" i="3"/>
  <c r="I238" i="3"/>
  <c r="N237" i="3"/>
  <c r="M237" i="3"/>
  <c r="L237" i="3"/>
  <c r="K237" i="3"/>
  <c r="I237" i="3" s="1"/>
  <c r="J237" i="3"/>
  <c r="N236" i="3"/>
  <c r="M236" i="3"/>
  <c r="L236" i="3"/>
  <c r="K236" i="3"/>
  <c r="J236" i="3"/>
  <c r="I236" i="3" s="1"/>
  <c r="N235" i="3"/>
  <c r="M235" i="3"/>
  <c r="L235" i="3"/>
  <c r="K235" i="3"/>
  <c r="J235" i="3"/>
  <c r="N234" i="3"/>
  <c r="M234" i="3"/>
  <c r="L234" i="3"/>
  <c r="K234" i="3"/>
  <c r="J234" i="3"/>
  <c r="I234" i="3"/>
  <c r="N233" i="3"/>
  <c r="M233" i="3"/>
  <c r="L233" i="3"/>
  <c r="K233" i="3"/>
  <c r="I233" i="3" s="1"/>
  <c r="J233" i="3"/>
  <c r="N232" i="3"/>
  <c r="M232" i="3"/>
  <c r="L232" i="3"/>
  <c r="K232" i="3"/>
  <c r="J232" i="3"/>
  <c r="I232" i="3" s="1"/>
  <c r="N231" i="3"/>
  <c r="M231" i="3"/>
  <c r="L231" i="3"/>
  <c r="K231" i="3"/>
  <c r="J231" i="3"/>
  <c r="N230" i="3"/>
  <c r="M230" i="3"/>
  <c r="L230" i="3"/>
  <c r="K230" i="3"/>
  <c r="J230" i="3"/>
  <c r="I230" i="3"/>
  <c r="N229" i="3"/>
  <c r="M229" i="3"/>
  <c r="L229" i="3"/>
  <c r="K229" i="3"/>
  <c r="I229" i="3" s="1"/>
  <c r="J229" i="3"/>
  <c r="N228" i="3"/>
  <c r="M228" i="3"/>
  <c r="L228" i="3"/>
  <c r="K228" i="3"/>
  <c r="J228" i="3"/>
  <c r="I228" i="3" s="1"/>
  <c r="N227" i="3"/>
  <c r="M227" i="3"/>
  <c r="L227" i="3"/>
  <c r="K227" i="3"/>
  <c r="J227" i="3"/>
  <c r="N226" i="3"/>
  <c r="M226" i="3"/>
  <c r="L226" i="3"/>
  <c r="K226" i="3"/>
  <c r="J226" i="3"/>
  <c r="I226" i="3"/>
  <c r="N225" i="3"/>
  <c r="M225" i="3"/>
  <c r="L225" i="3"/>
  <c r="K225" i="3"/>
  <c r="I225" i="3" s="1"/>
  <c r="J225" i="3"/>
  <c r="N224" i="3"/>
  <c r="M224" i="3"/>
  <c r="L224" i="3"/>
  <c r="K224" i="3"/>
  <c r="J224" i="3"/>
  <c r="I224" i="3" s="1"/>
  <c r="N223" i="3"/>
  <c r="M223" i="3"/>
  <c r="L223" i="3"/>
  <c r="K223" i="3"/>
  <c r="J223" i="3"/>
  <c r="N222" i="3"/>
  <c r="M222" i="3"/>
  <c r="L222" i="3"/>
  <c r="K222" i="3"/>
  <c r="J222" i="3"/>
  <c r="I222" i="3"/>
  <c r="N221" i="3"/>
  <c r="M221" i="3"/>
  <c r="L221" i="3"/>
  <c r="K221" i="3"/>
  <c r="I221" i="3" s="1"/>
  <c r="J221" i="3"/>
  <c r="N220" i="3"/>
  <c r="M220" i="3"/>
  <c r="L220" i="3"/>
  <c r="K220" i="3"/>
  <c r="J220" i="3"/>
  <c r="I220" i="3" s="1"/>
  <c r="N219" i="3"/>
  <c r="M219" i="3"/>
  <c r="L219" i="3"/>
  <c r="K219" i="3"/>
  <c r="J219" i="3"/>
  <c r="N218" i="3"/>
  <c r="M218" i="3"/>
  <c r="L218" i="3"/>
  <c r="K218" i="3"/>
  <c r="J218" i="3"/>
  <c r="I218" i="3"/>
  <c r="N217" i="3"/>
  <c r="M217" i="3"/>
  <c r="L217" i="3"/>
  <c r="K217" i="3"/>
  <c r="I217" i="3" s="1"/>
  <c r="J217" i="3"/>
  <c r="N216" i="3"/>
  <c r="M216" i="3"/>
  <c r="L216" i="3"/>
  <c r="K216" i="3"/>
  <c r="J216" i="3"/>
  <c r="I216" i="3" s="1"/>
  <c r="N215" i="3"/>
  <c r="M215" i="3"/>
  <c r="L215" i="3"/>
  <c r="K215" i="3"/>
  <c r="J215" i="3"/>
  <c r="N214" i="3"/>
  <c r="M214" i="3"/>
  <c r="L214" i="3"/>
  <c r="K214" i="3"/>
  <c r="J214" i="3"/>
  <c r="I214" i="3"/>
  <c r="N213" i="3"/>
  <c r="M213" i="3"/>
  <c r="L213" i="3"/>
  <c r="K213" i="3"/>
  <c r="I213" i="3" s="1"/>
  <c r="J213" i="3"/>
  <c r="N212" i="3"/>
  <c r="M212" i="3"/>
  <c r="L212" i="3"/>
  <c r="K212" i="3"/>
  <c r="J212" i="3"/>
  <c r="I212" i="3" s="1"/>
  <c r="N211" i="3"/>
  <c r="M211" i="3"/>
  <c r="L211" i="3"/>
  <c r="K211" i="3"/>
  <c r="J211" i="3"/>
  <c r="N210" i="3"/>
  <c r="M210" i="3"/>
  <c r="L210" i="3"/>
  <c r="K210" i="3"/>
  <c r="J210" i="3"/>
  <c r="I210" i="3"/>
  <c r="N209" i="3"/>
  <c r="M209" i="3"/>
  <c r="L209" i="3"/>
  <c r="K209" i="3"/>
  <c r="I209" i="3" s="1"/>
  <c r="J209" i="3"/>
  <c r="N208" i="3"/>
  <c r="M208" i="3"/>
  <c r="L208" i="3"/>
  <c r="K208" i="3"/>
  <c r="J208" i="3"/>
  <c r="I208" i="3" s="1"/>
  <c r="N207" i="3"/>
  <c r="M207" i="3"/>
  <c r="L207" i="3"/>
  <c r="K207" i="3"/>
  <c r="J207" i="3"/>
  <c r="N206" i="3"/>
  <c r="M206" i="3"/>
  <c r="L206" i="3"/>
  <c r="K206" i="3"/>
  <c r="J206" i="3"/>
  <c r="I206" i="3"/>
  <c r="N205" i="3"/>
  <c r="M205" i="3"/>
  <c r="L205" i="3"/>
  <c r="K205" i="3"/>
  <c r="I205" i="3" s="1"/>
  <c r="J205" i="3"/>
  <c r="N204" i="3"/>
  <c r="M204" i="3"/>
  <c r="L204" i="3"/>
  <c r="K204" i="3"/>
  <c r="J204" i="3"/>
  <c r="I204" i="3" s="1"/>
  <c r="N203" i="3"/>
  <c r="M203" i="3"/>
  <c r="L203" i="3"/>
  <c r="K203" i="3"/>
  <c r="J203" i="3"/>
  <c r="N202" i="3"/>
  <c r="M202" i="3"/>
  <c r="L202" i="3"/>
  <c r="K202" i="3"/>
  <c r="J202" i="3"/>
  <c r="I202" i="3"/>
  <c r="N201" i="3"/>
  <c r="M201" i="3"/>
  <c r="L201" i="3"/>
  <c r="K201" i="3"/>
  <c r="I201" i="3" s="1"/>
  <c r="J201" i="3"/>
  <c r="N200" i="3"/>
  <c r="M200" i="3"/>
  <c r="L200" i="3"/>
  <c r="K200" i="3"/>
  <c r="J200" i="3"/>
  <c r="I200" i="3" s="1"/>
  <c r="N199" i="3"/>
  <c r="M199" i="3"/>
  <c r="L199" i="3"/>
  <c r="K199" i="3"/>
  <c r="J199" i="3"/>
  <c r="N198" i="3"/>
  <c r="M198" i="3"/>
  <c r="L198" i="3"/>
  <c r="K198" i="3"/>
  <c r="J198" i="3"/>
  <c r="I198" i="3"/>
  <c r="N197" i="3"/>
  <c r="M197" i="3"/>
  <c r="L197" i="3"/>
  <c r="K197" i="3"/>
  <c r="I197" i="3" s="1"/>
  <c r="J197" i="3"/>
  <c r="N196" i="3"/>
  <c r="M196" i="3"/>
  <c r="L196" i="3"/>
  <c r="K196" i="3"/>
  <c r="J196" i="3"/>
  <c r="I196" i="3" s="1"/>
  <c r="K34" i="3" s="1"/>
  <c r="N195" i="3"/>
  <c r="M195" i="3"/>
  <c r="L195" i="3"/>
  <c r="K195" i="3"/>
  <c r="J195" i="3"/>
  <c r="N194" i="3"/>
  <c r="M194" i="3"/>
  <c r="L194" i="3"/>
  <c r="K194" i="3"/>
  <c r="J194" i="3"/>
  <c r="I194" i="3"/>
  <c r="N193" i="3"/>
  <c r="M193" i="3"/>
  <c r="L193" i="3"/>
  <c r="K193" i="3"/>
  <c r="I193" i="3" s="1"/>
  <c r="J193" i="3"/>
  <c r="N192" i="3"/>
  <c r="M192" i="3"/>
  <c r="L192" i="3"/>
  <c r="K192" i="3"/>
  <c r="J192" i="3"/>
  <c r="I192" i="3" s="1"/>
  <c r="N191" i="3"/>
  <c r="M191" i="3"/>
  <c r="L191" i="3"/>
  <c r="K191" i="3"/>
  <c r="J191" i="3"/>
  <c r="N190" i="3"/>
  <c r="M190" i="3"/>
  <c r="L190" i="3"/>
  <c r="K190" i="3"/>
  <c r="J190" i="3"/>
  <c r="I190" i="3"/>
  <c r="N189" i="3"/>
  <c r="M189" i="3"/>
  <c r="L189" i="3"/>
  <c r="K189" i="3"/>
  <c r="I189" i="3" s="1"/>
  <c r="J189" i="3"/>
  <c r="N188" i="3"/>
  <c r="M188" i="3"/>
  <c r="L188" i="3"/>
  <c r="K188" i="3"/>
  <c r="J188" i="3"/>
  <c r="I188" i="3" s="1"/>
  <c r="N187" i="3"/>
  <c r="M187" i="3"/>
  <c r="L187" i="3"/>
  <c r="K187" i="3"/>
  <c r="J187" i="3"/>
  <c r="N186" i="3"/>
  <c r="M186" i="3"/>
  <c r="L186" i="3"/>
  <c r="K186" i="3"/>
  <c r="J186" i="3"/>
  <c r="I186" i="3"/>
  <c r="N185" i="3"/>
  <c r="M185" i="3"/>
  <c r="L185" i="3"/>
  <c r="K185" i="3"/>
  <c r="I185" i="3" s="1"/>
  <c r="J185" i="3"/>
  <c r="N184" i="3"/>
  <c r="M184" i="3"/>
  <c r="L184" i="3"/>
  <c r="K184" i="3"/>
  <c r="J184" i="3"/>
  <c r="I184" i="3" s="1"/>
  <c r="N183" i="3"/>
  <c r="M183" i="3"/>
  <c r="L183" i="3"/>
  <c r="K183" i="3"/>
  <c r="J183" i="3"/>
  <c r="N182" i="3"/>
  <c r="M182" i="3"/>
  <c r="L182" i="3"/>
  <c r="K182" i="3"/>
  <c r="J182" i="3"/>
  <c r="I182" i="3"/>
  <c r="N181" i="3"/>
  <c r="M181" i="3"/>
  <c r="L181" i="3"/>
  <c r="K181" i="3"/>
  <c r="I181" i="3" s="1"/>
  <c r="J181" i="3"/>
  <c r="N180" i="3"/>
  <c r="M180" i="3"/>
  <c r="L180" i="3"/>
  <c r="K180" i="3"/>
  <c r="J180" i="3"/>
  <c r="I180" i="3" s="1"/>
  <c r="N179" i="3"/>
  <c r="M179" i="3"/>
  <c r="L179" i="3"/>
  <c r="K179" i="3"/>
  <c r="J179" i="3"/>
  <c r="N178" i="3"/>
  <c r="M178" i="3"/>
  <c r="L178" i="3"/>
  <c r="K178" i="3"/>
  <c r="J178" i="3"/>
  <c r="I178" i="3"/>
  <c r="N177" i="3"/>
  <c r="M177" i="3"/>
  <c r="L177" i="3"/>
  <c r="K177" i="3"/>
  <c r="I177" i="3" s="1"/>
  <c r="J177" i="3"/>
  <c r="N176" i="3"/>
  <c r="M176" i="3"/>
  <c r="L176" i="3"/>
  <c r="K176" i="3"/>
  <c r="J176" i="3"/>
  <c r="I176" i="3" s="1"/>
  <c r="N175" i="3"/>
  <c r="M175" i="3"/>
  <c r="L175" i="3"/>
  <c r="K175" i="3"/>
  <c r="J175" i="3"/>
  <c r="N174" i="3"/>
  <c r="M174" i="3"/>
  <c r="L174" i="3"/>
  <c r="K174" i="3"/>
  <c r="J174" i="3"/>
  <c r="I174" i="3"/>
  <c r="N173" i="3"/>
  <c r="M173" i="3"/>
  <c r="L173" i="3"/>
  <c r="K173" i="3"/>
  <c r="I173" i="3" s="1"/>
  <c r="J173" i="3"/>
  <c r="N172" i="3"/>
  <c r="M172" i="3"/>
  <c r="L172" i="3"/>
  <c r="K172" i="3"/>
  <c r="J172" i="3"/>
  <c r="I172" i="3" s="1"/>
  <c r="K27" i="3" s="1"/>
  <c r="N171" i="3"/>
  <c r="M171" i="3"/>
  <c r="L171" i="3"/>
  <c r="K171" i="3"/>
  <c r="J171" i="3"/>
  <c r="N170" i="3"/>
  <c r="M170" i="3"/>
  <c r="L170" i="3"/>
  <c r="K170" i="3"/>
  <c r="J170" i="3"/>
  <c r="I170" i="3"/>
  <c r="N169" i="3"/>
  <c r="M169" i="3"/>
  <c r="L169" i="3"/>
  <c r="K169" i="3"/>
  <c r="I169" i="3" s="1"/>
  <c r="J169" i="3"/>
  <c r="N168" i="3"/>
  <c r="M168" i="3"/>
  <c r="L168" i="3"/>
  <c r="K168" i="3"/>
  <c r="J168" i="3"/>
  <c r="I168" i="3" s="1"/>
  <c r="N167" i="3"/>
  <c r="M167" i="3"/>
  <c r="L167" i="3"/>
  <c r="K167" i="3"/>
  <c r="J167" i="3"/>
  <c r="N166" i="3"/>
  <c r="M166" i="3"/>
  <c r="L166" i="3"/>
  <c r="K166" i="3"/>
  <c r="J166" i="3"/>
  <c r="I166" i="3"/>
  <c r="N165" i="3"/>
  <c r="M165" i="3"/>
  <c r="L165" i="3"/>
  <c r="K165" i="3"/>
  <c r="I165" i="3" s="1"/>
  <c r="J165" i="3"/>
  <c r="N164" i="3"/>
  <c r="M164" i="3"/>
  <c r="L164" i="3"/>
  <c r="K164" i="3"/>
  <c r="J164" i="3"/>
  <c r="I164" i="3" s="1"/>
  <c r="N163" i="3"/>
  <c r="M163" i="3"/>
  <c r="L163" i="3"/>
  <c r="K163" i="3"/>
  <c r="J163" i="3"/>
  <c r="N162" i="3"/>
  <c r="M162" i="3"/>
  <c r="L162" i="3"/>
  <c r="K162" i="3"/>
  <c r="J162" i="3"/>
  <c r="I162" i="3"/>
  <c r="N161" i="3"/>
  <c r="M161" i="3"/>
  <c r="L161" i="3"/>
  <c r="K161" i="3"/>
  <c r="I161" i="3" s="1"/>
  <c r="J161" i="3"/>
  <c r="N160" i="3"/>
  <c r="M160" i="3"/>
  <c r="L160" i="3"/>
  <c r="K160" i="3"/>
  <c r="J160" i="3"/>
  <c r="I160" i="3" s="1"/>
  <c r="N159" i="3"/>
  <c r="M159" i="3"/>
  <c r="L159" i="3"/>
  <c r="K159" i="3"/>
  <c r="J159" i="3"/>
  <c r="N158" i="3"/>
  <c r="M158" i="3"/>
  <c r="L158" i="3"/>
  <c r="K158" i="3"/>
  <c r="J158" i="3"/>
  <c r="I158" i="3"/>
  <c r="N157" i="3"/>
  <c r="M157" i="3"/>
  <c r="L157" i="3"/>
  <c r="K157" i="3"/>
  <c r="I157" i="3" s="1"/>
  <c r="J157" i="3"/>
  <c r="N156" i="3"/>
  <c r="M156" i="3"/>
  <c r="L156" i="3"/>
  <c r="K156" i="3"/>
  <c r="J156" i="3"/>
  <c r="I156" i="3" s="1"/>
  <c r="N155" i="3"/>
  <c r="M155" i="3"/>
  <c r="L155" i="3"/>
  <c r="K155" i="3"/>
  <c r="J155" i="3"/>
  <c r="N154" i="3"/>
  <c r="M154" i="3"/>
  <c r="L154" i="3"/>
  <c r="K154" i="3"/>
  <c r="J154" i="3"/>
  <c r="I154" i="3"/>
  <c r="N153" i="3"/>
  <c r="M153" i="3"/>
  <c r="L153" i="3"/>
  <c r="K153" i="3"/>
  <c r="I153" i="3" s="1"/>
  <c r="J153" i="3"/>
  <c r="N152" i="3"/>
  <c r="M152" i="3"/>
  <c r="L152" i="3"/>
  <c r="K152" i="3"/>
  <c r="J152" i="3"/>
  <c r="I152" i="3" s="1"/>
  <c r="N151" i="3"/>
  <c r="M151" i="3"/>
  <c r="L151" i="3"/>
  <c r="K151" i="3"/>
  <c r="J151" i="3"/>
  <c r="N150" i="3"/>
  <c r="M150" i="3"/>
  <c r="L150" i="3"/>
  <c r="K150" i="3"/>
  <c r="J150" i="3"/>
  <c r="I150" i="3"/>
  <c r="N149" i="3"/>
  <c r="M149" i="3"/>
  <c r="L149" i="3"/>
  <c r="K149" i="3"/>
  <c r="I149" i="3" s="1"/>
  <c r="J149" i="3"/>
  <c r="N148" i="3"/>
  <c r="M148" i="3"/>
  <c r="L148" i="3"/>
  <c r="K148" i="3"/>
  <c r="J148" i="3"/>
  <c r="I148" i="3" s="1"/>
  <c r="N147" i="3"/>
  <c r="M147" i="3"/>
  <c r="L147" i="3"/>
  <c r="K147" i="3"/>
  <c r="J147" i="3"/>
  <c r="N146" i="3"/>
  <c r="M146" i="3"/>
  <c r="L146" i="3"/>
  <c r="K146" i="3"/>
  <c r="J146" i="3"/>
  <c r="I146" i="3"/>
  <c r="N145" i="3"/>
  <c r="M145" i="3"/>
  <c r="L145" i="3"/>
  <c r="K145" i="3"/>
  <c r="I145" i="3" s="1"/>
  <c r="J145" i="3"/>
  <c r="N144" i="3"/>
  <c r="M144" i="3"/>
  <c r="L144" i="3"/>
  <c r="K144" i="3"/>
  <c r="J144" i="3"/>
  <c r="I144" i="3" s="1"/>
  <c r="N143" i="3"/>
  <c r="M143" i="3"/>
  <c r="L143" i="3"/>
  <c r="K143" i="3"/>
  <c r="J143" i="3"/>
  <c r="N142" i="3"/>
  <c r="M142" i="3"/>
  <c r="L142" i="3"/>
  <c r="K142" i="3"/>
  <c r="J142" i="3"/>
  <c r="I142" i="3"/>
  <c r="N141" i="3"/>
  <c r="M141" i="3"/>
  <c r="L141" i="3"/>
  <c r="K141" i="3"/>
  <c r="I141" i="3" s="1"/>
  <c r="J141" i="3"/>
  <c r="N140" i="3"/>
  <c r="M140" i="3"/>
  <c r="L140" i="3"/>
  <c r="K140" i="3"/>
  <c r="J140" i="3"/>
  <c r="I140" i="3" s="1"/>
  <c r="N139" i="3"/>
  <c r="M139" i="3"/>
  <c r="L139" i="3"/>
  <c r="K139" i="3"/>
  <c r="J139" i="3"/>
  <c r="N138" i="3"/>
  <c r="M138" i="3"/>
  <c r="L138" i="3"/>
  <c r="K138" i="3"/>
  <c r="J138" i="3"/>
  <c r="I138" i="3"/>
  <c r="N137" i="3"/>
  <c r="M137" i="3"/>
  <c r="L137" i="3"/>
  <c r="K137" i="3"/>
  <c r="I137" i="3" s="1"/>
  <c r="J137" i="3"/>
  <c r="N136" i="3"/>
  <c r="M136" i="3"/>
  <c r="L136" i="3"/>
  <c r="K136" i="3"/>
  <c r="J136" i="3"/>
  <c r="I136" i="3" s="1"/>
  <c r="N135" i="3"/>
  <c r="M135" i="3"/>
  <c r="L135" i="3"/>
  <c r="K135" i="3"/>
  <c r="J135" i="3"/>
  <c r="N134" i="3"/>
  <c r="M134" i="3"/>
  <c r="L134" i="3"/>
  <c r="K134" i="3"/>
  <c r="J134" i="3"/>
  <c r="I134" i="3"/>
  <c r="N133" i="3"/>
  <c r="M133" i="3"/>
  <c r="L133" i="3"/>
  <c r="K133" i="3"/>
  <c r="I133" i="3" s="1"/>
  <c r="J133" i="3"/>
  <c r="N132" i="3"/>
  <c r="M132" i="3"/>
  <c r="L132" i="3"/>
  <c r="K132" i="3"/>
  <c r="J132" i="3"/>
  <c r="I132" i="3" s="1"/>
  <c r="N131" i="3"/>
  <c r="M131" i="3"/>
  <c r="L131" i="3"/>
  <c r="K131" i="3"/>
  <c r="J131" i="3"/>
  <c r="N130" i="3"/>
  <c r="M130" i="3"/>
  <c r="L130" i="3"/>
  <c r="K130" i="3"/>
  <c r="J130" i="3"/>
  <c r="I130" i="3"/>
  <c r="N129" i="3"/>
  <c r="M129" i="3"/>
  <c r="L129" i="3"/>
  <c r="K129" i="3"/>
  <c r="I129" i="3" s="1"/>
  <c r="J129" i="3"/>
  <c r="N128" i="3"/>
  <c r="M128" i="3"/>
  <c r="L128" i="3"/>
  <c r="K128" i="3"/>
  <c r="J128" i="3"/>
  <c r="I128" i="3" s="1"/>
  <c r="N127" i="3"/>
  <c r="M127" i="3"/>
  <c r="L127" i="3"/>
  <c r="K127" i="3"/>
  <c r="J127" i="3"/>
  <c r="N126" i="3"/>
  <c r="M126" i="3"/>
  <c r="L126" i="3"/>
  <c r="K126" i="3"/>
  <c r="J126" i="3"/>
  <c r="I126" i="3"/>
  <c r="N125" i="3"/>
  <c r="M125" i="3"/>
  <c r="L125" i="3"/>
  <c r="K125" i="3"/>
  <c r="I125" i="3" s="1"/>
  <c r="J125" i="3"/>
  <c r="N124" i="3"/>
  <c r="M124" i="3"/>
  <c r="L124" i="3"/>
  <c r="K124" i="3"/>
  <c r="J124" i="3"/>
  <c r="I124" i="3" s="1"/>
  <c r="N123" i="3"/>
  <c r="M123" i="3"/>
  <c r="L123" i="3"/>
  <c r="K123" i="3"/>
  <c r="I123" i="3" s="1"/>
  <c r="J123" i="3"/>
  <c r="N122" i="3"/>
  <c r="M122" i="3"/>
  <c r="L122" i="3"/>
  <c r="K122" i="3"/>
  <c r="J122" i="3"/>
  <c r="I122" i="3" s="1"/>
  <c r="N121" i="3"/>
  <c r="M121" i="3"/>
  <c r="L121" i="3"/>
  <c r="K121" i="3"/>
  <c r="I121" i="3" s="1"/>
  <c r="J121" i="3"/>
  <c r="N120" i="3"/>
  <c r="M120" i="3"/>
  <c r="L120" i="3"/>
  <c r="K120" i="3"/>
  <c r="J120" i="3"/>
  <c r="I120" i="3" s="1"/>
  <c r="N119" i="3"/>
  <c r="M119" i="3"/>
  <c r="L119" i="3"/>
  <c r="K119" i="3"/>
  <c r="I119" i="3" s="1"/>
  <c r="J119" i="3"/>
  <c r="N118" i="3"/>
  <c r="M118" i="3"/>
  <c r="L118" i="3"/>
  <c r="K118" i="3"/>
  <c r="J118" i="3"/>
  <c r="I118" i="3" s="1"/>
  <c r="N117" i="3"/>
  <c r="M117" i="3"/>
  <c r="L117" i="3"/>
  <c r="K117" i="3"/>
  <c r="I117" i="3" s="1"/>
  <c r="J117" i="3"/>
  <c r="N116" i="3"/>
  <c r="M116" i="3"/>
  <c r="L116" i="3"/>
  <c r="K116" i="3"/>
  <c r="J116" i="3"/>
  <c r="I116" i="3" s="1"/>
  <c r="N115" i="3"/>
  <c r="M115" i="3"/>
  <c r="L115" i="3"/>
  <c r="K115" i="3"/>
  <c r="I115" i="3" s="1"/>
  <c r="J115" i="3"/>
  <c r="N114" i="3"/>
  <c r="M114" i="3"/>
  <c r="L114" i="3"/>
  <c r="K114" i="3"/>
  <c r="J114" i="3"/>
  <c r="I114" i="3" s="1"/>
  <c r="N113" i="3"/>
  <c r="M113" i="3"/>
  <c r="L113" i="3"/>
  <c r="K113" i="3"/>
  <c r="I113" i="3" s="1"/>
  <c r="J113" i="3"/>
  <c r="N112" i="3"/>
  <c r="M112" i="3"/>
  <c r="L112" i="3"/>
  <c r="K112" i="3"/>
  <c r="J112" i="3"/>
  <c r="I112" i="3" s="1"/>
  <c r="N111" i="3"/>
  <c r="M111" i="3"/>
  <c r="L111" i="3"/>
  <c r="K111" i="3"/>
  <c r="I111" i="3" s="1"/>
  <c r="J111" i="3"/>
  <c r="N110" i="3"/>
  <c r="M110" i="3"/>
  <c r="L110" i="3"/>
  <c r="K110" i="3"/>
  <c r="J110" i="3"/>
  <c r="I110" i="3" s="1"/>
  <c r="N109" i="3"/>
  <c r="M109" i="3"/>
  <c r="L109" i="3"/>
  <c r="K109" i="3"/>
  <c r="I109" i="3" s="1"/>
  <c r="J109" i="3"/>
  <c r="N108" i="3"/>
  <c r="M108" i="3"/>
  <c r="L108" i="3"/>
  <c r="K108" i="3"/>
  <c r="J108" i="3"/>
  <c r="I108" i="3" s="1"/>
  <c r="N107" i="3"/>
  <c r="M107" i="3"/>
  <c r="L107" i="3"/>
  <c r="K107" i="3"/>
  <c r="I107" i="3" s="1"/>
  <c r="J107" i="3"/>
  <c r="N106" i="3"/>
  <c r="M106" i="3"/>
  <c r="L106" i="3"/>
  <c r="K106" i="3"/>
  <c r="J106" i="3"/>
  <c r="I106" i="3" s="1"/>
  <c r="N105" i="3"/>
  <c r="M105" i="3"/>
  <c r="L105" i="3"/>
  <c r="K105" i="3"/>
  <c r="I105" i="3" s="1"/>
  <c r="J105" i="3"/>
  <c r="N104" i="3"/>
  <c r="M104" i="3"/>
  <c r="L104" i="3"/>
  <c r="K104" i="3"/>
  <c r="J104" i="3"/>
  <c r="I104" i="3" s="1"/>
  <c r="N103" i="3"/>
  <c r="M103" i="3"/>
  <c r="L103" i="3"/>
  <c r="K103" i="3"/>
  <c r="I103" i="3" s="1"/>
  <c r="J103" i="3"/>
  <c r="N102" i="3"/>
  <c r="M102" i="3"/>
  <c r="L102" i="3"/>
  <c r="K102" i="3"/>
  <c r="J102" i="3"/>
  <c r="I102" i="3" s="1"/>
  <c r="N101" i="3"/>
  <c r="M101" i="3"/>
  <c r="L101" i="3"/>
  <c r="K101" i="3"/>
  <c r="I101" i="3" s="1"/>
  <c r="J101" i="3"/>
  <c r="N100" i="3"/>
  <c r="M100" i="3"/>
  <c r="L100" i="3"/>
  <c r="K100" i="3"/>
  <c r="J100" i="3"/>
  <c r="I100" i="3" s="1"/>
  <c r="N99" i="3"/>
  <c r="M99" i="3"/>
  <c r="L99" i="3"/>
  <c r="K99" i="3"/>
  <c r="I99" i="3" s="1"/>
  <c r="J99" i="3"/>
  <c r="N98" i="3"/>
  <c r="M98" i="3"/>
  <c r="L98" i="3"/>
  <c r="K98" i="3"/>
  <c r="J98" i="3"/>
  <c r="I98" i="3" s="1"/>
  <c r="N97" i="3"/>
  <c r="M97" i="3"/>
  <c r="L97" i="3"/>
  <c r="K97" i="3"/>
  <c r="I97" i="3" s="1"/>
  <c r="J97" i="3"/>
  <c r="N96" i="3"/>
  <c r="M96" i="3"/>
  <c r="L96" i="3"/>
  <c r="K96" i="3"/>
  <c r="J96" i="3"/>
  <c r="I96" i="3" s="1"/>
  <c r="N95" i="3"/>
  <c r="M95" i="3"/>
  <c r="L95" i="3"/>
  <c r="K95" i="3"/>
  <c r="I95" i="3" s="1"/>
  <c r="J95" i="3"/>
  <c r="N94" i="3"/>
  <c r="M94" i="3"/>
  <c r="L94" i="3"/>
  <c r="K94" i="3"/>
  <c r="J94" i="3"/>
  <c r="I94" i="3" s="1"/>
  <c r="N93" i="3"/>
  <c r="M93" i="3"/>
  <c r="L93" i="3"/>
  <c r="K93" i="3"/>
  <c r="I93" i="3" s="1"/>
  <c r="J93" i="3"/>
  <c r="N92" i="3"/>
  <c r="M92" i="3"/>
  <c r="L92" i="3"/>
  <c r="K92" i="3"/>
  <c r="J92" i="3"/>
  <c r="I92" i="3" s="1"/>
  <c r="N91" i="3"/>
  <c r="M91" i="3"/>
  <c r="L91" i="3"/>
  <c r="K91" i="3"/>
  <c r="I91" i="3" s="1"/>
  <c r="J91" i="3"/>
  <c r="N90" i="3"/>
  <c r="M90" i="3"/>
  <c r="L90" i="3"/>
  <c r="K90" i="3"/>
  <c r="J90" i="3"/>
  <c r="I90" i="3" s="1"/>
  <c r="N89" i="3"/>
  <c r="M89" i="3"/>
  <c r="L89" i="3"/>
  <c r="K89" i="3"/>
  <c r="I89" i="3" s="1"/>
  <c r="J89" i="3"/>
  <c r="N88" i="3"/>
  <c r="M88" i="3"/>
  <c r="L88" i="3"/>
  <c r="K88" i="3"/>
  <c r="J88" i="3"/>
  <c r="I88" i="3" s="1"/>
  <c r="N87" i="3"/>
  <c r="M87" i="3"/>
  <c r="L87" i="3"/>
  <c r="K87" i="3"/>
  <c r="I87" i="3" s="1"/>
  <c r="J87" i="3"/>
  <c r="N86" i="3"/>
  <c r="M86" i="3"/>
  <c r="L86" i="3"/>
  <c r="K86" i="3"/>
  <c r="J86" i="3"/>
  <c r="I86" i="3" s="1"/>
  <c r="N85" i="3"/>
  <c r="M85" i="3"/>
  <c r="L85" i="3"/>
  <c r="K85" i="3"/>
  <c r="I85" i="3" s="1"/>
  <c r="J85" i="3"/>
  <c r="N84" i="3"/>
  <c r="M84" i="3"/>
  <c r="L84" i="3"/>
  <c r="K84" i="3"/>
  <c r="J84" i="3"/>
  <c r="I84" i="3" s="1"/>
  <c r="N83" i="3"/>
  <c r="M83" i="3"/>
  <c r="L83" i="3"/>
  <c r="K83" i="3"/>
  <c r="I83" i="3" s="1"/>
  <c r="J83" i="3"/>
  <c r="N82" i="3"/>
  <c r="M82" i="3"/>
  <c r="L82" i="3"/>
  <c r="K82" i="3"/>
  <c r="J82" i="3"/>
  <c r="I82" i="3" s="1"/>
  <c r="N81" i="3"/>
  <c r="M81" i="3"/>
  <c r="L81" i="3"/>
  <c r="K81" i="3"/>
  <c r="I81" i="3" s="1"/>
  <c r="J81" i="3"/>
  <c r="N80" i="3"/>
  <c r="M80" i="3"/>
  <c r="L80" i="3"/>
  <c r="K80" i="3"/>
  <c r="J80" i="3"/>
  <c r="I80" i="3" s="1"/>
  <c r="N79" i="3"/>
  <c r="M79" i="3"/>
  <c r="L79" i="3"/>
  <c r="K79" i="3"/>
  <c r="I79" i="3" s="1"/>
  <c r="J79" i="3"/>
  <c r="N78" i="3"/>
  <c r="M78" i="3"/>
  <c r="L78" i="3"/>
  <c r="K78" i="3"/>
  <c r="J78" i="3"/>
  <c r="I78" i="3" s="1"/>
  <c r="N77" i="3"/>
  <c r="M77" i="3"/>
  <c r="L77" i="3"/>
  <c r="K77" i="3"/>
  <c r="I77" i="3" s="1"/>
  <c r="J77" i="3"/>
  <c r="N76" i="3"/>
  <c r="M76" i="3"/>
  <c r="L76" i="3"/>
  <c r="K76" i="3"/>
  <c r="J76" i="3"/>
  <c r="I76" i="3" s="1"/>
  <c r="N75" i="3"/>
  <c r="M75" i="3"/>
  <c r="L75" i="3"/>
  <c r="K75" i="3"/>
  <c r="I75" i="3" s="1"/>
  <c r="J75" i="3"/>
  <c r="N74" i="3"/>
  <c r="M74" i="3"/>
  <c r="L74" i="3"/>
  <c r="K74" i="3"/>
  <c r="J74" i="3"/>
  <c r="I74" i="3" s="1"/>
  <c r="N73" i="3"/>
  <c r="M73" i="3"/>
  <c r="L73" i="3"/>
  <c r="K73" i="3"/>
  <c r="I73" i="3" s="1"/>
  <c r="J73" i="3"/>
  <c r="N72" i="3"/>
  <c r="M72" i="3"/>
  <c r="L72" i="3"/>
  <c r="K72" i="3"/>
  <c r="J72" i="3"/>
  <c r="I72" i="3" s="1"/>
  <c r="N71" i="3"/>
  <c r="M71" i="3"/>
  <c r="L71" i="3"/>
  <c r="K71" i="3"/>
  <c r="I71" i="3" s="1"/>
  <c r="J71" i="3"/>
  <c r="N70" i="3"/>
  <c r="M70" i="3"/>
  <c r="L70" i="3"/>
  <c r="K70" i="3"/>
  <c r="J70" i="3"/>
  <c r="I70" i="3" s="1"/>
  <c r="N69" i="3"/>
  <c r="M69" i="3"/>
  <c r="L69" i="3"/>
  <c r="K69" i="3"/>
  <c r="I69" i="3" s="1"/>
  <c r="J69" i="3"/>
  <c r="N68" i="3"/>
  <c r="M68" i="3"/>
  <c r="L68" i="3"/>
  <c r="K68" i="3"/>
  <c r="J68" i="3"/>
  <c r="I68" i="3" s="1"/>
  <c r="N67" i="3"/>
  <c r="M67" i="3"/>
  <c r="L67" i="3"/>
  <c r="K67" i="3"/>
  <c r="I67" i="3" s="1"/>
  <c r="J67" i="3"/>
  <c r="N66" i="3"/>
  <c r="M66" i="3"/>
  <c r="L66" i="3"/>
  <c r="K66" i="3"/>
  <c r="J66" i="3"/>
  <c r="I66" i="3" s="1"/>
  <c r="N65" i="3"/>
  <c r="M65" i="3"/>
  <c r="L65" i="3"/>
  <c r="K65" i="3"/>
  <c r="I65" i="3" s="1"/>
  <c r="J65" i="3"/>
  <c r="N64" i="3"/>
  <c r="M64" i="3"/>
  <c r="L64" i="3"/>
  <c r="K64" i="3"/>
  <c r="J64" i="3"/>
  <c r="I64" i="3" s="1"/>
  <c r="N63" i="3"/>
  <c r="M63" i="3"/>
  <c r="L63" i="3"/>
  <c r="K63" i="3"/>
  <c r="I63" i="3" s="1"/>
  <c r="J63" i="3"/>
  <c r="N62" i="3"/>
  <c r="M62" i="3"/>
  <c r="L62" i="3"/>
  <c r="K62" i="3"/>
  <c r="J62" i="3"/>
  <c r="I62" i="3" s="1"/>
  <c r="N61" i="3"/>
  <c r="M61" i="3"/>
  <c r="L61" i="3"/>
  <c r="K61" i="3"/>
  <c r="I61" i="3" s="1"/>
  <c r="J61" i="3"/>
  <c r="N60" i="3"/>
  <c r="M60" i="3"/>
  <c r="L60" i="3"/>
  <c r="K60" i="3"/>
  <c r="J60" i="3"/>
  <c r="I60" i="3" s="1"/>
  <c r="K36" i="3"/>
  <c r="J36" i="3" s="1"/>
  <c r="K35" i="3"/>
  <c r="J35" i="3" s="1"/>
  <c r="K31" i="3"/>
  <c r="J31" i="3" s="1"/>
  <c r="K30" i="3"/>
  <c r="J30" i="3" s="1"/>
  <c r="K29" i="3"/>
  <c r="J29" i="3" s="1"/>
  <c r="K28" i="3"/>
  <c r="J28" i="3" s="1"/>
  <c r="K25" i="3"/>
  <c r="J25" i="3" s="1"/>
  <c r="K24" i="3"/>
  <c r="J24" i="3" s="1"/>
  <c r="K23" i="3"/>
  <c r="J23" i="3" s="1"/>
  <c r="K22" i="3"/>
  <c r="J22" i="3" s="1"/>
  <c r="E12" i="3"/>
  <c r="D12" i="3"/>
  <c r="K10" i="3"/>
  <c r="K9" i="3"/>
  <c r="K8" i="3"/>
  <c r="K7" i="3"/>
  <c r="K6" i="3"/>
  <c r="K4" i="3"/>
  <c r="K3" i="3"/>
  <c r="K2" i="3"/>
  <c r="K17" i="3" s="1"/>
  <c r="D1" i="3"/>
  <c r="K5" i="3" s="1"/>
  <c r="N399" i="2"/>
  <c r="M399" i="2"/>
  <c r="L399" i="2"/>
  <c r="K399" i="2"/>
  <c r="J399" i="2"/>
  <c r="N398" i="2"/>
  <c r="M398" i="2"/>
  <c r="L398" i="2"/>
  <c r="K398" i="2"/>
  <c r="J398" i="2"/>
  <c r="N397" i="2"/>
  <c r="M397" i="2"/>
  <c r="L397" i="2"/>
  <c r="K397" i="2"/>
  <c r="J397" i="2"/>
  <c r="N396" i="2"/>
  <c r="M396" i="2"/>
  <c r="L396" i="2"/>
  <c r="K396" i="2"/>
  <c r="J396" i="2"/>
  <c r="N395" i="2"/>
  <c r="M395" i="2"/>
  <c r="L395" i="2"/>
  <c r="K395" i="2"/>
  <c r="J395" i="2"/>
  <c r="N394" i="2"/>
  <c r="M394" i="2"/>
  <c r="L394" i="2"/>
  <c r="K394" i="2"/>
  <c r="J394" i="2"/>
  <c r="N393" i="2"/>
  <c r="M393" i="2"/>
  <c r="L393" i="2"/>
  <c r="K393" i="2"/>
  <c r="J393" i="2"/>
  <c r="N392" i="2"/>
  <c r="M392" i="2"/>
  <c r="L392" i="2"/>
  <c r="K392" i="2"/>
  <c r="J392" i="2"/>
  <c r="N391" i="2"/>
  <c r="M391" i="2"/>
  <c r="L391" i="2"/>
  <c r="K391" i="2"/>
  <c r="J391" i="2"/>
  <c r="N390" i="2"/>
  <c r="M390" i="2"/>
  <c r="L390" i="2"/>
  <c r="K390" i="2"/>
  <c r="J390" i="2"/>
  <c r="N389" i="2"/>
  <c r="M389" i="2"/>
  <c r="L389" i="2"/>
  <c r="K389" i="2"/>
  <c r="J389" i="2"/>
  <c r="N388" i="2"/>
  <c r="M388" i="2"/>
  <c r="L388" i="2"/>
  <c r="K388" i="2"/>
  <c r="J388" i="2"/>
  <c r="N387" i="2"/>
  <c r="M387" i="2"/>
  <c r="L387" i="2"/>
  <c r="K387" i="2"/>
  <c r="J387" i="2"/>
  <c r="N386" i="2"/>
  <c r="M386" i="2"/>
  <c r="L386" i="2"/>
  <c r="K386" i="2"/>
  <c r="J386" i="2"/>
  <c r="N385" i="2"/>
  <c r="M385" i="2"/>
  <c r="L385" i="2"/>
  <c r="K385" i="2"/>
  <c r="J385" i="2"/>
  <c r="N384" i="2"/>
  <c r="M384" i="2"/>
  <c r="L384" i="2"/>
  <c r="K384" i="2"/>
  <c r="J384" i="2"/>
  <c r="N383" i="2"/>
  <c r="M383" i="2"/>
  <c r="L383" i="2"/>
  <c r="K383" i="2"/>
  <c r="J383" i="2"/>
  <c r="N382" i="2"/>
  <c r="M382" i="2"/>
  <c r="L382" i="2"/>
  <c r="K382" i="2"/>
  <c r="J382" i="2"/>
  <c r="N381" i="2"/>
  <c r="M381" i="2"/>
  <c r="L381" i="2"/>
  <c r="K381" i="2"/>
  <c r="J381" i="2"/>
  <c r="N380" i="2"/>
  <c r="M380" i="2"/>
  <c r="L380" i="2"/>
  <c r="K380" i="2"/>
  <c r="J380" i="2"/>
  <c r="N379" i="2"/>
  <c r="M379" i="2"/>
  <c r="L379" i="2"/>
  <c r="K379" i="2"/>
  <c r="J379" i="2"/>
  <c r="N378" i="2"/>
  <c r="M378" i="2"/>
  <c r="L378" i="2"/>
  <c r="K378" i="2"/>
  <c r="J378" i="2"/>
  <c r="N377" i="2"/>
  <c r="M377" i="2"/>
  <c r="L377" i="2"/>
  <c r="K377" i="2"/>
  <c r="J377" i="2"/>
  <c r="N376" i="2"/>
  <c r="M376" i="2"/>
  <c r="L376" i="2"/>
  <c r="K376" i="2"/>
  <c r="J376" i="2"/>
  <c r="N375" i="2"/>
  <c r="M375" i="2"/>
  <c r="L375" i="2"/>
  <c r="K375" i="2"/>
  <c r="J375" i="2"/>
  <c r="N374" i="2"/>
  <c r="M374" i="2"/>
  <c r="L374" i="2"/>
  <c r="K374" i="2"/>
  <c r="J374" i="2"/>
  <c r="N373" i="2"/>
  <c r="M373" i="2"/>
  <c r="L373" i="2"/>
  <c r="K373" i="2"/>
  <c r="J373" i="2"/>
  <c r="N372" i="2"/>
  <c r="M372" i="2"/>
  <c r="L372" i="2"/>
  <c r="K372" i="2"/>
  <c r="J372" i="2"/>
  <c r="N371" i="2"/>
  <c r="M371" i="2"/>
  <c r="L371" i="2"/>
  <c r="K371" i="2"/>
  <c r="J371" i="2"/>
  <c r="N370" i="2"/>
  <c r="M370" i="2"/>
  <c r="L370" i="2"/>
  <c r="K370" i="2"/>
  <c r="J370" i="2"/>
  <c r="N369" i="2"/>
  <c r="M369" i="2"/>
  <c r="L369" i="2"/>
  <c r="K369" i="2"/>
  <c r="J369" i="2"/>
  <c r="N368" i="2"/>
  <c r="M368" i="2"/>
  <c r="K368" i="2"/>
  <c r="J368" i="2"/>
  <c r="N367" i="2"/>
  <c r="M367" i="2"/>
  <c r="K367" i="2"/>
  <c r="J367" i="2"/>
  <c r="N366" i="2"/>
  <c r="K366" i="2"/>
  <c r="J366" i="2"/>
  <c r="N365" i="2"/>
  <c r="M365" i="2"/>
  <c r="K365" i="2"/>
  <c r="J365" i="2"/>
  <c r="N364" i="2"/>
  <c r="M364" i="2"/>
  <c r="K364" i="2"/>
  <c r="J364" i="2"/>
  <c r="N363" i="2"/>
  <c r="M363" i="2"/>
  <c r="K363" i="2"/>
  <c r="J363" i="2"/>
  <c r="N362" i="2"/>
  <c r="M362" i="2"/>
  <c r="L362" i="2"/>
  <c r="K362" i="2"/>
  <c r="J362" i="2"/>
  <c r="I362" i="2" s="1"/>
  <c r="N361" i="2"/>
  <c r="M361" i="2"/>
  <c r="L361" i="2"/>
  <c r="K361" i="2"/>
  <c r="I361" i="2" s="1"/>
  <c r="J361" i="2"/>
  <c r="N360" i="2"/>
  <c r="M360" i="2"/>
  <c r="L360" i="2"/>
  <c r="K360" i="2"/>
  <c r="J360" i="2"/>
  <c r="N359" i="2"/>
  <c r="M359" i="2"/>
  <c r="L359" i="2"/>
  <c r="K359" i="2"/>
  <c r="I359" i="2" s="1"/>
  <c r="J359" i="2"/>
  <c r="N358" i="2"/>
  <c r="M358" i="2"/>
  <c r="L358" i="2"/>
  <c r="K358" i="2"/>
  <c r="J358" i="2"/>
  <c r="I358" i="2" s="1"/>
  <c r="N357" i="2"/>
  <c r="M357" i="2"/>
  <c r="L357" i="2"/>
  <c r="K357" i="2"/>
  <c r="I357" i="2" s="1"/>
  <c r="J357" i="2"/>
  <c r="N356" i="2"/>
  <c r="M356" i="2"/>
  <c r="L356" i="2"/>
  <c r="K356" i="2"/>
  <c r="J356" i="2"/>
  <c r="N355" i="2"/>
  <c r="M355" i="2"/>
  <c r="L355" i="2"/>
  <c r="K355" i="2"/>
  <c r="J355" i="2"/>
  <c r="N354" i="2"/>
  <c r="M354" i="2"/>
  <c r="L354" i="2"/>
  <c r="K354" i="2"/>
  <c r="J354" i="2"/>
  <c r="I354" i="2" s="1"/>
  <c r="N353" i="2"/>
  <c r="M353" i="2"/>
  <c r="L353" i="2"/>
  <c r="K353" i="2"/>
  <c r="I353" i="2" s="1"/>
  <c r="J353" i="2"/>
  <c r="N352" i="2"/>
  <c r="M352" i="2"/>
  <c r="L352" i="2"/>
  <c r="K352" i="2"/>
  <c r="J352" i="2"/>
  <c r="N351" i="2"/>
  <c r="M351" i="2"/>
  <c r="L351" i="2"/>
  <c r="K351" i="2"/>
  <c r="J351" i="2"/>
  <c r="N350" i="2"/>
  <c r="M350" i="2"/>
  <c r="L350" i="2"/>
  <c r="K350" i="2"/>
  <c r="J350" i="2"/>
  <c r="I350" i="2" s="1"/>
  <c r="N349" i="2"/>
  <c r="M349" i="2"/>
  <c r="L349" i="2"/>
  <c r="K349" i="2"/>
  <c r="I349" i="2" s="1"/>
  <c r="J349" i="2"/>
  <c r="N348" i="2"/>
  <c r="M348" i="2"/>
  <c r="L348" i="2"/>
  <c r="K348" i="2"/>
  <c r="J348" i="2"/>
  <c r="N347" i="2"/>
  <c r="M347" i="2"/>
  <c r="L347" i="2"/>
  <c r="K347" i="2"/>
  <c r="J347" i="2"/>
  <c r="N346" i="2"/>
  <c r="M346" i="2"/>
  <c r="L346" i="2"/>
  <c r="K346" i="2"/>
  <c r="J346" i="2"/>
  <c r="I346" i="2" s="1"/>
  <c r="N345" i="2"/>
  <c r="M345" i="2"/>
  <c r="L345" i="2"/>
  <c r="K345" i="2"/>
  <c r="I345" i="2" s="1"/>
  <c r="J345" i="2"/>
  <c r="N344" i="2"/>
  <c r="M344" i="2"/>
  <c r="L344" i="2"/>
  <c r="K344" i="2"/>
  <c r="J344" i="2"/>
  <c r="N343" i="2"/>
  <c r="M343" i="2"/>
  <c r="L343" i="2"/>
  <c r="K343" i="2"/>
  <c r="J343" i="2"/>
  <c r="N342" i="2"/>
  <c r="M342" i="2"/>
  <c r="L342" i="2"/>
  <c r="K342" i="2"/>
  <c r="J342" i="2"/>
  <c r="I342" i="2" s="1"/>
  <c r="N341" i="2"/>
  <c r="M341" i="2"/>
  <c r="L341" i="2"/>
  <c r="K341" i="2"/>
  <c r="I341" i="2" s="1"/>
  <c r="J341" i="2"/>
  <c r="N340" i="2"/>
  <c r="M340" i="2"/>
  <c r="L340" i="2"/>
  <c r="K340" i="2"/>
  <c r="J340" i="2"/>
  <c r="N339" i="2"/>
  <c r="M339" i="2"/>
  <c r="L339" i="2"/>
  <c r="K339" i="2"/>
  <c r="J339" i="2"/>
  <c r="N338" i="2"/>
  <c r="M338" i="2"/>
  <c r="L338" i="2"/>
  <c r="K338" i="2"/>
  <c r="J338" i="2"/>
  <c r="I338" i="2" s="1"/>
  <c r="N337" i="2"/>
  <c r="M337" i="2"/>
  <c r="L337" i="2"/>
  <c r="K337" i="2"/>
  <c r="I337" i="2" s="1"/>
  <c r="J337" i="2"/>
  <c r="N336" i="2"/>
  <c r="M336" i="2"/>
  <c r="L336" i="2"/>
  <c r="K336" i="2"/>
  <c r="J336" i="2"/>
  <c r="N335" i="2"/>
  <c r="M335" i="2"/>
  <c r="L335" i="2"/>
  <c r="K335" i="2"/>
  <c r="J335" i="2"/>
  <c r="N334" i="2"/>
  <c r="M334" i="2"/>
  <c r="L334" i="2"/>
  <c r="K334" i="2"/>
  <c r="J334" i="2"/>
  <c r="I334" i="2" s="1"/>
  <c r="N333" i="2"/>
  <c r="M333" i="2"/>
  <c r="L333" i="2"/>
  <c r="K333" i="2"/>
  <c r="I333" i="2" s="1"/>
  <c r="J333" i="2"/>
  <c r="N332" i="2"/>
  <c r="M332" i="2"/>
  <c r="L332" i="2"/>
  <c r="K332" i="2"/>
  <c r="J332" i="2"/>
  <c r="N331" i="2"/>
  <c r="M331" i="2"/>
  <c r="L331" i="2"/>
  <c r="K331" i="2"/>
  <c r="J331" i="2"/>
  <c r="N330" i="2"/>
  <c r="M330" i="2"/>
  <c r="L330" i="2"/>
  <c r="K330" i="2"/>
  <c r="J330" i="2"/>
  <c r="I330" i="2" s="1"/>
  <c r="N329" i="2"/>
  <c r="M329" i="2"/>
  <c r="L329" i="2"/>
  <c r="K329" i="2"/>
  <c r="I329" i="2" s="1"/>
  <c r="J329" i="2"/>
  <c r="N328" i="2"/>
  <c r="M328" i="2"/>
  <c r="L328" i="2"/>
  <c r="K328" i="2"/>
  <c r="J328" i="2"/>
  <c r="N327" i="2"/>
  <c r="M327" i="2"/>
  <c r="L327" i="2"/>
  <c r="K327" i="2"/>
  <c r="J327" i="2"/>
  <c r="N326" i="2"/>
  <c r="M326" i="2"/>
  <c r="L326" i="2"/>
  <c r="K326" i="2"/>
  <c r="J326" i="2"/>
  <c r="I326" i="2" s="1"/>
  <c r="N325" i="2"/>
  <c r="M325" i="2"/>
  <c r="L325" i="2"/>
  <c r="K325" i="2"/>
  <c r="I325" i="2" s="1"/>
  <c r="J325" i="2"/>
  <c r="N324" i="2"/>
  <c r="M324" i="2"/>
  <c r="L324" i="2"/>
  <c r="K324" i="2"/>
  <c r="J324" i="2"/>
  <c r="N323" i="2"/>
  <c r="M323" i="2"/>
  <c r="L323" i="2"/>
  <c r="K323" i="2"/>
  <c r="J323" i="2"/>
  <c r="N322" i="2"/>
  <c r="M322" i="2"/>
  <c r="L322" i="2"/>
  <c r="K322" i="2"/>
  <c r="J322" i="2"/>
  <c r="I322" i="2" s="1"/>
  <c r="N321" i="2"/>
  <c r="M321" i="2"/>
  <c r="L321" i="2"/>
  <c r="K321" i="2"/>
  <c r="J321" i="2"/>
  <c r="N320" i="2"/>
  <c r="M320" i="2"/>
  <c r="L320" i="2"/>
  <c r="K320" i="2"/>
  <c r="J320" i="2"/>
  <c r="N319" i="2"/>
  <c r="M319" i="2"/>
  <c r="L319" i="2"/>
  <c r="K319" i="2"/>
  <c r="J319" i="2"/>
  <c r="N318" i="2"/>
  <c r="M318" i="2"/>
  <c r="L318" i="2"/>
  <c r="K318" i="2"/>
  <c r="J318" i="2"/>
  <c r="N317" i="2"/>
  <c r="M317" i="2"/>
  <c r="L317" i="2"/>
  <c r="K317" i="2"/>
  <c r="J317" i="2"/>
  <c r="N316" i="2"/>
  <c r="M316" i="2"/>
  <c r="L316" i="2"/>
  <c r="K316" i="2"/>
  <c r="J316" i="2"/>
  <c r="N315" i="2"/>
  <c r="M315" i="2"/>
  <c r="L315" i="2"/>
  <c r="K315" i="2"/>
  <c r="J315" i="2"/>
  <c r="N314" i="2"/>
  <c r="M314" i="2"/>
  <c r="L314" i="2"/>
  <c r="K314" i="2"/>
  <c r="J314" i="2"/>
  <c r="N313" i="2"/>
  <c r="M313" i="2"/>
  <c r="L313" i="2"/>
  <c r="K313" i="2"/>
  <c r="J313" i="2"/>
  <c r="N312" i="2"/>
  <c r="M312" i="2"/>
  <c r="L312" i="2"/>
  <c r="K312" i="2"/>
  <c r="J312" i="2"/>
  <c r="N311" i="2"/>
  <c r="M311" i="2"/>
  <c r="L311" i="2"/>
  <c r="K311" i="2"/>
  <c r="J311" i="2"/>
  <c r="N310" i="2"/>
  <c r="M310" i="2"/>
  <c r="L310" i="2"/>
  <c r="K310" i="2"/>
  <c r="J310" i="2"/>
  <c r="N309" i="2"/>
  <c r="M309" i="2"/>
  <c r="L309" i="2"/>
  <c r="K309" i="2"/>
  <c r="J309" i="2"/>
  <c r="N308" i="2"/>
  <c r="M308" i="2"/>
  <c r="L308" i="2"/>
  <c r="K308" i="2"/>
  <c r="J308" i="2"/>
  <c r="N307" i="2"/>
  <c r="M307" i="2"/>
  <c r="L307" i="2"/>
  <c r="K307" i="2"/>
  <c r="J307" i="2"/>
  <c r="N306" i="2"/>
  <c r="M306" i="2"/>
  <c r="L306" i="2"/>
  <c r="K306" i="2"/>
  <c r="J306" i="2"/>
  <c r="N305" i="2"/>
  <c r="M305" i="2"/>
  <c r="L305" i="2"/>
  <c r="K305" i="2"/>
  <c r="J305" i="2"/>
  <c r="N304" i="2"/>
  <c r="M304" i="2"/>
  <c r="L304" i="2"/>
  <c r="K304" i="2"/>
  <c r="J304" i="2"/>
  <c r="N303" i="2"/>
  <c r="M303" i="2"/>
  <c r="L303" i="2"/>
  <c r="K303" i="2"/>
  <c r="J303" i="2"/>
  <c r="N302" i="2"/>
  <c r="M302" i="2"/>
  <c r="L302" i="2"/>
  <c r="K302" i="2"/>
  <c r="J302" i="2"/>
  <c r="N301" i="2"/>
  <c r="M301" i="2"/>
  <c r="L301" i="2"/>
  <c r="K301" i="2"/>
  <c r="J301" i="2"/>
  <c r="N300" i="2"/>
  <c r="M300" i="2"/>
  <c r="L300" i="2"/>
  <c r="K300" i="2"/>
  <c r="J300" i="2"/>
  <c r="N299" i="2"/>
  <c r="M299" i="2"/>
  <c r="L299" i="2"/>
  <c r="K299" i="2"/>
  <c r="J299" i="2"/>
  <c r="N298" i="2"/>
  <c r="M298" i="2"/>
  <c r="L298" i="2"/>
  <c r="K298" i="2"/>
  <c r="J298" i="2"/>
  <c r="N297" i="2"/>
  <c r="M297" i="2"/>
  <c r="L297" i="2"/>
  <c r="K297" i="2"/>
  <c r="J297" i="2"/>
  <c r="N296" i="2"/>
  <c r="M296" i="2"/>
  <c r="L296" i="2"/>
  <c r="K296" i="2"/>
  <c r="J296" i="2"/>
  <c r="N295" i="2"/>
  <c r="M295" i="2"/>
  <c r="L295" i="2"/>
  <c r="K295" i="2"/>
  <c r="J295" i="2"/>
  <c r="N294" i="2"/>
  <c r="M294" i="2"/>
  <c r="L294" i="2"/>
  <c r="K294" i="2"/>
  <c r="J294" i="2"/>
  <c r="N293" i="2"/>
  <c r="M293" i="2"/>
  <c r="L293" i="2"/>
  <c r="K293" i="2"/>
  <c r="J293" i="2"/>
  <c r="N292" i="2"/>
  <c r="M292" i="2"/>
  <c r="L292" i="2"/>
  <c r="K292" i="2"/>
  <c r="J292" i="2"/>
  <c r="N291" i="2"/>
  <c r="M291" i="2"/>
  <c r="L291" i="2"/>
  <c r="K291" i="2"/>
  <c r="J291" i="2"/>
  <c r="N290" i="2"/>
  <c r="M290" i="2"/>
  <c r="L290" i="2"/>
  <c r="K290" i="2"/>
  <c r="J290" i="2"/>
  <c r="N289" i="2"/>
  <c r="M289" i="2"/>
  <c r="L289" i="2"/>
  <c r="K289" i="2"/>
  <c r="J289" i="2"/>
  <c r="N288" i="2"/>
  <c r="M288" i="2"/>
  <c r="L288" i="2"/>
  <c r="K288" i="2"/>
  <c r="J288" i="2"/>
  <c r="N287" i="2"/>
  <c r="M287" i="2"/>
  <c r="L287" i="2"/>
  <c r="K287" i="2"/>
  <c r="J287" i="2"/>
  <c r="N286" i="2"/>
  <c r="M286" i="2"/>
  <c r="L286" i="2"/>
  <c r="K286" i="2"/>
  <c r="J286" i="2"/>
  <c r="N285" i="2"/>
  <c r="M285" i="2"/>
  <c r="L285" i="2"/>
  <c r="K285" i="2"/>
  <c r="J285" i="2"/>
  <c r="N284" i="2"/>
  <c r="M284" i="2"/>
  <c r="L284" i="2"/>
  <c r="K284" i="2"/>
  <c r="J284" i="2"/>
  <c r="N283" i="2"/>
  <c r="M283" i="2"/>
  <c r="L283" i="2"/>
  <c r="K283" i="2"/>
  <c r="J283" i="2"/>
  <c r="N282" i="2"/>
  <c r="M282" i="2"/>
  <c r="L282" i="2"/>
  <c r="K282" i="2"/>
  <c r="J282" i="2"/>
  <c r="N281" i="2"/>
  <c r="M281" i="2"/>
  <c r="L281" i="2"/>
  <c r="K281" i="2"/>
  <c r="J281" i="2"/>
  <c r="N280" i="2"/>
  <c r="M280" i="2"/>
  <c r="L280" i="2"/>
  <c r="K280" i="2"/>
  <c r="J280" i="2"/>
  <c r="N279" i="2"/>
  <c r="M279" i="2"/>
  <c r="L279" i="2"/>
  <c r="K279" i="2"/>
  <c r="J279" i="2"/>
  <c r="N278" i="2"/>
  <c r="M278" i="2"/>
  <c r="L278" i="2"/>
  <c r="K278" i="2"/>
  <c r="J278" i="2"/>
  <c r="N277" i="2"/>
  <c r="M277" i="2"/>
  <c r="L277" i="2"/>
  <c r="K277" i="2"/>
  <c r="J277" i="2"/>
  <c r="N276" i="2"/>
  <c r="M276" i="2"/>
  <c r="L276" i="2"/>
  <c r="K276" i="2"/>
  <c r="J276" i="2"/>
  <c r="N275" i="2"/>
  <c r="M275" i="2"/>
  <c r="L275" i="2"/>
  <c r="K275" i="2"/>
  <c r="J275" i="2"/>
  <c r="N274" i="2"/>
  <c r="M274" i="2"/>
  <c r="L274" i="2"/>
  <c r="K274" i="2"/>
  <c r="J274" i="2"/>
  <c r="N273" i="2"/>
  <c r="M273" i="2"/>
  <c r="L273" i="2"/>
  <c r="K273" i="2"/>
  <c r="J273" i="2"/>
  <c r="N272" i="2"/>
  <c r="M272" i="2"/>
  <c r="L272" i="2"/>
  <c r="K272" i="2"/>
  <c r="J272" i="2"/>
  <c r="N271" i="2"/>
  <c r="M271" i="2"/>
  <c r="L271" i="2"/>
  <c r="K271" i="2"/>
  <c r="J271" i="2"/>
  <c r="N270" i="2"/>
  <c r="M270" i="2"/>
  <c r="L270" i="2"/>
  <c r="K270" i="2"/>
  <c r="J270" i="2"/>
  <c r="N269" i="2"/>
  <c r="M269" i="2"/>
  <c r="L269" i="2"/>
  <c r="K269" i="2"/>
  <c r="J269" i="2"/>
  <c r="N268" i="2"/>
  <c r="M268" i="2"/>
  <c r="L268" i="2"/>
  <c r="K268" i="2"/>
  <c r="J268" i="2"/>
  <c r="N267" i="2"/>
  <c r="M267" i="2"/>
  <c r="L267" i="2"/>
  <c r="K267" i="2"/>
  <c r="J267" i="2"/>
  <c r="N266" i="2"/>
  <c r="M266" i="2"/>
  <c r="L266" i="2"/>
  <c r="K266" i="2"/>
  <c r="J266" i="2"/>
  <c r="N265" i="2"/>
  <c r="M265" i="2"/>
  <c r="L265" i="2"/>
  <c r="K265" i="2"/>
  <c r="J265" i="2"/>
  <c r="N264" i="2"/>
  <c r="M264" i="2"/>
  <c r="L264" i="2"/>
  <c r="K264" i="2"/>
  <c r="J264" i="2"/>
  <c r="N263" i="2"/>
  <c r="M263" i="2"/>
  <c r="L263" i="2"/>
  <c r="K263" i="2"/>
  <c r="J263" i="2"/>
  <c r="N262" i="2"/>
  <c r="M262" i="2"/>
  <c r="L262" i="2"/>
  <c r="K262" i="2"/>
  <c r="J262" i="2"/>
  <c r="N261" i="2"/>
  <c r="M261" i="2"/>
  <c r="L261" i="2"/>
  <c r="K261" i="2"/>
  <c r="J261" i="2"/>
  <c r="N260" i="2"/>
  <c r="M260" i="2"/>
  <c r="L260" i="2"/>
  <c r="K260" i="2"/>
  <c r="J260" i="2"/>
  <c r="N259" i="2"/>
  <c r="M259" i="2"/>
  <c r="L259" i="2"/>
  <c r="K259" i="2"/>
  <c r="J259" i="2"/>
  <c r="N258" i="2"/>
  <c r="M258" i="2"/>
  <c r="L258" i="2"/>
  <c r="K258" i="2"/>
  <c r="J258" i="2"/>
  <c r="N257" i="2"/>
  <c r="M257" i="2"/>
  <c r="L257" i="2"/>
  <c r="K257" i="2"/>
  <c r="J257" i="2"/>
  <c r="N256" i="2"/>
  <c r="M256" i="2"/>
  <c r="L256" i="2"/>
  <c r="K256" i="2"/>
  <c r="J256" i="2"/>
  <c r="N255" i="2"/>
  <c r="M255" i="2"/>
  <c r="L255" i="2"/>
  <c r="K255" i="2"/>
  <c r="J255" i="2"/>
  <c r="N254" i="2"/>
  <c r="M254" i="2"/>
  <c r="L254" i="2"/>
  <c r="K254" i="2"/>
  <c r="J254" i="2"/>
  <c r="N253" i="2"/>
  <c r="M253" i="2"/>
  <c r="L253" i="2"/>
  <c r="K253" i="2"/>
  <c r="J253" i="2"/>
  <c r="N252" i="2"/>
  <c r="M252" i="2"/>
  <c r="L252" i="2"/>
  <c r="K252" i="2"/>
  <c r="J252" i="2"/>
  <c r="N251" i="2"/>
  <c r="M251" i="2"/>
  <c r="L251" i="2"/>
  <c r="K251" i="2"/>
  <c r="J251" i="2"/>
  <c r="N250" i="2"/>
  <c r="M250" i="2"/>
  <c r="L250" i="2"/>
  <c r="K250" i="2"/>
  <c r="J250" i="2"/>
  <c r="N249" i="2"/>
  <c r="M249" i="2"/>
  <c r="L249" i="2"/>
  <c r="K249" i="2"/>
  <c r="J249" i="2"/>
  <c r="N248" i="2"/>
  <c r="M248" i="2"/>
  <c r="L248" i="2"/>
  <c r="K248" i="2"/>
  <c r="J248" i="2"/>
  <c r="N247" i="2"/>
  <c r="M247" i="2"/>
  <c r="L247" i="2"/>
  <c r="K247" i="2"/>
  <c r="J247" i="2"/>
  <c r="N246" i="2"/>
  <c r="M246" i="2"/>
  <c r="L246" i="2"/>
  <c r="K246" i="2"/>
  <c r="J246" i="2"/>
  <c r="N245" i="2"/>
  <c r="M245" i="2"/>
  <c r="L245" i="2"/>
  <c r="K245" i="2"/>
  <c r="J245" i="2"/>
  <c r="N244" i="2"/>
  <c r="M244" i="2"/>
  <c r="L244" i="2"/>
  <c r="K244" i="2"/>
  <c r="J244" i="2"/>
  <c r="N243" i="2"/>
  <c r="M243" i="2"/>
  <c r="L243" i="2"/>
  <c r="K243" i="2"/>
  <c r="J243" i="2"/>
  <c r="N242" i="2"/>
  <c r="M242" i="2"/>
  <c r="L242" i="2"/>
  <c r="K242" i="2"/>
  <c r="J242" i="2"/>
  <c r="N241" i="2"/>
  <c r="M241" i="2"/>
  <c r="L241" i="2"/>
  <c r="K241" i="2"/>
  <c r="J241" i="2"/>
  <c r="N240" i="2"/>
  <c r="M240" i="2"/>
  <c r="L240" i="2"/>
  <c r="K240" i="2"/>
  <c r="J240" i="2"/>
  <c r="N239" i="2"/>
  <c r="M239" i="2"/>
  <c r="L239" i="2"/>
  <c r="K239" i="2"/>
  <c r="J239" i="2"/>
  <c r="N238" i="2"/>
  <c r="M238" i="2"/>
  <c r="L238" i="2"/>
  <c r="K238" i="2"/>
  <c r="J238" i="2"/>
  <c r="N237" i="2"/>
  <c r="M237" i="2"/>
  <c r="L237" i="2"/>
  <c r="K237" i="2"/>
  <c r="J237" i="2"/>
  <c r="N236" i="2"/>
  <c r="M236" i="2"/>
  <c r="L236" i="2"/>
  <c r="K236" i="2"/>
  <c r="J236" i="2"/>
  <c r="N235" i="2"/>
  <c r="M235" i="2"/>
  <c r="L235" i="2"/>
  <c r="K235" i="2"/>
  <c r="J235" i="2"/>
  <c r="N234" i="2"/>
  <c r="M234" i="2"/>
  <c r="L234" i="2"/>
  <c r="K234" i="2"/>
  <c r="J234" i="2"/>
  <c r="N233" i="2"/>
  <c r="M233" i="2"/>
  <c r="L233" i="2"/>
  <c r="K233" i="2"/>
  <c r="J233" i="2"/>
  <c r="N232" i="2"/>
  <c r="M232" i="2"/>
  <c r="L232" i="2"/>
  <c r="K232" i="2"/>
  <c r="J232" i="2"/>
  <c r="N231" i="2"/>
  <c r="M231" i="2"/>
  <c r="L231" i="2"/>
  <c r="K231" i="2"/>
  <c r="J231" i="2"/>
  <c r="N230" i="2"/>
  <c r="M230" i="2"/>
  <c r="L230" i="2"/>
  <c r="K230" i="2"/>
  <c r="J230" i="2"/>
  <c r="N229" i="2"/>
  <c r="M229" i="2"/>
  <c r="L229" i="2"/>
  <c r="K229" i="2"/>
  <c r="J229" i="2"/>
  <c r="N228" i="2"/>
  <c r="M228" i="2"/>
  <c r="L228" i="2"/>
  <c r="K228" i="2"/>
  <c r="J228" i="2"/>
  <c r="N227" i="2"/>
  <c r="M227" i="2"/>
  <c r="L227" i="2"/>
  <c r="K227" i="2"/>
  <c r="J227" i="2"/>
  <c r="N226" i="2"/>
  <c r="M226" i="2"/>
  <c r="L226" i="2"/>
  <c r="K226" i="2"/>
  <c r="J226" i="2"/>
  <c r="N225" i="2"/>
  <c r="M225" i="2"/>
  <c r="L225" i="2"/>
  <c r="K225" i="2"/>
  <c r="J225" i="2"/>
  <c r="N224" i="2"/>
  <c r="M224" i="2"/>
  <c r="L224" i="2"/>
  <c r="K224" i="2"/>
  <c r="J224" i="2"/>
  <c r="N223" i="2"/>
  <c r="M223" i="2"/>
  <c r="L223" i="2"/>
  <c r="K223" i="2"/>
  <c r="J223" i="2"/>
  <c r="N222" i="2"/>
  <c r="M222" i="2"/>
  <c r="L222" i="2"/>
  <c r="K222" i="2"/>
  <c r="J222" i="2"/>
  <c r="N221" i="2"/>
  <c r="M221" i="2"/>
  <c r="L221" i="2"/>
  <c r="K221" i="2"/>
  <c r="J221" i="2"/>
  <c r="N220" i="2"/>
  <c r="M220" i="2"/>
  <c r="L220" i="2"/>
  <c r="K220" i="2"/>
  <c r="J220" i="2"/>
  <c r="N219" i="2"/>
  <c r="M219" i="2"/>
  <c r="L219" i="2"/>
  <c r="K219" i="2"/>
  <c r="J219" i="2"/>
  <c r="N218" i="2"/>
  <c r="M218" i="2"/>
  <c r="L218" i="2"/>
  <c r="K218" i="2"/>
  <c r="J218" i="2"/>
  <c r="N217" i="2"/>
  <c r="M217" i="2"/>
  <c r="L217" i="2"/>
  <c r="K217" i="2"/>
  <c r="J217" i="2"/>
  <c r="N216" i="2"/>
  <c r="M216" i="2"/>
  <c r="L216" i="2"/>
  <c r="K216" i="2"/>
  <c r="J216" i="2"/>
  <c r="N215" i="2"/>
  <c r="M215" i="2"/>
  <c r="L215" i="2"/>
  <c r="K215" i="2"/>
  <c r="J215" i="2"/>
  <c r="N214" i="2"/>
  <c r="M214" i="2"/>
  <c r="L214" i="2"/>
  <c r="K214" i="2"/>
  <c r="J214" i="2"/>
  <c r="N213" i="2"/>
  <c r="M213" i="2"/>
  <c r="L213" i="2"/>
  <c r="K213" i="2"/>
  <c r="J213" i="2"/>
  <c r="N212" i="2"/>
  <c r="M212" i="2"/>
  <c r="L212" i="2"/>
  <c r="K212" i="2"/>
  <c r="J212" i="2"/>
  <c r="N211" i="2"/>
  <c r="M211" i="2"/>
  <c r="L211" i="2"/>
  <c r="K211" i="2"/>
  <c r="J211" i="2"/>
  <c r="N210" i="2"/>
  <c r="M210" i="2"/>
  <c r="L210" i="2"/>
  <c r="K210" i="2"/>
  <c r="J210" i="2"/>
  <c r="N209" i="2"/>
  <c r="M209" i="2"/>
  <c r="L209" i="2"/>
  <c r="K209" i="2"/>
  <c r="J209" i="2"/>
  <c r="N208" i="2"/>
  <c r="M208" i="2"/>
  <c r="L208" i="2"/>
  <c r="K208" i="2"/>
  <c r="J208" i="2"/>
  <c r="N207" i="2"/>
  <c r="M207" i="2"/>
  <c r="L207" i="2"/>
  <c r="K207" i="2"/>
  <c r="J207" i="2"/>
  <c r="N206" i="2"/>
  <c r="M206" i="2"/>
  <c r="L206" i="2"/>
  <c r="K206" i="2"/>
  <c r="J206" i="2"/>
  <c r="N205" i="2"/>
  <c r="M205" i="2"/>
  <c r="L205" i="2"/>
  <c r="K205" i="2"/>
  <c r="J205" i="2"/>
  <c r="N204" i="2"/>
  <c r="M204" i="2"/>
  <c r="L204" i="2"/>
  <c r="K204" i="2"/>
  <c r="J204" i="2"/>
  <c r="N203" i="2"/>
  <c r="M203" i="2"/>
  <c r="L203" i="2"/>
  <c r="K203" i="2"/>
  <c r="J203" i="2"/>
  <c r="N202" i="2"/>
  <c r="M202" i="2"/>
  <c r="L202" i="2"/>
  <c r="K202" i="2"/>
  <c r="J202" i="2"/>
  <c r="N201" i="2"/>
  <c r="M201" i="2"/>
  <c r="L201" i="2"/>
  <c r="K201" i="2"/>
  <c r="J201" i="2"/>
  <c r="N200" i="2"/>
  <c r="M200" i="2"/>
  <c r="L200" i="2"/>
  <c r="K200" i="2"/>
  <c r="J200" i="2"/>
  <c r="N199" i="2"/>
  <c r="M199" i="2"/>
  <c r="L199" i="2"/>
  <c r="K199" i="2"/>
  <c r="J199" i="2"/>
  <c r="N198" i="2"/>
  <c r="M198" i="2"/>
  <c r="L198" i="2"/>
  <c r="K198" i="2"/>
  <c r="J198" i="2"/>
  <c r="N197" i="2"/>
  <c r="M197" i="2"/>
  <c r="L197" i="2"/>
  <c r="K197" i="2"/>
  <c r="J197" i="2"/>
  <c r="N196" i="2"/>
  <c r="M196" i="2"/>
  <c r="L196" i="2"/>
  <c r="K196" i="2"/>
  <c r="J196" i="2"/>
  <c r="N195" i="2"/>
  <c r="M195" i="2"/>
  <c r="L195" i="2"/>
  <c r="K195" i="2"/>
  <c r="J195" i="2"/>
  <c r="N194" i="2"/>
  <c r="M194" i="2"/>
  <c r="L194" i="2"/>
  <c r="K194" i="2"/>
  <c r="J194" i="2"/>
  <c r="N193" i="2"/>
  <c r="M193" i="2"/>
  <c r="L193" i="2"/>
  <c r="K193" i="2"/>
  <c r="J193" i="2"/>
  <c r="N192" i="2"/>
  <c r="M192" i="2"/>
  <c r="L192" i="2"/>
  <c r="K192" i="2"/>
  <c r="J192" i="2"/>
  <c r="N191" i="2"/>
  <c r="M191" i="2"/>
  <c r="L191" i="2"/>
  <c r="K191" i="2"/>
  <c r="J191" i="2"/>
  <c r="N190" i="2"/>
  <c r="M190" i="2"/>
  <c r="L190" i="2"/>
  <c r="K190" i="2"/>
  <c r="J190" i="2"/>
  <c r="N189" i="2"/>
  <c r="M189" i="2"/>
  <c r="L189" i="2"/>
  <c r="K189" i="2"/>
  <c r="J189" i="2"/>
  <c r="N188" i="2"/>
  <c r="M188" i="2"/>
  <c r="L188" i="2"/>
  <c r="K188" i="2"/>
  <c r="J188" i="2"/>
  <c r="N187" i="2"/>
  <c r="M187" i="2"/>
  <c r="L187" i="2"/>
  <c r="K187" i="2"/>
  <c r="J187" i="2"/>
  <c r="N186" i="2"/>
  <c r="M186" i="2"/>
  <c r="L186" i="2"/>
  <c r="K186" i="2"/>
  <c r="J186" i="2"/>
  <c r="N185" i="2"/>
  <c r="M185" i="2"/>
  <c r="L185" i="2"/>
  <c r="K185" i="2"/>
  <c r="J185" i="2"/>
  <c r="N184" i="2"/>
  <c r="M184" i="2"/>
  <c r="L184" i="2"/>
  <c r="K184" i="2"/>
  <c r="J184" i="2"/>
  <c r="N183" i="2"/>
  <c r="M183" i="2"/>
  <c r="L183" i="2"/>
  <c r="K183" i="2"/>
  <c r="J183" i="2"/>
  <c r="N182" i="2"/>
  <c r="M182" i="2"/>
  <c r="L182" i="2"/>
  <c r="K182" i="2"/>
  <c r="J182" i="2"/>
  <c r="N181" i="2"/>
  <c r="M181" i="2"/>
  <c r="L181" i="2"/>
  <c r="K181" i="2"/>
  <c r="J181" i="2"/>
  <c r="N180" i="2"/>
  <c r="M180" i="2"/>
  <c r="L180" i="2"/>
  <c r="K180" i="2"/>
  <c r="J180" i="2"/>
  <c r="N179" i="2"/>
  <c r="M179" i="2"/>
  <c r="L179" i="2"/>
  <c r="K179" i="2"/>
  <c r="J179" i="2"/>
  <c r="N178" i="2"/>
  <c r="M178" i="2"/>
  <c r="L178" i="2"/>
  <c r="K178" i="2"/>
  <c r="J178" i="2"/>
  <c r="N177" i="2"/>
  <c r="M177" i="2"/>
  <c r="L177" i="2"/>
  <c r="K177" i="2"/>
  <c r="J177" i="2"/>
  <c r="N176" i="2"/>
  <c r="M176" i="2"/>
  <c r="L176" i="2"/>
  <c r="K176" i="2"/>
  <c r="J176" i="2"/>
  <c r="N175" i="2"/>
  <c r="M175" i="2"/>
  <c r="L175" i="2"/>
  <c r="K175" i="2"/>
  <c r="J175" i="2"/>
  <c r="N174" i="2"/>
  <c r="M174" i="2"/>
  <c r="L174" i="2"/>
  <c r="K174" i="2"/>
  <c r="J174" i="2"/>
  <c r="N173" i="2"/>
  <c r="M173" i="2"/>
  <c r="L173" i="2"/>
  <c r="K173" i="2"/>
  <c r="J173" i="2"/>
  <c r="N172" i="2"/>
  <c r="M172" i="2"/>
  <c r="L172" i="2"/>
  <c r="K172" i="2"/>
  <c r="J172" i="2"/>
  <c r="N171" i="2"/>
  <c r="M171" i="2"/>
  <c r="L171" i="2"/>
  <c r="K171" i="2"/>
  <c r="J171" i="2"/>
  <c r="N170" i="2"/>
  <c r="M170" i="2"/>
  <c r="L170" i="2"/>
  <c r="K170" i="2"/>
  <c r="J170" i="2"/>
  <c r="N169" i="2"/>
  <c r="M169" i="2"/>
  <c r="L169" i="2"/>
  <c r="K169" i="2"/>
  <c r="J169" i="2"/>
  <c r="N168" i="2"/>
  <c r="M168" i="2"/>
  <c r="L168" i="2"/>
  <c r="K168" i="2"/>
  <c r="J168" i="2"/>
  <c r="N167" i="2"/>
  <c r="M167" i="2"/>
  <c r="L167" i="2"/>
  <c r="K167" i="2"/>
  <c r="J167" i="2"/>
  <c r="N166" i="2"/>
  <c r="M166" i="2"/>
  <c r="L166" i="2"/>
  <c r="K166" i="2"/>
  <c r="J166" i="2"/>
  <c r="N165" i="2"/>
  <c r="M165" i="2"/>
  <c r="L165" i="2"/>
  <c r="K165" i="2"/>
  <c r="J165" i="2"/>
  <c r="N164" i="2"/>
  <c r="M164" i="2"/>
  <c r="L164" i="2"/>
  <c r="K164" i="2"/>
  <c r="J164" i="2"/>
  <c r="N163" i="2"/>
  <c r="M163" i="2"/>
  <c r="L163" i="2"/>
  <c r="K163" i="2"/>
  <c r="J163" i="2"/>
  <c r="N162" i="2"/>
  <c r="M162" i="2"/>
  <c r="L162" i="2"/>
  <c r="K162" i="2"/>
  <c r="J162" i="2"/>
  <c r="N161" i="2"/>
  <c r="M161" i="2"/>
  <c r="L161" i="2"/>
  <c r="K161" i="2"/>
  <c r="J161" i="2"/>
  <c r="N160" i="2"/>
  <c r="M160" i="2"/>
  <c r="L160" i="2"/>
  <c r="K160" i="2"/>
  <c r="J160" i="2"/>
  <c r="N159" i="2"/>
  <c r="M159" i="2"/>
  <c r="L159" i="2"/>
  <c r="K159" i="2"/>
  <c r="J159" i="2"/>
  <c r="N158" i="2"/>
  <c r="M158" i="2"/>
  <c r="L158" i="2"/>
  <c r="K158" i="2"/>
  <c r="J158" i="2"/>
  <c r="N157" i="2"/>
  <c r="M157" i="2"/>
  <c r="L157" i="2"/>
  <c r="K157" i="2"/>
  <c r="J157" i="2"/>
  <c r="N156" i="2"/>
  <c r="M156" i="2"/>
  <c r="L156" i="2"/>
  <c r="K156" i="2"/>
  <c r="J156" i="2"/>
  <c r="N155" i="2"/>
  <c r="M155" i="2"/>
  <c r="L155" i="2"/>
  <c r="K155" i="2"/>
  <c r="J155" i="2"/>
  <c r="N154" i="2"/>
  <c r="M154" i="2"/>
  <c r="L154" i="2"/>
  <c r="K154" i="2"/>
  <c r="J154" i="2"/>
  <c r="N153" i="2"/>
  <c r="M153" i="2"/>
  <c r="L153" i="2"/>
  <c r="K153" i="2"/>
  <c r="J153" i="2"/>
  <c r="N152" i="2"/>
  <c r="M152" i="2"/>
  <c r="L152" i="2"/>
  <c r="K152" i="2"/>
  <c r="J152" i="2"/>
  <c r="N151" i="2"/>
  <c r="M151" i="2"/>
  <c r="L151" i="2"/>
  <c r="K151" i="2"/>
  <c r="J151" i="2"/>
  <c r="N150" i="2"/>
  <c r="M150" i="2"/>
  <c r="L150" i="2"/>
  <c r="K150" i="2"/>
  <c r="J150" i="2"/>
  <c r="N149" i="2"/>
  <c r="M149" i="2"/>
  <c r="L149" i="2"/>
  <c r="K149" i="2"/>
  <c r="J149" i="2"/>
  <c r="N148" i="2"/>
  <c r="M148" i="2"/>
  <c r="L148" i="2"/>
  <c r="K148" i="2"/>
  <c r="J148" i="2"/>
  <c r="N147" i="2"/>
  <c r="M147" i="2"/>
  <c r="L147" i="2"/>
  <c r="K147" i="2"/>
  <c r="J147" i="2"/>
  <c r="N146" i="2"/>
  <c r="M146" i="2"/>
  <c r="L146" i="2"/>
  <c r="K146" i="2"/>
  <c r="J146" i="2"/>
  <c r="N145" i="2"/>
  <c r="M145" i="2"/>
  <c r="L145" i="2"/>
  <c r="K145" i="2"/>
  <c r="J145" i="2"/>
  <c r="N144" i="2"/>
  <c r="M144" i="2"/>
  <c r="L144" i="2"/>
  <c r="K144" i="2"/>
  <c r="J144" i="2"/>
  <c r="N143" i="2"/>
  <c r="M143" i="2"/>
  <c r="L143" i="2"/>
  <c r="K143" i="2"/>
  <c r="J143" i="2"/>
  <c r="N142" i="2"/>
  <c r="M142" i="2"/>
  <c r="L142" i="2"/>
  <c r="K142" i="2"/>
  <c r="J142" i="2"/>
  <c r="N141" i="2"/>
  <c r="M141" i="2"/>
  <c r="L141" i="2"/>
  <c r="K141" i="2"/>
  <c r="J141" i="2"/>
  <c r="N140" i="2"/>
  <c r="M140" i="2"/>
  <c r="L140" i="2"/>
  <c r="K140" i="2"/>
  <c r="J140" i="2"/>
  <c r="N139" i="2"/>
  <c r="M139" i="2"/>
  <c r="L139" i="2"/>
  <c r="K139" i="2"/>
  <c r="J139" i="2"/>
  <c r="N138" i="2"/>
  <c r="M138" i="2"/>
  <c r="L138" i="2"/>
  <c r="K138" i="2"/>
  <c r="J138" i="2"/>
  <c r="N137" i="2"/>
  <c r="M137" i="2"/>
  <c r="L137" i="2"/>
  <c r="K137" i="2"/>
  <c r="J137" i="2"/>
  <c r="N136" i="2"/>
  <c r="M136" i="2"/>
  <c r="L136" i="2"/>
  <c r="K136" i="2"/>
  <c r="J136" i="2"/>
  <c r="N135" i="2"/>
  <c r="M135" i="2"/>
  <c r="L135" i="2"/>
  <c r="K135" i="2"/>
  <c r="J135" i="2"/>
  <c r="N134" i="2"/>
  <c r="M134" i="2"/>
  <c r="L134" i="2"/>
  <c r="K134" i="2"/>
  <c r="J134" i="2"/>
  <c r="N133" i="2"/>
  <c r="M133" i="2"/>
  <c r="L133" i="2"/>
  <c r="K133" i="2"/>
  <c r="J133" i="2"/>
  <c r="N132" i="2"/>
  <c r="M132" i="2"/>
  <c r="L132" i="2"/>
  <c r="K132" i="2"/>
  <c r="J132" i="2"/>
  <c r="N131" i="2"/>
  <c r="M131" i="2"/>
  <c r="L131" i="2"/>
  <c r="K131" i="2"/>
  <c r="J131" i="2"/>
  <c r="N130" i="2"/>
  <c r="M130" i="2"/>
  <c r="L130" i="2"/>
  <c r="K130" i="2"/>
  <c r="J130" i="2"/>
  <c r="N129" i="2"/>
  <c r="M129" i="2"/>
  <c r="L129" i="2"/>
  <c r="K129" i="2"/>
  <c r="J129" i="2"/>
  <c r="N128" i="2"/>
  <c r="M128" i="2"/>
  <c r="L128" i="2"/>
  <c r="K128" i="2"/>
  <c r="J128" i="2"/>
  <c r="N127" i="2"/>
  <c r="M127" i="2"/>
  <c r="L127" i="2"/>
  <c r="K127" i="2"/>
  <c r="J127" i="2"/>
  <c r="N126" i="2"/>
  <c r="M126" i="2"/>
  <c r="L126" i="2"/>
  <c r="K126" i="2"/>
  <c r="J126" i="2"/>
  <c r="N125" i="2"/>
  <c r="M125" i="2"/>
  <c r="L125" i="2"/>
  <c r="K125" i="2"/>
  <c r="J125" i="2"/>
  <c r="N124" i="2"/>
  <c r="M124" i="2"/>
  <c r="L124" i="2"/>
  <c r="K124" i="2"/>
  <c r="J124" i="2"/>
  <c r="N123" i="2"/>
  <c r="M123" i="2"/>
  <c r="L123" i="2"/>
  <c r="K123" i="2"/>
  <c r="J123" i="2"/>
  <c r="N122" i="2"/>
  <c r="M122" i="2"/>
  <c r="L122" i="2"/>
  <c r="K122" i="2"/>
  <c r="J122" i="2"/>
  <c r="N121" i="2"/>
  <c r="M121" i="2"/>
  <c r="L121" i="2"/>
  <c r="K121" i="2"/>
  <c r="J121" i="2"/>
  <c r="N120" i="2"/>
  <c r="M120" i="2"/>
  <c r="L120" i="2"/>
  <c r="K120" i="2"/>
  <c r="J120" i="2"/>
  <c r="N119" i="2"/>
  <c r="M119" i="2"/>
  <c r="L119" i="2"/>
  <c r="K119" i="2"/>
  <c r="J119" i="2"/>
  <c r="N118" i="2"/>
  <c r="M118" i="2"/>
  <c r="L118" i="2"/>
  <c r="K118" i="2"/>
  <c r="J118" i="2"/>
  <c r="N117" i="2"/>
  <c r="M117" i="2"/>
  <c r="L117" i="2"/>
  <c r="K117" i="2"/>
  <c r="J117" i="2"/>
  <c r="N116" i="2"/>
  <c r="M116" i="2"/>
  <c r="L116" i="2"/>
  <c r="K116" i="2"/>
  <c r="J116" i="2"/>
  <c r="N115" i="2"/>
  <c r="M115" i="2"/>
  <c r="L115" i="2"/>
  <c r="K115" i="2"/>
  <c r="J115" i="2"/>
  <c r="N114" i="2"/>
  <c r="M114" i="2"/>
  <c r="L114" i="2"/>
  <c r="K114" i="2"/>
  <c r="J114" i="2"/>
  <c r="N113" i="2"/>
  <c r="M113" i="2"/>
  <c r="L113" i="2"/>
  <c r="K113" i="2"/>
  <c r="J113" i="2"/>
  <c r="N112" i="2"/>
  <c r="M112" i="2"/>
  <c r="L112" i="2"/>
  <c r="K112" i="2"/>
  <c r="J112" i="2"/>
  <c r="N111" i="2"/>
  <c r="M111" i="2"/>
  <c r="L111" i="2"/>
  <c r="K111" i="2"/>
  <c r="J111" i="2"/>
  <c r="N110" i="2"/>
  <c r="M110" i="2"/>
  <c r="L110" i="2"/>
  <c r="K110" i="2"/>
  <c r="J110" i="2"/>
  <c r="N109" i="2"/>
  <c r="M109" i="2"/>
  <c r="L109" i="2"/>
  <c r="K109" i="2"/>
  <c r="J109" i="2"/>
  <c r="N108" i="2"/>
  <c r="M108" i="2"/>
  <c r="L108" i="2"/>
  <c r="K108" i="2"/>
  <c r="J108" i="2"/>
  <c r="N107" i="2"/>
  <c r="M107" i="2"/>
  <c r="L107" i="2"/>
  <c r="K107" i="2"/>
  <c r="J107" i="2"/>
  <c r="N106" i="2"/>
  <c r="M106" i="2"/>
  <c r="L106" i="2"/>
  <c r="K106" i="2"/>
  <c r="J106" i="2"/>
  <c r="N105" i="2"/>
  <c r="M105" i="2"/>
  <c r="L105" i="2"/>
  <c r="K105" i="2"/>
  <c r="J105" i="2"/>
  <c r="N104" i="2"/>
  <c r="M104" i="2"/>
  <c r="L104" i="2"/>
  <c r="K104" i="2"/>
  <c r="J104" i="2"/>
  <c r="N103" i="2"/>
  <c r="M103" i="2"/>
  <c r="L103" i="2"/>
  <c r="K103" i="2"/>
  <c r="J103" i="2"/>
  <c r="N102" i="2"/>
  <c r="M102" i="2"/>
  <c r="L102" i="2"/>
  <c r="K102" i="2"/>
  <c r="J102" i="2"/>
  <c r="N101" i="2"/>
  <c r="M101" i="2"/>
  <c r="L101" i="2"/>
  <c r="K101" i="2"/>
  <c r="J101" i="2"/>
  <c r="N100" i="2"/>
  <c r="M100" i="2"/>
  <c r="L100" i="2"/>
  <c r="K100" i="2"/>
  <c r="J100" i="2"/>
  <c r="N99" i="2"/>
  <c r="M99" i="2"/>
  <c r="L99" i="2"/>
  <c r="K99" i="2"/>
  <c r="J99" i="2"/>
  <c r="N98" i="2"/>
  <c r="M98" i="2"/>
  <c r="L98" i="2"/>
  <c r="K98" i="2"/>
  <c r="J98" i="2"/>
  <c r="N97" i="2"/>
  <c r="M97" i="2"/>
  <c r="L97" i="2"/>
  <c r="K97" i="2"/>
  <c r="J97" i="2"/>
  <c r="N96" i="2"/>
  <c r="M96" i="2"/>
  <c r="L96" i="2"/>
  <c r="K96" i="2"/>
  <c r="J96" i="2"/>
  <c r="N95" i="2"/>
  <c r="M95" i="2"/>
  <c r="L95" i="2"/>
  <c r="K95" i="2"/>
  <c r="J95" i="2"/>
  <c r="N94" i="2"/>
  <c r="M94" i="2"/>
  <c r="L94" i="2"/>
  <c r="K94" i="2"/>
  <c r="J94" i="2"/>
  <c r="N93" i="2"/>
  <c r="M93" i="2"/>
  <c r="L93" i="2"/>
  <c r="K93" i="2"/>
  <c r="J93" i="2"/>
  <c r="N92" i="2"/>
  <c r="M92" i="2"/>
  <c r="L92" i="2"/>
  <c r="K92" i="2"/>
  <c r="J92" i="2"/>
  <c r="N91" i="2"/>
  <c r="M91" i="2"/>
  <c r="L91" i="2"/>
  <c r="K91" i="2"/>
  <c r="J91" i="2"/>
  <c r="N90" i="2"/>
  <c r="M90" i="2"/>
  <c r="L90" i="2"/>
  <c r="K90" i="2"/>
  <c r="J90" i="2"/>
  <c r="N89" i="2"/>
  <c r="M89" i="2"/>
  <c r="L89" i="2"/>
  <c r="J89" i="2"/>
  <c r="N88" i="2"/>
  <c r="M88" i="2"/>
  <c r="L88" i="2"/>
  <c r="J88" i="2"/>
  <c r="N87" i="2"/>
  <c r="M87" i="2"/>
  <c r="L87" i="2"/>
  <c r="J87" i="2"/>
  <c r="N86" i="2"/>
  <c r="M86" i="2"/>
  <c r="L86" i="2"/>
  <c r="J86" i="2"/>
  <c r="N85" i="2"/>
  <c r="M85" i="2"/>
  <c r="L85" i="2"/>
  <c r="J85" i="2"/>
  <c r="N84" i="2"/>
  <c r="M84" i="2"/>
  <c r="L84" i="2"/>
  <c r="J84" i="2"/>
  <c r="N83" i="2"/>
  <c r="M83" i="2"/>
  <c r="L83" i="2"/>
  <c r="J83" i="2"/>
  <c r="N82" i="2"/>
  <c r="M82" i="2"/>
  <c r="L82" i="2"/>
  <c r="J82" i="2"/>
  <c r="N64" i="2"/>
  <c r="M64" i="2"/>
  <c r="L64" i="2"/>
  <c r="K64" i="2"/>
  <c r="J64" i="2"/>
  <c r="N63" i="2"/>
  <c r="M63" i="2"/>
  <c r="L63" i="2"/>
  <c r="K63" i="2"/>
  <c r="J63" i="2"/>
  <c r="N62" i="2"/>
  <c r="M62" i="2"/>
  <c r="L62" i="2"/>
  <c r="K62" i="2"/>
  <c r="J62" i="2"/>
  <c r="N61" i="2"/>
  <c r="M61" i="2"/>
  <c r="L61" i="2"/>
  <c r="K61" i="2"/>
  <c r="J61" i="2"/>
  <c r="N60" i="2"/>
  <c r="M60" i="2"/>
  <c r="L60" i="2"/>
  <c r="K60" i="2"/>
  <c r="J60" i="2"/>
  <c r="E12" i="2"/>
  <c r="D12" i="2"/>
  <c r="K10" i="2"/>
  <c r="K9" i="2"/>
  <c r="K8" i="2"/>
  <c r="K7" i="2"/>
  <c r="K6" i="2"/>
  <c r="K4" i="2"/>
  <c r="K3" i="2"/>
  <c r="K2" i="2"/>
  <c r="D1" i="2"/>
  <c r="K5" i="2" s="1"/>
  <c r="N399" i="1"/>
  <c r="M399" i="1"/>
  <c r="L399" i="1"/>
  <c r="K399" i="1"/>
  <c r="I399" i="1" s="1"/>
  <c r="J399" i="1"/>
  <c r="N398" i="1"/>
  <c r="M398" i="1"/>
  <c r="L398" i="1"/>
  <c r="K398" i="1"/>
  <c r="J398" i="1"/>
  <c r="I398" i="1" s="1"/>
  <c r="N397" i="1"/>
  <c r="M397" i="1"/>
  <c r="L397" i="1"/>
  <c r="K397" i="1"/>
  <c r="I397" i="1" s="1"/>
  <c r="J397" i="1"/>
  <c r="N396" i="1"/>
  <c r="M396" i="1"/>
  <c r="L396" i="1"/>
  <c r="K396" i="1"/>
  <c r="J396" i="1"/>
  <c r="I396" i="1" s="1"/>
  <c r="N395" i="1"/>
  <c r="M395" i="1"/>
  <c r="L395" i="1"/>
  <c r="K395" i="1"/>
  <c r="I395" i="1" s="1"/>
  <c r="J395" i="1"/>
  <c r="N394" i="1"/>
  <c r="M394" i="1"/>
  <c r="L394" i="1"/>
  <c r="K394" i="1"/>
  <c r="J394" i="1"/>
  <c r="I394" i="1" s="1"/>
  <c r="N393" i="1"/>
  <c r="M393" i="1"/>
  <c r="L393" i="1"/>
  <c r="K393" i="1"/>
  <c r="I393" i="1" s="1"/>
  <c r="J393" i="1"/>
  <c r="N392" i="1"/>
  <c r="M392" i="1"/>
  <c r="L392" i="1"/>
  <c r="K392" i="1"/>
  <c r="J392" i="1"/>
  <c r="I392" i="1" s="1"/>
  <c r="N391" i="1"/>
  <c r="M391" i="1"/>
  <c r="L391" i="1"/>
  <c r="K391" i="1"/>
  <c r="I391" i="1" s="1"/>
  <c r="J391" i="1"/>
  <c r="N390" i="1"/>
  <c r="M390" i="1"/>
  <c r="L390" i="1"/>
  <c r="K390" i="1"/>
  <c r="J390" i="1"/>
  <c r="I390" i="1" s="1"/>
  <c r="N389" i="1"/>
  <c r="M389" i="1"/>
  <c r="L389" i="1"/>
  <c r="K389" i="1"/>
  <c r="I389" i="1" s="1"/>
  <c r="J389" i="1"/>
  <c r="N388" i="1"/>
  <c r="M388" i="1"/>
  <c r="L388" i="1"/>
  <c r="K388" i="1"/>
  <c r="J388" i="1"/>
  <c r="I388" i="1" s="1"/>
  <c r="N387" i="1"/>
  <c r="M387" i="1"/>
  <c r="L387" i="1"/>
  <c r="K387" i="1"/>
  <c r="I387" i="1" s="1"/>
  <c r="J387" i="1"/>
  <c r="N386" i="1"/>
  <c r="M386" i="1"/>
  <c r="L386" i="1"/>
  <c r="K386" i="1"/>
  <c r="J386" i="1"/>
  <c r="I386" i="1" s="1"/>
  <c r="N385" i="1"/>
  <c r="M385" i="1"/>
  <c r="L385" i="1"/>
  <c r="K385" i="1"/>
  <c r="I385" i="1" s="1"/>
  <c r="J385" i="1"/>
  <c r="N384" i="1"/>
  <c r="M384" i="1"/>
  <c r="L384" i="1"/>
  <c r="K384" i="1"/>
  <c r="J384" i="1"/>
  <c r="I384" i="1" s="1"/>
  <c r="N383" i="1"/>
  <c r="M383" i="1"/>
  <c r="L383" i="1"/>
  <c r="K383" i="1"/>
  <c r="I383" i="1" s="1"/>
  <c r="J383" i="1"/>
  <c r="N382" i="1"/>
  <c r="M382" i="1"/>
  <c r="L382" i="1"/>
  <c r="K382" i="1"/>
  <c r="J382" i="1"/>
  <c r="I382" i="1" s="1"/>
  <c r="N381" i="1"/>
  <c r="M381" i="1"/>
  <c r="L381" i="1"/>
  <c r="K381" i="1"/>
  <c r="I381" i="1" s="1"/>
  <c r="J381" i="1"/>
  <c r="N380" i="1"/>
  <c r="M380" i="1"/>
  <c r="L380" i="1"/>
  <c r="K380" i="1"/>
  <c r="J380" i="1"/>
  <c r="I380" i="1" s="1"/>
  <c r="N379" i="1"/>
  <c r="M379" i="1"/>
  <c r="L379" i="1"/>
  <c r="K379" i="1"/>
  <c r="I379" i="1" s="1"/>
  <c r="J379" i="1"/>
  <c r="N378" i="1"/>
  <c r="M378" i="1"/>
  <c r="L378" i="1"/>
  <c r="K378" i="1"/>
  <c r="J378" i="1"/>
  <c r="I378" i="1" s="1"/>
  <c r="N377" i="1"/>
  <c r="M377" i="1"/>
  <c r="L377" i="1"/>
  <c r="K377" i="1"/>
  <c r="I377" i="1" s="1"/>
  <c r="J377" i="1"/>
  <c r="N376" i="1"/>
  <c r="M376" i="1"/>
  <c r="L376" i="1"/>
  <c r="K376" i="1"/>
  <c r="J376" i="1"/>
  <c r="I376" i="1" s="1"/>
  <c r="N375" i="1"/>
  <c r="M375" i="1"/>
  <c r="L375" i="1"/>
  <c r="K375" i="1"/>
  <c r="I375" i="1" s="1"/>
  <c r="J375" i="1"/>
  <c r="N374" i="1"/>
  <c r="M374" i="1"/>
  <c r="L374" i="1"/>
  <c r="K374" i="1"/>
  <c r="J374" i="1"/>
  <c r="I374" i="1" s="1"/>
  <c r="N373" i="1"/>
  <c r="M373" i="1"/>
  <c r="L373" i="1"/>
  <c r="K373" i="1"/>
  <c r="I373" i="1" s="1"/>
  <c r="J373" i="1"/>
  <c r="N372" i="1"/>
  <c r="M372" i="1"/>
  <c r="L372" i="1"/>
  <c r="K372" i="1"/>
  <c r="J372" i="1"/>
  <c r="I372" i="1" s="1"/>
  <c r="N371" i="1"/>
  <c r="M371" i="1"/>
  <c r="L371" i="1"/>
  <c r="K371" i="1"/>
  <c r="I371" i="1" s="1"/>
  <c r="J371" i="1"/>
  <c r="N370" i="1"/>
  <c r="M370" i="1"/>
  <c r="L370" i="1"/>
  <c r="K370" i="1"/>
  <c r="J370" i="1"/>
  <c r="I370" i="1" s="1"/>
  <c r="N369" i="1"/>
  <c r="M369" i="1"/>
  <c r="L369" i="1"/>
  <c r="K369" i="1"/>
  <c r="I369" i="1" s="1"/>
  <c r="J369" i="1"/>
  <c r="N368" i="1"/>
  <c r="M368" i="1"/>
  <c r="L368" i="1"/>
  <c r="K368" i="1"/>
  <c r="J368" i="1"/>
  <c r="I368" i="1" s="1"/>
  <c r="N367" i="1"/>
  <c r="M367" i="1"/>
  <c r="L367" i="1"/>
  <c r="K367" i="1"/>
  <c r="I367" i="1" s="1"/>
  <c r="J367" i="1"/>
  <c r="N366" i="1"/>
  <c r="M366" i="1"/>
  <c r="L366" i="1"/>
  <c r="K366" i="1"/>
  <c r="J366" i="1"/>
  <c r="I366" i="1" s="1"/>
  <c r="N365" i="1"/>
  <c r="M365" i="1"/>
  <c r="L365" i="1"/>
  <c r="K365" i="1"/>
  <c r="I365" i="1" s="1"/>
  <c r="J365" i="1"/>
  <c r="N364" i="1"/>
  <c r="M364" i="1"/>
  <c r="L364" i="1"/>
  <c r="K364" i="1"/>
  <c r="J364" i="1"/>
  <c r="I364" i="1" s="1"/>
  <c r="N363" i="1"/>
  <c r="M363" i="1"/>
  <c r="L363" i="1"/>
  <c r="K363" i="1"/>
  <c r="I363" i="1" s="1"/>
  <c r="J363" i="1"/>
  <c r="N362" i="1"/>
  <c r="M362" i="1"/>
  <c r="L362" i="1"/>
  <c r="K362" i="1"/>
  <c r="J362" i="1"/>
  <c r="I362" i="1" s="1"/>
  <c r="N361" i="1"/>
  <c r="M361" i="1"/>
  <c r="L361" i="1"/>
  <c r="K361" i="1"/>
  <c r="I361" i="1" s="1"/>
  <c r="J361" i="1"/>
  <c r="N360" i="1"/>
  <c r="M360" i="1"/>
  <c r="L360" i="1"/>
  <c r="K360" i="1"/>
  <c r="J360" i="1"/>
  <c r="I360" i="1" s="1"/>
  <c r="N359" i="1"/>
  <c r="M359" i="1"/>
  <c r="L359" i="1"/>
  <c r="K359" i="1"/>
  <c r="I359" i="1" s="1"/>
  <c r="J359" i="1"/>
  <c r="N358" i="1"/>
  <c r="M358" i="1"/>
  <c r="L358" i="1"/>
  <c r="K358" i="1"/>
  <c r="J358" i="1"/>
  <c r="I358" i="1" s="1"/>
  <c r="N357" i="1"/>
  <c r="M357" i="1"/>
  <c r="L357" i="1"/>
  <c r="K357" i="1"/>
  <c r="I357" i="1" s="1"/>
  <c r="J357" i="1"/>
  <c r="N356" i="1"/>
  <c r="M356" i="1"/>
  <c r="L356" i="1"/>
  <c r="K356" i="1"/>
  <c r="J356" i="1"/>
  <c r="I356" i="1" s="1"/>
  <c r="N355" i="1"/>
  <c r="M355" i="1"/>
  <c r="L355" i="1"/>
  <c r="K355" i="1"/>
  <c r="I355" i="1" s="1"/>
  <c r="J355" i="1"/>
  <c r="N354" i="1"/>
  <c r="M354" i="1"/>
  <c r="L354" i="1"/>
  <c r="K354" i="1"/>
  <c r="J354" i="1"/>
  <c r="I354" i="1" s="1"/>
  <c r="N353" i="1"/>
  <c r="M353" i="1"/>
  <c r="L353" i="1"/>
  <c r="K353" i="1"/>
  <c r="I353" i="1" s="1"/>
  <c r="J353" i="1"/>
  <c r="N352" i="1"/>
  <c r="M352" i="1"/>
  <c r="L352" i="1"/>
  <c r="K352" i="1"/>
  <c r="J352" i="1"/>
  <c r="I352" i="1" s="1"/>
  <c r="K39" i="1" s="1"/>
  <c r="N351" i="1"/>
  <c r="M351" i="1"/>
  <c r="L351" i="1"/>
  <c r="K351" i="1"/>
  <c r="I351" i="1" s="1"/>
  <c r="K38" i="1" s="1"/>
  <c r="J351" i="1"/>
  <c r="N350" i="1"/>
  <c r="M350" i="1"/>
  <c r="L350" i="1"/>
  <c r="K350" i="1"/>
  <c r="J350" i="1"/>
  <c r="I350" i="1" s="1"/>
  <c r="N349" i="1"/>
  <c r="M349" i="1"/>
  <c r="L349" i="1"/>
  <c r="K349" i="1"/>
  <c r="I349" i="1" s="1"/>
  <c r="J349" i="1"/>
  <c r="N348" i="1"/>
  <c r="M348" i="1"/>
  <c r="L348" i="1"/>
  <c r="K348" i="1"/>
  <c r="J348" i="1"/>
  <c r="I348" i="1" s="1"/>
  <c r="N347" i="1"/>
  <c r="M347" i="1"/>
  <c r="L347" i="1"/>
  <c r="K347" i="1"/>
  <c r="I347" i="1" s="1"/>
  <c r="J347" i="1"/>
  <c r="N346" i="1"/>
  <c r="M346" i="1"/>
  <c r="L346" i="1"/>
  <c r="K346" i="1"/>
  <c r="J346" i="1"/>
  <c r="I346" i="1" s="1"/>
  <c r="N345" i="1"/>
  <c r="M345" i="1"/>
  <c r="L345" i="1"/>
  <c r="K345" i="1"/>
  <c r="I345" i="1" s="1"/>
  <c r="J345" i="1"/>
  <c r="N344" i="1"/>
  <c r="M344" i="1"/>
  <c r="L344" i="1"/>
  <c r="K344" i="1"/>
  <c r="J344" i="1"/>
  <c r="I344" i="1" s="1"/>
  <c r="N343" i="1"/>
  <c r="M343" i="1"/>
  <c r="L343" i="1"/>
  <c r="K343" i="1"/>
  <c r="I343" i="1" s="1"/>
  <c r="J343" i="1"/>
  <c r="N342" i="1"/>
  <c r="M342" i="1"/>
  <c r="L342" i="1"/>
  <c r="K342" i="1"/>
  <c r="J342" i="1"/>
  <c r="I342" i="1" s="1"/>
  <c r="N341" i="1"/>
  <c r="M341" i="1"/>
  <c r="L341" i="1"/>
  <c r="K341" i="1"/>
  <c r="I341" i="1" s="1"/>
  <c r="J341" i="1"/>
  <c r="N340" i="1"/>
  <c r="M340" i="1"/>
  <c r="L340" i="1"/>
  <c r="K340" i="1"/>
  <c r="J340" i="1"/>
  <c r="I340" i="1" s="1"/>
  <c r="N339" i="1"/>
  <c r="M339" i="1"/>
  <c r="L339" i="1"/>
  <c r="K339" i="1"/>
  <c r="I339" i="1" s="1"/>
  <c r="J339" i="1"/>
  <c r="N338" i="1"/>
  <c r="M338" i="1"/>
  <c r="L338" i="1"/>
  <c r="K338" i="1"/>
  <c r="J338" i="1"/>
  <c r="I338" i="1" s="1"/>
  <c r="N337" i="1"/>
  <c r="M337" i="1"/>
  <c r="L337" i="1"/>
  <c r="K337" i="1"/>
  <c r="I337" i="1" s="1"/>
  <c r="J337" i="1"/>
  <c r="N336" i="1"/>
  <c r="M336" i="1"/>
  <c r="L336" i="1"/>
  <c r="K336" i="1"/>
  <c r="J336" i="1"/>
  <c r="I336" i="1" s="1"/>
  <c r="N335" i="1"/>
  <c r="M335" i="1"/>
  <c r="L335" i="1"/>
  <c r="K335" i="1"/>
  <c r="I335" i="1" s="1"/>
  <c r="J335" i="1"/>
  <c r="N334" i="1"/>
  <c r="M334" i="1"/>
  <c r="L334" i="1"/>
  <c r="K334" i="1"/>
  <c r="J334" i="1"/>
  <c r="I334" i="1" s="1"/>
  <c r="N333" i="1"/>
  <c r="M333" i="1"/>
  <c r="L333" i="1"/>
  <c r="K333" i="1"/>
  <c r="I333" i="1" s="1"/>
  <c r="J333" i="1"/>
  <c r="N332" i="1"/>
  <c r="M332" i="1"/>
  <c r="L332" i="1"/>
  <c r="K332" i="1"/>
  <c r="J332" i="1"/>
  <c r="I332" i="1" s="1"/>
  <c r="N331" i="1"/>
  <c r="M331" i="1"/>
  <c r="L331" i="1"/>
  <c r="K331" i="1"/>
  <c r="I331" i="1" s="1"/>
  <c r="J331" i="1"/>
  <c r="N330" i="1"/>
  <c r="M330" i="1"/>
  <c r="L330" i="1"/>
  <c r="K330" i="1"/>
  <c r="J330" i="1"/>
  <c r="I330" i="1" s="1"/>
  <c r="N329" i="1"/>
  <c r="M329" i="1"/>
  <c r="L329" i="1"/>
  <c r="K329" i="1"/>
  <c r="I329" i="1" s="1"/>
  <c r="J329" i="1"/>
  <c r="N328" i="1"/>
  <c r="M328" i="1"/>
  <c r="L328" i="1"/>
  <c r="K328" i="1"/>
  <c r="J328" i="1"/>
  <c r="I328" i="1" s="1"/>
  <c r="N327" i="1"/>
  <c r="M327" i="1"/>
  <c r="L327" i="1"/>
  <c r="K327" i="1"/>
  <c r="I327" i="1" s="1"/>
  <c r="J327" i="1"/>
  <c r="N326" i="1"/>
  <c r="M326" i="1"/>
  <c r="L326" i="1"/>
  <c r="K326" i="1"/>
  <c r="J326" i="1"/>
  <c r="I326" i="1" s="1"/>
  <c r="N325" i="1"/>
  <c r="M325" i="1"/>
  <c r="L325" i="1"/>
  <c r="K325" i="1"/>
  <c r="I325" i="1" s="1"/>
  <c r="J325" i="1"/>
  <c r="N324" i="1"/>
  <c r="M324" i="1"/>
  <c r="L324" i="1"/>
  <c r="K324" i="1"/>
  <c r="J324" i="1"/>
  <c r="I324" i="1" s="1"/>
  <c r="N323" i="1"/>
  <c r="M323" i="1"/>
  <c r="L323" i="1"/>
  <c r="K323" i="1"/>
  <c r="I323" i="1" s="1"/>
  <c r="J323" i="1"/>
  <c r="N322" i="1"/>
  <c r="M322" i="1"/>
  <c r="L322" i="1"/>
  <c r="K322" i="1"/>
  <c r="J322" i="1"/>
  <c r="I322" i="1" s="1"/>
  <c r="N321" i="1"/>
  <c r="M321" i="1"/>
  <c r="L321" i="1"/>
  <c r="K321" i="1"/>
  <c r="I321" i="1" s="1"/>
  <c r="J321" i="1"/>
  <c r="N320" i="1"/>
  <c r="M320" i="1"/>
  <c r="L320" i="1"/>
  <c r="K320" i="1"/>
  <c r="J320" i="1"/>
  <c r="I320" i="1" s="1"/>
  <c r="N319" i="1"/>
  <c r="M319" i="1"/>
  <c r="L319" i="1"/>
  <c r="K319" i="1"/>
  <c r="I319" i="1" s="1"/>
  <c r="J319" i="1"/>
  <c r="N318" i="1"/>
  <c r="M318" i="1"/>
  <c r="L318" i="1"/>
  <c r="K318" i="1"/>
  <c r="J318" i="1"/>
  <c r="I318" i="1" s="1"/>
  <c r="N317" i="1"/>
  <c r="M317" i="1"/>
  <c r="L317" i="1"/>
  <c r="K317" i="1"/>
  <c r="I317" i="1" s="1"/>
  <c r="J317" i="1"/>
  <c r="N316" i="1"/>
  <c r="M316" i="1"/>
  <c r="L316" i="1"/>
  <c r="K316" i="1"/>
  <c r="J316" i="1"/>
  <c r="I316" i="1" s="1"/>
  <c r="N315" i="1"/>
  <c r="M315" i="1"/>
  <c r="L315" i="1"/>
  <c r="K315" i="1"/>
  <c r="I315" i="1" s="1"/>
  <c r="J315" i="1"/>
  <c r="N314" i="1"/>
  <c r="M314" i="1"/>
  <c r="L314" i="1"/>
  <c r="K314" i="1"/>
  <c r="J314" i="1"/>
  <c r="I314" i="1" s="1"/>
  <c r="N313" i="1"/>
  <c r="M313" i="1"/>
  <c r="L313" i="1"/>
  <c r="K313" i="1"/>
  <c r="I313" i="1" s="1"/>
  <c r="J313" i="1"/>
  <c r="N312" i="1"/>
  <c r="M312" i="1"/>
  <c r="L312" i="1"/>
  <c r="K312" i="1"/>
  <c r="J312" i="1"/>
  <c r="I312" i="1" s="1"/>
  <c r="N311" i="1"/>
  <c r="M311" i="1"/>
  <c r="L311" i="1"/>
  <c r="K311" i="1"/>
  <c r="I311" i="1" s="1"/>
  <c r="J311" i="1"/>
  <c r="N310" i="1"/>
  <c r="M310" i="1"/>
  <c r="L310" i="1"/>
  <c r="K310" i="1"/>
  <c r="J310" i="1"/>
  <c r="I310" i="1" s="1"/>
  <c r="N309" i="1"/>
  <c r="M309" i="1"/>
  <c r="L309" i="1"/>
  <c r="K309" i="1"/>
  <c r="I309" i="1" s="1"/>
  <c r="J309" i="1"/>
  <c r="N308" i="1"/>
  <c r="M308" i="1"/>
  <c r="L308" i="1"/>
  <c r="K308" i="1"/>
  <c r="J308" i="1"/>
  <c r="I308" i="1" s="1"/>
  <c r="N307" i="1"/>
  <c r="M307" i="1"/>
  <c r="L307" i="1"/>
  <c r="K307" i="1"/>
  <c r="I307" i="1" s="1"/>
  <c r="J307" i="1"/>
  <c r="N306" i="1"/>
  <c r="M306" i="1"/>
  <c r="L306" i="1"/>
  <c r="K306" i="1"/>
  <c r="J306" i="1"/>
  <c r="I306" i="1" s="1"/>
  <c r="N305" i="1"/>
  <c r="M305" i="1"/>
  <c r="L305" i="1"/>
  <c r="K305" i="1"/>
  <c r="I305" i="1" s="1"/>
  <c r="J305" i="1"/>
  <c r="N304" i="1"/>
  <c r="M304" i="1"/>
  <c r="L304" i="1"/>
  <c r="K304" i="1"/>
  <c r="J304" i="1"/>
  <c r="I304" i="1" s="1"/>
  <c r="N303" i="1"/>
  <c r="M303" i="1"/>
  <c r="L303" i="1"/>
  <c r="K303" i="1"/>
  <c r="I303" i="1" s="1"/>
  <c r="J303" i="1"/>
  <c r="N302" i="1"/>
  <c r="M302" i="1"/>
  <c r="L302" i="1"/>
  <c r="K302" i="1"/>
  <c r="J302" i="1"/>
  <c r="I302" i="1" s="1"/>
  <c r="N301" i="1"/>
  <c r="M301" i="1"/>
  <c r="L301" i="1"/>
  <c r="K301" i="1"/>
  <c r="I301" i="1" s="1"/>
  <c r="J301" i="1"/>
  <c r="N300" i="1"/>
  <c r="M300" i="1"/>
  <c r="L300" i="1"/>
  <c r="K300" i="1"/>
  <c r="J300" i="1"/>
  <c r="I300" i="1" s="1"/>
  <c r="N299" i="1"/>
  <c r="M299" i="1"/>
  <c r="L299" i="1"/>
  <c r="K299" i="1"/>
  <c r="I299" i="1" s="1"/>
  <c r="J299" i="1"/>
  <c r="N298" i="1"/>
  <c r="M298" i="1"/>
  <c r="L298" i="1"/>
  <c r="K298" i="1"/>
  <c r="J298" i="1"/>
  <c r="I298" i="1" s="1"/>
  <c r="N297" i="1"/>
  <c r="M297" i="1"/>
  <c r="L297" i="1"/>
  <c r="K297" i="1"/>
  <c r="I297" i="1" s="1"/>
  <c r="J297" i="1"/>
  <c r="N296" i="1"/>
  <c r="M296" i="1"/>
  <c r="L296" i="1"/>
  <c r="K296" i="1"/>
  <c r="J296" i="1"/>
  <c r="I296" i="1" s="1"/>
  <c r="N295" i="1"/>
  <c r="M295" i="1"/>
  <c r="L295" i="1"/>
  <c r="K295" i="1"/>
  <c r="I295" i="1" s="1"/>
  <c r="J295" i="1"/>
  <c r="N294" i="1"/>
  <c r="M294" i="1"/>
  <c r="L294" i="1"/>
  <c r="K294" i="1"/>
  <c r="J294" i="1"/>
  <c r="I294" i="1" s="1"/>
  <c r="N293" i="1"/>
  <c r="M293" i="1"/>
  <c r="L293" i="1"/>
  <c r="K293" i="1"/>
  <c r="I293" i="1" s="1"/>
  <c r="J293" i="1"/>
  <c r="N292" i="1"/>
  <c r="M292" i="1"/>
  <c r="L292" i="1"/>
  <c r="K292" i="1"/>
  <c r="J292" i="1"/>
  <c r="I292" i="1" s="1"/>
  <c r="N291" i="1"/>
  <c r="M291" i="1"/>
  <c r="L291" i="1"/>
  <c r="K291" i="1"/>
  <c r="I291" i="1" s="1"/>
  <c r="J291" i="1"/>
  <c r="N290" i="1"/>
  <c r="M290" i="1"/>
  <c r="L290" i="1"/>
  <c r="K290" i="1"/>
  <c r="J290" i="1"/>
  <c r="I290" i="1" s="1"/>
  <c r="N289" i="1"/>
  <c r="M289" i="1"/>
  <c r="L289" i="1"/>
  <c r="K289" i="1"/>
  <c r="I289" i="1" s="1"/>
  <c r="J289" i="1"/>
  <c r="N288" i="1"/>
  <c r="M288" i="1"/>
  <c r="L288" i="1"/>
  <c r="K288" i="1"/>
  <c r="J288" i="1"/>
  <c r="I288" i="1" s="1"/>
  <c r="N287" i="1"/>
  <c r="M287" i="1"/>
  <c r="L287" i="1"/>
  <c r="K287" i="1"/>
  <c r="I287" i="1" s="1"/>
  <c r="J287" i="1"/>
  <c r="N286" i="1"/>
  <c r="M286" i="1"/>
  <c r="L286" i="1"/>
  <c r="K286" i="1"/>
  <c r="J286" i="1"/>
  <c r="I286" i="1" s="1"/>
  <c r="N285" i="1"/>
  <c r="M285" i="1"/>
  <c r="L285" i="1"/>
  <c r="K285" i="1"/>
  <c r="I285" i="1" s="1"/>
  <c r="J285" i="1"/>
  <c r="N284" i="1"/>
  <c r="M284" i="1"/>
  <c r="L284" i="1"/>
  <c r="K284" i="1"/>
  <c r="J284" i="1"/>
  <c r="I284" i="1" s="1"/>
  <c r="N283" i="1"/>
  <c r="M283" i="1"/>
  <c r="L283" i="1"/>
  <c r="K283" i="1"/>
  <c r="I283" i="1" s="1"/>
  <c r="J283" i="1"/>
  <c r="N282" i="1"/>
  <c r="M282" i="1"/>
  <c r="L282" i="1"/>
  <c r="K282" i="1"/>
  <c r="J282" i="1"/>
  <c r="I282" i="1" s="1"/>
  <c r="N281" i="1"/>
  <c r="M281" i="1"/>
  <c r="L281" i="1"/>
  <c r="K281" i="1"/>
  <c r="I281" i="1" s="1"/>
  <c r="J281" i="1"/>
  <c r="N280" i="1"/>
  <c r="M280" i="1"/>
  <c r="L280" i="1"/>
  <c r="K280" i="1"/>
  <c r="J280" i="1"/>
  <c r="I280" i="1" s="1"/>
  <c r="N279" i="1"/>
  <c r="M279" i="1"/>
  <c r="L279" i="1"/>
  <c r="K279" i="1"/>
  <c r="I279" i="1" s="1"/>
  <c r="J279" i="1"/>
  <c r="N278" i="1"/>
  <c r="M278" i="1"/>
  <c r="L278" i="1"/>
  <c r="K278" i="1"/>
  <c r="J278" i="1"/>
  <c r="I278" i="1" s="1"/>
  <c r="N277" i="1"/>
  <c r="M277" i="1"/>
  <c r="L277" i="1"/>
  <c r="K277" i="1"/>
  <c r="I277" i="1" s="1"/>
  <c r="J277" i="1"/>
  <c r="N276" i="1"/>
  <c r="M276" i="1"/>
  <c r="L276" i="1"/>
  <c r="K276" i="1"/>
  <c r="J276" i="1"/>
  <c r="I276" i="1" s="1"/>
  <c r="N275" i="1"/>
  <c r="M275" i="1"/>
  <c r="L275" i="1"/>
  <c r="K275" i="1"/>
  <c r="I275" i="1" s="1"/>
  <c r="J275" i="1"/>
  <c r="N274" i="1"/>
  <c r="M274" i="1"/>
  <c r="L274" i="1"/>
  <c r="K274" i="1"/>
  <c r="J274" i="1"/>
  <c r="I274" i="1" s="1"/>
  <c r="N273" i="1"/>
  <c r="M273" i="1"/>
  <c r="L273" i="1"/>
  <c r="K273" i="1"/>
  <c r="I273" i="1" s="1"/>
  <c r="J273" i="1"/>
  <c r="N272" i="1"/>
  <c r="M272" i="1"/>
  <c r="L272" i="1"/>
  <c r="K272" i="1"/>
  <c r="J272" i="1"/>
  <c r="I272" i="1" s="1"/>
  <c r="N271" i="1"/>
  <c r="M271" i="1"/>
  <c r="L271" i="1"/>
  <c r="K271" i="1"/>
  <c r="I271" i="1" s="1"/>
  <c r="J271" i="1"/>
  <c r="N270" i="1"/>
  <c r="M270" i="1"/>
  <c r="L270" i="1"/>
  <c r="K270" i="1"/>
  <c r="J270" i="1"/>
  <c r="I270" i="1" s="1"/>
  <c r="N269" i="1"/>
  <c r="M269" i="1"/>
  <c r="L269" i="1"/>
  <c r="K269" i="1"/>
  <c r="I269" i="1" s="1"/>
  <c r="J269" i="1"/>
  <c r="N268" i="1"/>
  <c r="M268" i="1"/>
  <c r="L268" i="1"/>
  <c r="K268" i="1"/>
  <c r="J268" i="1"/>
  <c r="I268" i="1" s="1"/>
  <c r="N267" i="1"/>
  <c r="M267" i="1"/>
  <c r="L267" i="1"/>
  <c r="K267" i="1"/>
  <c r="I267" i="1" s="1"/>
  <c r="J267" i="1"/>
  <c r="N266" i="1"/>
  <c r="M266" i="1"/>
  <c r="L266" i="1"/>
  <c r="K266" i="1"/>
  <c r="J266" i="1"/>
  <c r="I266" i="1" s="1"/>
  <c r="N265" i="1"/>
  <c r="M265" i="1"/>
  <c r="L265" i="1"/>
  <c r="K265" i="1"/>
  <c r="I265" i="1" s="1"/>
  <c r="J265" i="1"/>
  <c r="N264" i="1"/>
  <c r="M264" i="1"/>
  <c r="L264" i="1"/>
  <c r="K264" i="1"/>
  <c r="J264" i="1"/>
  <c r="I264" i="1" s="1"/>
  <c r="N263" i="1"/>
  <c r="M263" i="1"/>
  <c r="L263" i="1"/>
  <c r="K263" i="1"/>
  <c r="I263" i="1" s="1"/>
  <c r="J263" i="1"/>
  <c r="N262" i="1"/>
  <c r="M262" i="1"/>
  <c r="L262" i="1"/>
  <c r="K262" i="1"/>
  <c r="J262" i="1"/>
  <c r="I262" i="1" s="1"/>
  <c r="N261" i="1"/>
  <c r="M261" i="1"/>
  <c r="L261" i="1"/>
  <c r="K261" i="1"/>
  <c r="I261" i="1" s="1"/>
  <c r="J261" i="1"/>
  <c r="N260" i="1"/>
  <c r="M260" i="1"/>
  <c r="L260" i="1"/>
  <c r="K260" i="1"/>
  <c r="J260" i="1"/>
  <c r="I260" i="1" s="1"/>
  <c r="N259" i="1"/>
  <c r="M259" i="1"/>
  <c r="L259" i="1"/>
  <c r="K259" i="1"/>
  <c r="I259" i="1" s="1"/>
  <c r="J259" i="1"/>
  <c r="N258" i="1"/>
  <c r="M258" i="1"/>
  <c r="L258" i="1"/>
  <c r="K258" i="1"/>
  <c r="J258" i="1"/>
  <c r="I258" i="1" s="1"/>
  <c r="N257" i="1"/>
  <c r="M257" i="1"/>
  <c r="L257" i="1"/>
  <c r="K257" i="1"/>
  <c r="I257" i="1" s="1"/>
  <c r="J257" i="1"/>
  <c r="N256" i="1"/>
  <c r="M256" i="1"/>
  <c r="L256" i="1"/>
  <c r="K256" i="1"/>
  <c r="J256" i="1"/>
  <c r="I256" i="1" s="1"/>
  <c r="N255" i="1"/>
  <c r="M255" i="1"/>
  <c r="L255" i="1"/>
  <c r="K255" i="1"/>
  <c r="I255" i="1" s="1"/>
  <c r="J255" i="1"/>
  <c r="N254" i="1"/>
  <c r="M254" i="1"/>
  <c r="L254" i="1"/>
  <c r="K254" i="1"/>
  <c r="J254" i="1"/>
  <c r="I254" i="1" s="1"/>
  <c r="N253" i="1"/>
  <c r="M253" i="1"/>
  <c r="L253" i="1"/>
  <c r="K253" i="1"/>
  <c r="I253" i="1" s="1"/>
  <c r="J253" i="1"/>
  <c r="N252" i="1"/>
  <c r="M252" i="1"/>
  <c r="L252" i="1"/>
  <c r="K252" i="1"/>
  <c r="J252" i="1"/>
  <c r="I252" i="1" s="1"/>
  <c r="N251" i="1"/>
  <c r="M251" i="1"/>
  <c r="L251" i="1"/>
  <c r="K251" i="1"/>
  <c r="I251" i="1" s="1"/>
  <c r="J251" i="1"/>
  <c r="N250" i="1"/>
  <c r="M250" i="1"/>
  <c r="L250" i="1"/>
  <c r="K250" i="1"/>
  <c r="J250" i="1"/>
  <c r="I250" i="1" s="1"/>
  <c r="N249" i="1"/>
  <c r="M249" i="1"/>
  <c r="L249" i="1"/>
  <c r="K249" i="1"/>
  <c r="I249" i="1" s="1"/>
  <c r="J249" i="1"/>
  <c r="N248" i="1"/>
  <c r="M248" i="1"/>
  <c r="L248" i="1"/>
  <c r="K248" i="1"/>
  <c r="J248" i="1"/>
  <c r="I248" i="1" s="1"/>
  <c r="N247" i="1"/>
  <c r="M247" i="1"/>
  <c r="L247" i="1"/>
  <c r="K247" i="1"/>
  <c r="I247" i="1" s="1"/>
  <c r="J247" i="1"/>
  <c r="N246" i="1"/>
  <c r="M246" i="1"/>
  <c r="L246" i="1"/>
  <c r="K246" i="1"/>
  <c r="J246" i="1"/>
  <c r="I246" i="1" s="1"/>
  <c r="N245" i="1"/>
  <c r="M245" i="1"/>
  <c r="L245" i="1"/>
  <c r="K245" i="1"/>
  <c r="I245" i="1" s="1"/>
  <c r="J245" i="1"/>
  <c r="N244" i="1"/>
  <c r="M244" i="1"/>
  <c r="L244" i="1"/>
  <c r="K244" i="1"/>
  <c r="J244" i="1"/>
  <c r="I244" i="1" s="1"/>
  <c r="N243" i="1"/>
  <c r="M243" i="1"/>
  <c r="L243" i="1"/>
  <c r="K243" i="1"/>
  <c r="I243" i="1" s="1"/>
  <c r="J243" i="1"/>
  <c r="N242" i="1"/>
  <c r="M242" i="1"/>
  <c r="L242" i="1"/>
  <c r="K242" i="1"/>
  <c r="J242" i="1"/>
  <c r="I242" i="1" s="1"/>
  <c r="N241" i="1"/>
  <c r="M241" i="1"/>
  <c r="L241" i="1"/>
  <c r="K241" i="1"/>
  <c r="I241" i="1" s="1"/>
  <c r="J241" i="1"/>
  <c r="N240" i="1"/>
  <c r="M240" i="1"/>
  <c r="L240" i="1"/>
  <c r="K240" i="1"/>
  <c r="J240" i="1"/>
  <c r="I240" i="1" s="1"/>
  <c r="N239" i="1"/>
  <c r="M239" i="1"/>
  <c r="L239" i="1"/>
  <c r="K239" i="1"/>
  <c r="I239" i="1" s="1"/>
  <c r="J239" i="1"/>
  <c r="N238" i="1"/>
  <c r="M238" i="1"/>
  <c r="L238" i="1"/>
  <c r="K238" i="1"/>
  <c r="J238" i="1"/>
  <c r="I238" i="1" s="1"/>
  <c r="N237" i="1"/>
  <c r="M237" i="1"/>
  <c r="L237" i="1"/>
  <c r="K237" i="1"/>
  <c r="I237" i="1" s="1"/>
  <c r="J237" i="1"/>
  <c r="N236" i="1"/>
  <c r="M236" i="1"/>
  <c r="L236" i="1"/>
  <c r="K236" i="1"/>
  <c r="J236" i="1"/>
  <c r="I236" i="1" s="1"/>
  <c r="N235" i="1"/>
  <c r="M235" i="1"/>
  <c r="L235" i="1"/>
  <c r="K235" i="1"/>
  <c r="I235" i="1" s="1"/>
  <c r="J235" i="1"/>
  <c r="N234" i="1"/>
  <c r="M234" i="1"/>
  <c r="L234" i="1"/>
  <c r="K234" i="1"/>
  <c r="J234" i="1"/>
  <c r="I234" i="1" s="1"/>
  <c r="N233" i="1"/>
  <c r="M233" i="1"/>
  <c r="L233" i="1"/>
  <c r="K233" i="1"/>
  <c r="I233" i="1" s="1"/>
  <c r="J233" i="1"/>
  <c r="N232" i="1"/>
  <c r="M232" i="1"/>
  <c r="L232" i="1"/>
  <c r="K232" i="1"/>
  <c r="J232" i="1"/>
  <c r="I232" i="1" s="1"/>
  <c r="N231" i="1"/>
  <c r="M231" i="1"/>
  <c r="L231" i="1"/>
  <c r="K231" i="1"/>
  <c r="I231" i="1" s="1"/>
  <c r="J231" i="1"/>
  <c r="N230" i="1"/>
  <c r="M230" i="1"/>
  <c r="L230" i="1"/>
  <c r="K230" i="1"/>
  <c r="J230" i="1"/>
  <c r="I230" i="1" s="1"/>
  <c r="N229" i="1"/>
  <c r="M229" i="1"/>
  <c r="L229" i="1"/>
  <c r="K229" i="1"/>
  <c r="I229" i="1" s="1"/>
  <c r="J229" i="1"/>
  <c r="N228" i="1"/>
  <c r="M228" i="1"/>
  <c r="L228" i="1"/>
  <c r="K228" i="1"/>
  <c r="J228" i="1"/>
  <c r="I228" i="1" s="1"/>
  <c r="N227" i="1"/>
  <c r="M227" i="1"/>
  <c r="L227" i="1"/>
  <c r="K227" i="1"/>
  <c r="I227" i="1" s="1"/>
  <c r="J227" i="1"/>
  <c r="N226" i="1"/>
  <c r="M226" i="1"/>
  <c r="L226" i="1"/>
  <c r="K226" i="1"/>
  <c r="J226" i="1"/>
  <c r="I226" i="1" s="1"/>
  <c r="N225" i="1"/>
  <c r="M225" i="1"/>
  <c r="L225" i="1"/>
  <c r="K225" i="1"/>
  <c r="I225" i="1" s="1"/>
  <c r="J225" i="1"/>
  <c r="N224" i="1"/>
  <c r="M224" i="1"/>
  <c r="L224" i="1"/>
  <c r="K224" i="1"/>
  <c r="J224" i="1"/>
  <c r="I224" i="1" s="1"/>
  <c r="N223" i="1"/>
  <c r="M223" i="1"/>
  <c r="L223" i="1"/>
  <c r="K223" i="1"/>
  <c r="I223" i="1" s="1"/>
  <c r="J223" i="1"/>
  <c r="N222" i="1"/>
  <c r="M222" i="1"/>
  <c r="L222" i="1"/>
  <c r="K222" i="1"/>
  <c r="J222" i="1"/>
  <c r="I222" i="1" s="1"/>
  <c r="N221" i="1"/>
  <c r="M221" i="1"/>
  <c r="L221" i="1"/>
  <c r="K221" i="1"/>
  <c r="I221" i="1" s="1"/>
  <c r="J221" i="1"/>
  <c r="N220" i="1"/>
  <c r="M220" i="1"/>
  <c r="L220" i="1"/>
  <c r="K220" i="1"/>
  <c r="J220" i="1"/>
  <c r="I220" i="1" s="1"/>
  <c r="N219" i="1"/>
  <c r="M219" i="1"/>
  <c r="L219" i="1"/>
  <c r="K219" i="1"/>
  <c r="I219" i="1" s="1"/>
  <c r="J219" i="1"/>
  <c r="N218" i="1"/>
  <c r="M218" i="1"/>
  <c r="L218" i="1"/>
  <c r="K218" i="1"/>
  <c r="J218" i="1"/>
  <c r="I218" i="1" s="1"/>
  <c r="N217" i="1"/>
  <c r="M217" i="1"/>
  <c r="L217" i="1"/>
  <c r="K217" i="1"/>
  <c r="I217" i="1" s="1"/>
  <c r="J217" i="1"/>
  <c r="N216" i="1"/>
  <c r="M216" i="1"/>
  <c r="L216" i="1"/>
  <c r="K216" i="1"/>
  <c r="J216" i="1"/>
  <c r="I216" i="1" s="1"/>
  <c r="N215" i="1"/>
  <c r="M215" i="1"/>
  <c r="L215" i="1"/>
  <c r="K215" i="1"/>
  <c r="I215" i="1" s="1"/>
  <c r="J215" i="1"/>
  <c r="N214" i="1"/>
  <c r="M214" i="1"/>
  <c r="L214" i="1"/>
  <c r="K214" i="1"/>
  <c r="J214" i="1"/>
  <c r="I214" i="1" s="1"/>
  <c r="N213" i="1"/>
  <c r="M213" i="1"/>
  <c r="L213" i="1"/>
  <c r="K213" i="1"/>
  <c r="I213" i="1" s="1"/>
  <c r="J213" i="1"/>
  <c r="N212" i="1"/>
  <c r="M212" i="1"/>
  <c r="L212" i="1"/>
  <c r="K212" i="1"/>
  <c r="J212" i="1"/>
  <c r="I212" i="1" s="1"/>
  <c r="N211" i="1"/>
  <c r="M211" i="1"/>
  <c r="L211" i="1"/>
  <c r="K211" i="1"/>
  <c r="I211" i="1" s="1"/>
  <c r="J211" i="1"/>
  <c r="N210" i="1"/>
  <c r="M210" i="1"/>
  <c r="L210" i="1"/>
  <c r="K210" i="1"/>
  <c r="J210" i="1"/>
  <c r="I210" i="1" s="1"/>
  <c r="N209" i="1"/>
  <c r="M209" i="1"/>
  <c r="L209" i="1"/>
  <c r="K209" i="1"/>
  <c r="I209" i="1" s="1"/>
  <c r="J209" i="1"/>
  <c r="N208" i="1"/>
  <c r="M208" i="1"/>
  <c r="L208" i="1"/>
  <c r="K208" i="1"/>
  <c r="J208" i="1"/>
  <c r="I208" i="1" s="1"/>
  <c r="N207" i="1"/>
  <c r="M207" i="1"/>
  <c r="L207" i="1"/>
  <c r="K207" i="1"/>
  <c r="I207" i="1" s="1"/>
  <c r="J207" i="1"/>
  <c r="N206" i="1"/>
  <c r="M206" i="1"/>
  <c r="L206" i="1"/>
  <c r="K206" i="1"/>
  <c r="J206" i="1"/>
  <c r="I206" i="1" s="1"/>
  <c r="N205" i="1"/>
  <c r="M205" i="1"/>
  <c r="L205" i="1"/>
  <c r="K205" i="1"/>
  <c r="I205" i="1" s="1"/>
  <c r="J205" i="1"/>
  <c r="N204" i="1"/>
  <c r="M204" i="1"/>
  <c r="L204" i="1"/>
  <c r="K204" i="1"/>
  <c r="J204" i="1"/>
  <c r="I204" i="1" s="1"/>
  <c r="N203" i="1"/>
  <c r="M203" i="1"/>
  <c r="L203" i="1"/>
  <c r="K203" i="1"/>
  <c r="I203" i="1" s="1"/>
  <c r="K37" i="1" s="1"/>
  <c r="J203" i="1"/>
  <c r="N202" i="1"/>
  <c r="M202" i="1"/>
  <c r="L202" i="1"/>
  <c r="K202" i="1"/>
  <c r="J202" i="1"/>
  <c r="I202" i="1" s="1"/>
  <c r="K36" i="1" s="1"/>
  <c r="N201" i="1"/>
  <c r="M201" i="1"/>
  <c r="L201" i="1"/>
  <c r="K201" i="1"/>
  <c r="I201" i="1" s="1"/>
  <c r="K35" i="1" s="1"/>
  <c r="J201" i="1"/>
  <c r="N200" i="1"/>
  <c r="M200" i="1"/>
  <c r="L200" i="1"/>
  <c r="K200" i="1"/>
  <c r="J200" i="1"/>
  <c r="I200" i="1" s="1"/>
  <c r="N199" i="1"/>
  <c r="M199" i="1"/>
  <c r="L199" i="1"/>
  <c r="K199" i="1"/>
  <c r="I199" i="1" s="1"/>
  <c r="J199" i="1"/>
  <c r="N198" i="1"/>
  <c r="M198" i="1"/>
  <c r="L198" i="1"/>
  <c r="K198" i="1"/>
  <c r="J198" i="1"/>
  <c r="I198" i="1" s="1"/>
  <c r="N197" i="1"/>
  <c r="M197" i="1"/>
  <c r="L197" i="1"/>
  <c r="K197" i="1"/>
  <c r="I197" i="1" s="1"/>
  <c r="J197" i="1"/>
  <c r="N196" i="1"/>
  <c r="M196" i="1"/>
  <c r="L196" i="1"/>
  <c r="K196" i="1"/>
  <c r="J196" i="1"/>
  <c r="I196" i="1" s="1"/>
  <c r="K34" i="1" s="1"/>
  <c r="N195" i="1"/>
  <c r="M195" i="1"/>
  <c r="L195" i="1"/>
  <c r="K195" i="1"/>
  <c r="I195" i="1" s="1"/>
  <c r="K33" i="1" s="1"/>
  <c r="J195" i="1"/>
  <c r="N194" i="1"/>
  <c r="M194" i="1"/>
  <c r="L194" i="1"/>
  <c r="K194" i="1"/>
  <c r="J194" i="1"/>
  <c r="I194" i="1" s="1"/>
  <c r="N193" i="1"/>
  <c r="M193" i="1"/>
  <c r="L193" i="1"/>
  <c r="K193" i="1"/>
  <c r="I193" i="1" s="1"/>
  <c r="J193" i="1"/>
  <c r="N192" i="1"/>
  <c r="M192" i="1"/>
  <c r="L192" i="1"/>
  <c r="K192" i="1"/>
  <c r="J192" i="1"/>
  <c r="I192" i="1" s="1"/>
  <c r="N191" i="1"/>
  <c r="M191" i="1"/>
  <c r="L191" i="1"/>
  <c r="K191" i="1"/>
  <c r="I191" i="1" s="1"/>
  <c r="J191" i="1"/>
  <c r="N190" i="1"/>
  <c r="M190" i="1"/>
  <c r="L190" i="1"/>
  <c r="K190" i="1"/>
  <c r="J190" i="1"/>
  <c r="I190" i="1" s="1"/>
  <c r="N189" i="1"/>
  <c r="M189" i="1"/>
  <c r="L189" i="1"/>
  <c r="K189" i="1"/>
  <c r="I189" i="1" s="1"/>
  <c r="J189" i="1"/>
  <c r="N188" i="1"/>
  <c r="M188" i="1"/>
  <c r="L188" i="1"/>
  <c r="K188" i="1"/>
  <c r="J188" i="1"/>
  <c r="I188" i="1" s="1"/>
  <c r="N187" i="1"/>
  <c r="M187" i="1"/>
  <c r="L187" i="1"/>
  <c r="K187" i="1"/>
  <c r="I187" i="1" s="1"/>
  <c r="K32" i="1" s="1"/>
  <c r="J187" i="1"/>
  <c r="N186" i="1"/>
  <c r="M186" i="1"/>
  <c r="L186" i="1"/>
  <c r="K186" i="1"/>
  <c r="J186" i="1"/>
  <c r="I186" i="1" s="1"/>
  <c r="K31" i="1" s="1"/>
  <c r="N185" i="1"/>
  <c r="M185" i="1"/>
  <c r="L185" i="1"/>
  <c r="K185" i="1"/>
  <c r="I185" i="1" s="1"/>
  <c r="K30" i="1" s="1"/>
  <c r="J185" i="1"/>
  <c r="N184" i="1"/>
  <c r="M184" i="1"/>
  <c r="L184" i="1"/>
  <c r="K184" i="1"/>
  <c r="J184" i="1"/>
  <c r="I184" i="1" s="1"/>
  <c r="N183" i="1"/>
  <c r="M183" i="1"/>
  <c r="L183" i="1"/>
  <c r="K183" i="1"/>
  <c r="I183" i="1" s="1"/>
  <c r="J183" i="1"/>
  <c r="N182" i="1"/>
  <c r="M182" i="1"/>
  <c r="L182" i="1"/>
  <c r="K182" i="1"/>
  <c r="J182" i="1"/>
  <c r="I182" i="1" s="1"/>
  <c r="N181" i="1"/>
  <c r="M181" i="1"/>
  <c r="L181" i="1"/>
  <c r="K181" i="1"/>
  <c r="I181" i="1" s="1"/>
  <c r="J181" i="1"/>
  <c r="N180" i="1"/>
  <c r="M180" i="1"/>
  <c r="L180" i="1"/>
  <c r="K180" i="1"/>
  <c r="J180" i="1"/>
  <c r="I180" i="1" s="1"/>
  <c r="N179" i="1"/>
  <c r="M179" i="1"/>
  <c r="L179" i="1"/>
  <c r="K179" i="1"/>
  <c r="I179" i="1" s="1"/>
  <c r="J179" i="1"/>
  <c r="N178" i="1"/>
  <c r="M178" i="1"/>
  <c r="L178" i="1"/>
  <c r="K178" i="1"/>
  <c r="J178" i="1"/>
  <c r="I178" i="1" s="1"/>
  <c r="N177" i="1"/>
  <c r="M177" i="1"/>
  <c r="L177" i="1"/>
  <c r="K177" i="1"/>
  <c r="I177" i="1" s="1"/>
  <c r="J177" i="1"/>
  <c r="N176" i="1"/>
  <c r="M176" i="1"/>
  <c r="L176" i="1"/>
  <c r="K176" i="1"/>
  <c r="J176" i="1"/>
  <c r="I176" i="1" s="1"/>
  <c r="N175" i="1"/>
  <c r="M175" i="1"/>
  <c r="L175" i="1"/>
  <c r="K175" i="1"/>
  <c r="I175" i="1" s="1"/>
  <c r="J175" i="1"/>
  <c r="N174" i="1"/>
  <c r="M174" i="1"/>
  <c r="L174" i="1"/>
  <c r="K174" i="1"/>
  <c r="J174" i="1"/>
  <c r="I174" i="1" s="1"/>
  <c r="K29" i="1" s="1"/>
  <c r="N173" i="1"/>
  <c r="M173" i="1"/>
  <c r="L173" i="1"/>
  <c r="K173" i="1"/>
  <c r="I173" i="1" s="1"/>
  <c r="K28" i="1" s="1"/>
  <c r="J173" i="1"/>
  <c r="N172" i="1"/>
  <c r="M172" i="1"/>
  <c r="L172" i="1"/>
  <c r="K172" i="1"/>
  <c r="J172" i="1"/>
  <c r="I172" i="1" s="1"/>
  <c r="K27" i="1" s="1"/>
  <c r="N171" i="1"/>
  <c r="M171" i="1"/>
  <c r="L171" i="1"/>
  <c r="K171" i="1"/>
  <c r="I171" i="1" s="1"/>
  <c r="J171" i="1"/>
  <c r="N170" i="1"/>
  <c r="M170" i="1"/>
  <c r="L170" i="1"/>
  <c r="K170" i="1"/>
  <c r="J170" i="1"/>
  <c r="I170" i="1" s="1"/>
  <c r="N169" i="1"/>
  <c r="M169" i="1"/>
  <c r="L169" i="1"/>
  <c r="K169" i="1"/>
  <c r="I169" i="1" s="1"/>
  <c r="J169" i="1"/>
  <c r="N168" i="1"/>
  <c r="M168" i="1"/>
  <c r="L168" i="1"/>
  <c r="K168" i="1"/>
  <c r="J168" i="1"/>
  <c r="I168" i="1" s="1"/>
  <c r="N167" i="1"/>
  <c r="M167" i="1"/>
  <c r="L167" i="1"/>
  <c r="K167" i="1"/>
  <c r="I167" i="1" s="1"/>
  <c r="J167" i="1"/>
  <c r="N166" i="1"/>
  <c r="M166" i="1"/>
  <c r="L166" i="1"/>
  <c r="K166" i="1"/>
  <c r="J166" i="1"/>
  <c r="I166" i="1" s="1"/>
  <c r="N165" i="1"/>
  <c r="M165" i="1"/>
  <c r="L165" i="1"/>
  <c r="K165" i="1"/>
  <c r="I165" i="1" s="1"/>
  <c r="J165" i="1"/>
  <c r="N164" i="1"/>
  <c r="M164" i="1"/>
  <c r="L164" i="1"/>
  <c r="K164" i="1"/>
  <c r="J164" i="1"/>
  <c r="I164" i="1" s="1"/>
  <c r="N163" i="1"/>
  <c r="M163" i="1"/>
  <c r="L163" i="1"/>
  <c r="K163" i="1"/>
  <c r="I163" i="1" s="1"/>
  <c r="J163" i="1"/>
  <c r="N162" i="1"/>
  <c r="M162" i="1"/>
  <c r="L162" i="1"/>
  <c r="K162" i="1"/>
  <c r="J162" i="1"/>
  <c r="I162" i="1" s="1"/>
  <c r="N161" i="1"/>
  <c r="M161" i="1"/>
  <c r="L161" i="1"/>
  <c r="K161" i="1"/>
  <c r="I161" i="1" s="1"/>
  <c r="J161" i="1"/>
  <c r="N160" i="1"/>
  <c r="M160" i="1"/>
  <c r="L160" i="1"/>
  <c r="K160" i="1"/>
  <c r="J160" i="1"/>
  <c r="I160" i="1" s="1"/>
  <c r="N159" i="1"/>
  <c r="M159" i="1"/>
  <c r="L159" i="1"/>
  <c r="K159" i="1"/>
  <c r="I159" i="1" s="1"/>
  <c r="J159" i="1"/>
  <c r="N158" i="1"/>
  <c r="M158" i="1"/>
  <c r="L158" i="1"/>
  <c r="K158" i="1"/>
  <c r="J158" i="1"/>
  <c r="I158" i="1" s="1"/>
  <c r="N157" i="1"/>
  <c r="M157" i="1"/>
  <c r="L157" i="1"/>
  <c r="K157" i="1"/>
  <c r="I157" i="1" s="1"/>
  <c r="J157" i="1"/>
  <c r="N156" i="1"/>
  <c r="M156" i="1"/>
  <c r="L156" i="1"/>
  <c r="K156" i="1"/>
  <c r="J156" i="1"/>
  <c r="I156" i="1" s="1"/>
  <c r="N155" i="1"/>
  <c r="M155" i="1"/>
  <c r="L155" i="1"/>
  <c r="K155" i="1"/>
  <c r="I155" i="1" s="1"/>
  <c r="K26" i="1" s="1"/>
  <c r="J155" i="1"/>
  <c r="N154" i="1"/>
  <c r="M154" i="1"/>
  <c r="L154" i="1"/>
  <c r="K154" i="1"/>
  <c r="J154" i="1"/>
  <c r="I154" i="1" s="1"/>
  <c r="K25" i="1" s="1"/>
  <c r="N153" i="1"/>
  <c r="M153" i="1"/>
  <c r="L153" i="1"/>
  <c r="K153" i="1"/>
  <c r="I153" i="1" s="1"/>
  <c r="K24" i="1" s="1"/>
  <c r="J153" i="1"/>
  <c r="N152" i="1"/>
  <c r="M152" i="1"/>
  <c r="L152" i="1"/>
  <c r="K152" i="1"/>
  <c r="J152" i="1"/>
  <c r="I152" i="1" s="1"/>
  <c r="N151" i="1"/>
  <c r="M151" i="1"/>
  <c r="L151" i="1"/>
  <c r="K151" i="1"/>
  <c r="I151" i="1" s="1"/>
  <c r="J151" i="1"/>
  <c r="N150" i="1"/>
  <c r="M150" i="1"/>
  <c r="L150" i="1"/>
  <c r="K150" i="1"/>
  <c r="J150" i="1"/>
  <c r="I150" i="1" s="1"/>
  <c r="N149" i="1"/>
  <c r="M149" i="1"/>
  <c r="L149" i="1"/>
  <c r="K149" i="1"/>
  <c r="I149" i="1" s="1"/>
  <c r="J149" i="1"/>
  <c r="N148" i="1"/>
  <c r="M148" i="1"/>
  <c r="L148" i="1"/>
  <c r="K148" i="1"/>
  <c r="J148" i="1"/>
  <c r="I148" i="1" s="1"/>
  <c r="N147" i="1"/>
  <c r="M147" i="1"/>
  <c r="L147" i="1"/>
  <c r="K147" i="1"/>
  <c r="I147" i="1" s="1"/>
  <c r="J147" i="1"/>
  <c r="N146" i="1"/>
  <c r="M146" i="1"/>
  <c r="L146" i="1"/>
  <c r="K146" i="1"/>
  <c r="J146" i="1"/>
  <c r="I146" i="1" s="1"/>
  <c r="K23" i="1" s="1"/>
  <c r="N145" i="1"/>
  <c r="M145" i="1"/>
  <c r="L145" i="1"/>
  <c r="K145" i="1"/>
  <c r="I145" i="1" s="1"/>
  <c r="K22" i="1" s="1"/>
  <c r="J145" i="1"/>
  <c r="N144" i="1"/>
  <c r="M144" i="1"/>
  <c r="L144" i="1"/>
  <c r="K144" i="1"/>
  <c r="J144" i="1"/>
  <c r="I144" i="1" s="1"/>
  <c r="N143" i="1"/>
  <c r="M143" i="1"/>
  <c r="L143" i="1"/>
  <c r="K143" i="1"/>
  <c r="I143" i="1" s="1"/>
  <c r="J143" i="1"/>
  <c r="N142" i="1"/>
  <c r="M142" i="1"/>
  <c r="L142" i="1"/>
  <c r="K142" i="1"/>
  <c r="J142" i="1"/>
  <c r="I142" i="1" s="1"/>
  <c r="N141" i="1"/>
  <c r="M141" i="1"/>
  <c r="L141" i="1"/>
  <c r="K141" i="1"/>
  <c r="I141" i="1" s="1"/>
  <c r="J141" i="1"/>
  <c r="N140" i="1"/>
  <c r="M140" i="1"/>
  <c r="L140" i="1"/>
  <c r="K140" i="1"/>
  <c r="J140" i="1"/>
  <c r="I140" i="1" s="1"/>
  <c r="N139" i="1"/>
  <c r="M139" i="1"/>
  <c r="L139" i="1"/>
  <c r="K139" i="1"/>
  <c r="I139" i="1" s="1"/>
  <c r="J139" i="1"/>
  <c r="N138" i="1"/>
  <c r="M138" i="1"/>
  <c r="L138" i="1"/>
  <c r="K138" i="1"/>
  <c r="J138" i="1"/>
  <c r="I138" i="1" s="1"/>
  <c r="N137" i="1"/>
  <c r="M137" i="1"/>
  <c r="L137" i="1"/>
  <c r="K137" i="1"/>
  <c r="I137" i="1" s="1"/>
  <c r="J137" i="1"/>
  <c r="N136" i="1"/>
  <c r="M136" i="1"/>
  <c r="L136" i="1"/>
  <c r="K136" i="1"/>
  <c r="J136" i="1"/>
  <c r="I136" i="1" s="1"/>
  <c r="N135" i="1"/>
  <c r="M135" i="1"/>
  <c r="L135" i="1"/>
  <c r="K135" i="1"/>
  <c r="I135" i="1" s="1"/>
  <c r="J135" i="1"/>
  <c r="N134" i="1"/>
  <c r="M134" i="1"/>
  <c r="L134" i="1"/>
  <c r="K134" i="1"/>
  <c r="J134" i="1"/>
  <c r="I134" i="1" s="1"/>
  <c r="N133" i="1"/>
  <c r="M133" i="1"/>
  <c r="L133" i="1"/>
  <c r="K133" i="1"/>
  <c r="I133" i="1" s="1"/>
  <c r="J133" i="1"/>
  <c r="N132" i="1"/>
  <c r="M132" i="1"/>
  <c r="L132" i="1"/>
  <c r="K132" i="1"/>
  <c r="J132" i="1"/>
  <c r="I132" i="1" s="1"/>
  <c r="N131" i="1"/>
  <c r="M131" i="1"/>
  <c r="L131" i="1"/>
  <c r="K131" i="1"/>
  <c r="I131" i="1" s="1"/>
  <c r="J131" i="1"/>
  <c r="N130" i="1"/>
  <c r="M130" i="1"/>
  <c r="L130" i="1"/>
  <c r="K130" i="1"/>
  <c r="J130" i="1"/>
  <c r="I130" i="1" s="1"/>
  <c r="N129" i="1"/>
  <c r="M129" i="1"/>
  <c r="L129" i="1"/>
  <c r="K129" i="1"/>
  <c r="I129" i="1" s="1"/>
  <c r="J129" i="1"/>
  <c r="N128" i="1"/>
  <c r="M128" i="1"/>
  <c r="L128" i="1"/>
  <c r="K128" i="1"/>
  <c r="J128" i="1"/>
  <c r="I128" i="1" s="1"/>
  <c r="N127" i="1"/>
  <c r="M127" i="1"/>
  <c r="L127" i="1"/>
  <c r="K127" i="1"/>
  <c r="I127" i="1" s="1"/>
  <c r="J127" i="1"/>
  <c r="N126" i="1"/>
  <c r="M126" i="1"/>
  <c r="L126" i="1"/>
  <c r="K126" i="1"/>
  <c r="J126" i="1"/>
  <c r="I126" i="1" s="1"/>
  <c r="N125" i="1"/>
  <c r="M125" i="1"/>
  <c r="L125" i="1"/>
  <c r="K125" i="1"/>
  <c r="I125" i="1" s="1"/>
  <c r="J125" i="1"/>
  <c r="N124" i="1"/>
  <c r="M124" i="1"/>
  <c r="L124" i="1"/>
  <c r="K124" i="1"/>
  <c r="J124" i="1"/>
  <c r="I124" i="1" s="1"/>
  <c r="N123" i="1"/>
  <c r="M123" i="1"/>
  <c r="L123" i="1"/>
  <c r="K123" i="1"/>
  <c r="I123" i="1" s="1"/>
  <c r="J123" i="1"/>
  <c r="N122" i="1"/>
  <c r="M122" i="1"/>
  <c r="L122" i="1"/>
  <c r="K122" i="1"/>
  <c r="J122" i="1"/>
  <c r="I122" i="1" s="1"/>
  <c r="N121" i="1"/>
  <c r="M121" i="1"/>
  <c r="L121" i="1"/>
  <c r="K121" i="1"/>
  <c r="I121" i="1" s="1"/>
  <c r="J121" i="1"/>
  <c r="N120" i="1"/>
  <c r="M120" i="1"/>
  <c r="L120" i="1"/>
  <c r="K120" i="1"/>
  <c r="J120" i="1"/>
  <c r="I120" i="1" s="1"/>
  <c r="N119" i="1"/>
  <c r="M119" i="1"/>
  <c r="L119" i="1"/>
  <c r="K119" i="1"/>
  <c r="I119" i="1" s="1"/>
  <c r="J119" i="1"/>
  <c r="N118" i="1"/>
  <c r="M118" i="1"/>
  <c r="L118" i="1"/>
  <c r="K118" i="1"/>
  <c r="J118" i="1"/>
  <c r="I118" i="1" s="1"/>
  <c r="N117" i="1"/>
  <c r="M117" i="1"/>
  <c r="L117" i="1"/>
  <c r="K117" i="1"/>
  <c r="I117" i="1" s="1"/>
  <c r="J117" i="1"/>
  <c r="N116" i="1"/>
  <c r="M116" i="1"/>
  <c r="L116" i="1"/>
  <c r="K116" i="1"/>
  <c r="J116" i="1"/>
  <c r="I116" i="1" s="1"/>
  <c r="N115" i="1"/>
  <c r="M115" i="1"/>
  <c r="L115" i="1"/>
  <c r="K115" i="1"/>
  <c r="I115" i="1" s="1"/>
  <c r="J115" i="1"/>
  <c r="N114" i="1"/>
  <c r="M114" i="1"/>
  <c r="L114" i="1"/>
  <c r="K114" i="1"/>
  <c r="J114" i="1"/>
  <c r="I114" i="1" s="1"/>
  <c r="N113" i="1"/>
  <c r="M113" i="1"/>
  <c r="L113" i="1"/>
  <c r="K113" i="1"/>
  <c r="I113" i="1" s="1"/>
  <c r="J113" i="1"/>
  <c r="N112" i="1"/>
  <c r="M112" i="1"/>
  <c r="L112" i="1"/>
  <c r="K112" i="1"/>
  <c r="J112" i="1"/>
  <c r="I112" i="1" s="1"/>
  <c r="N111" i="1"/>
  <c r="M111" i="1"/>
  <c r="L111" i="1"/>
  <c r="K111" i="1"/>
  <c r="I111" i="1" s="1"/>
  <c r="J111" i="1"/>
  <c r="N110" i="1"/>
  <c r="M110" i="1"/>
  <c r="L110" i="1"/>
  <c r="K110" i="1"/>
  <c r="J110" i="1"/>
  <c r="I110" i="1" s="1"/>
  <c r="N109" i="1"/>
  <c r="M109" i="1"/>
  <c r="L109" i="1"/>
  <c r="K109" i="1"/>
  <c r="I109" i="1" s="1"/>
  <c r="J109" i="1"/>
  <c r="N108" i="1"/>
  <c r="M108" i="1"/>
  <c r="L108" i="1"/>
  <c r="K108" i="1"/>
  <c r="J108" i="1"/>
  <c r="I108" i="1" s="1"/>
  <c r="N107" i="1"/>
  <c r="M107" i="1"/>
  <c r="L107" i="1"/>
  <c r="K107" i="1"/>
  <c r="I107" i="1" s="1"/>
  <c r="J107" i="1"/>
  <c r="N106" i="1"/>
  <c r="M106" i="1"/>
  <c r="L106" i="1"/>
  <c r="K106" i="1"/>
  <c r="J106" i="1"/>
  <c r="I106" i="1" s="1"/>
  <c r="N105" i="1"/>
  <c r="M105" i="1"/>
  <c r="L105" i="1"/>
  <c r="K105" i="1"/>
  <c r="I105" i="1" s="1"/>
  <c r="J105" i="1"/>
  <c r="N104" i="1"/>
  <c r="M104" i="1"/>
  <c r="L104" i="1"/>
  <c r="K104" i="1"/>
  <c r="J104" i="1"/>
  <c r="I104" i="1" s="1"/>
  <c r="N103" i="1"/>
  <c r="M103" i="1"/>
  <c r="L103" i="1"/>
  <c r="K103" i="1"/>
  <c r="I103" i="1" s="1"/>
  <c r="J103" i="1"/>
  <c r="N102" i="1"/>
  <c r="M102" i="1"/>
  <c r="L102" i="1"/>
  <c r="K102" i="1"/>
  <c r="J102" i="1"/>
  <c r="I102" i="1" s="1"/>
  <c r="N101" i="1"/>
  <c r="M101" i="1"/>
  <c r="L101" i="1"/>
  <c r="K101" i="1"/>
  <c r="I101" i="1" s="1"/>
  <c r="J101" i="1"/>
  <c r="N100" i="1"/>
  <c r="M100" i="1"/>
  <c r="L100" i="1"/>
  <c r="K100" i="1"/>
  <c r="J100" i="1"/>
  <c r="I100" i="1" s="1"/>
  <c r="N99" i="1"/>
  <c r="M99" i="1"/>
  <c r="L99" i="1"/>
  <c r="K99" i="1"/>
  <c r="I99" i="1" s="1"/>
  <c r="J99" i="1"/>
  <c r="N98" i="1"/>
  <c r="M98" i="1"/>
  <c r="L98" i="1"/>
  <c r="K98" i="1"/>
  <c r="J98" i="1"/>
  <c r="I98" i="1" s="1"/>
  <c r="N97" i="1"/>
  <c r="M97" i="1"/>
  <c r="L97" i="1"/>
  <c r="K97" i="1"/>
  <c r="I97" i="1" s="1"/>
  <c r="J97" i="1"/>
  <c r="N96" i="1"/>
  <c r="M96" i="1"/>
  <c r="L96" i="1"/>
  <c r="K96" i="1"/>
  <c r="J96" i="1"/>
  <c r="I96" i="1" s="1"/>
  <c r="N95" i="1"/>
  <c r="M95" i="1"/>
  <c r="L95" i="1"/>
  <c r="K95" i="1"/>
  <c r="I95" i="1" s="1"/>
  <c r="J95" i="1"/>
  <c r="N94" i="1"/>
  <c r="M94" i="1"/>
  <c r="L94" i="1"/>
  <c r="K94" i="1"/>
  <c r="J94" i="1"/>
  <c r="I94" i="1" s="1"/>
  <c r="N93" i="1"/>
  <c r="M93" i="1"/>
  <c r="L93" i="1"/>
  <c r="K93" i="1"/>
  <c r="I93" i="1" s="1"/>
  <c r="J93" i="1"/>
  <c r="N92" i="1"/>
  <c r="M92" i="1"/>
  <c r="L92" i="1"/>
  <c r="K92" i="1"/>
  <c r="J92" i="1"/>
  <c r="I92" i="1" s="1"/>
  <c r="N91" i="1"/>
  <c r="M91" i="1"/>
  <c r="L91" i="1"/>
  <c r="K91" i="1"/>
  <c r="I91" i="1" s="1"/>
  <c r="J91" i="1"/>
  <c r="N90" i="1"/>
  <c r="M90" i="1"/>
  <c r="L90" i="1"/>
  <c r="K90" i="1"/>
  <c r="J90" i="1"/>
  <c r="I90" i="1" s="1"/>
  <c r="N89" i="1"/>
  <c r="M89" i="1"/>
  <c r="L89" i="1"/>
  <c r="K89" i="1"/>
  <c r="I89" i="1" s="1"/>
  <c r="J89" i="1"/>
  <c r="N88" i="1"/>
  <c r="M88" i="1"/>
  <c r="L88" i="1"/>
  <c r="K88" i="1"/>
  <c r="J88" i="1"/>
  <c r="I88" i="1" s="1"/>
  <c r="N87" i="1"/>
  <c r="M87" i="1"/>
  <c r="L87" i="1"/>
  <c r="K87" i="1"/>
  <c r="I87" i="1" s="1"/>
  <c r="J87" i="1"/>
  <c r="N86" i="1"/>
  <c r="M86" i="1"/>
  <c r="L86" i="1"/>
  <c r="K86" i="1"/>
  <c r="J86" i="1"/>
  <c r="I86" i="1" s="1"/>
  <c r="N85" i="1"/>
  <c r="M85" i="1"/>
  <c r="L85" i="1"/>
  <c r="K85" i="1"/>
  <c r="I85" i="1" s="1"/>
  <c r="J85" i="1"/>
  <c r="N84" i="1"/>
  <c r="M84" i="1"/>
  <c r="L84" i="1"/>
  <c r="K84" i="1"/>
  <c r="J84" i="1"/>
  <c r="I84" i="1" s="1"/>
  <c r="N83" i="1"/>
  <c r="M83" i="1"/>
  <c r="L83" i="1"/>
  <c r="K83" i="1"/>
  <c r="I83" i="1" s="1"/>
  <c r="J83" i="1"/>
  <c r="N82" i="1"/>
  <c r="M82" i="1"/>
  <c r="L82" i="1"/>
  <c r="K82" i="1"/>
  <c r="J82" i="1"/>
  <c r="I82" i="1" s="1"/>
  <c r="N81" i="1"/>
  <c r="M81" i="1"/>
  <c r="L81" i="1"/>
  <c r="K81" i="1"/>
  <c r="I81" i="1" s="1"/>
  <c r="J81" i="1"/>
  <c r="N80" i="1"/>
  <c r="M80" i="1"/>
  <c r="L80" i="1"/>
  <c r="K80" i="1"/>
  <c r="J80" i="1"/>
  <c r="I80" i="1" s="1"/>
  <c r="N79" i="1"/>
  <c r="M79" i="1"/>
  <c r="L79" i="1"/>
  <c r="K79" i="1"/>
  <c r="I79" i="1" s="1"/>
  <c r="J79" i="1"/>
  <c r="N78" i="1"/>
  <c r="M78" i="1"/>
  <c r="L78" i="1"/>
  <c r="K78" i="1"/>
  <c r="J78" i="1"/>
  <c r="I78" i="1" s="1"/>
  <c r="N77" i="1"/>
  <c r="M77" i="1"/>
  <c r="L77" i="1"/>
  <c r="K77" i="1"/>
  <c r="I77" i="1" s="1"/>
  <c r="J77" i="1"/>
  <c r="N76" i="1"/>
  <c r="M76" i="1"/>
  <c r="L76" i="1"/>
  <c r="K76" i="1"/>
  <c r="J76" i="1"/>
  <c r="I76" i="1" s="1"/>
  <c r="N75" i="1"/>
  <c r="M75" i="1"/>
  <c r="L75" i="1"/>
  <c r="K75" i="1"/>
  <c r="I75" i="1" s="1"/>
  <c r="J75" i="1"/>
  <c r="N74" i="1"/>
  <c r="M74" i="1"/>
  <c r="L74" i="1"/>
  <c r="K74" i="1"/>
  <c r="J74" i="1"/>
  <c r="I74" i="1" s="1"/>
  <c r="N73" i="1"/>
  <c r="M73" i="1"/>
  <c r="L73" i="1"/>
  <c r="K73" i="1"/>
  <c r="I73" i="1" s="1"/>
  <c r="J73" i="1"/>
  <c r="N72" i="1"/>
  <c r="M72" i="1"/>
  <c r="L72" i="1"/>
  <c r="K72" i="1"/>
  <c r="J72" i="1"/>
  <c r="I72" i="1" s="1"/>
  <c r="N71" i="1"/>
  <c r="M71" i="1"/>
  <c r="L71" i="1"/>
  <c r="K71" i="1"/>
  <c r="I71" i="1" s="1"/>
  <c r="J71" i="1"/>
  <c r="N70" i="1"/>
  <c r="M70" i="1"/>
  <c r="L70" i="1"/>
  <c r="K70" i="1"/>
  <c r="J70" i="1"/>
  <c r="I70" i="1" s="1"/>
  <c r="N69" i="1"/>
  <c r="M69" i="1"/>
  <c r="L69" i="1"/>
  <c r="K69" i="1"/>
  <c r="I69" i="1" s="1"/>
  <c r="J69" i="1"/>
  <c r="N68" i="1"/>
  <c r="M68" i="1"/>
  <c r="L68" i="1"/>
  <c r="K68" i="1"/>
  <c r="J68" i="1"/>
  <c r="I68" i="1" s="1"/>
  <c r="N67" i="1"/>
  <c r="M67" i="1"/>
  <c r="L67" i="1"/>
  <c r="K67" i="1"/>
  <c r="I67" i="1" s="1"/>
  <c r="J67" i="1"/>
  <c r="N66" i="1"/>
  <c r="M66" i="1"/>
  <c r="L66" i="1"/>
  <c r="K66" i="1"/>
  <c r="J66" i="1"/>
  <c r="I66" i="1" s="1"/>
  <c r="N65" i="1"/>
  <c r="M65" i="1"/>
  <c r="L65" i="1"/>
  <c r="K65" i="1"/>
  <c r="I65" i="1" s="1"/>
  <c r="J65" i="1"/>
  <c r="N64" i="1"/>
  <c r="M64" i="1"/>
  <c r="L64" i="1"/>
  <c r="K64" i="1"/>
  <c r="J64" i="1"/>
  <c r="I64" i="1" s="1"/>
  <c r="N63" i="1"/>
  <c r="M63" i="1"/>
  <c r="L63" i="1"/>
  <c r="K63" i="1"/>
  <c r="I63" i="1" s="1"/>
  <c r="J63" i="1"/>
  <c r="N62" i="1"/>
  <c r="M62" i="1"/>
  <c r="L62" i="1"/>
  <c r="K62" i="1"/>
  <c r="J62" i="1"/>
  <c r="I62" i="1" s="1"/>
  <c r="N61" i="1"/>
  <c r="M61" i="1"/>
  <c r="L61" i="1"/>
  <c r="K61" i="1"/>
  <c r="I61" i="1" s="1"/>
  <c r="J61" i="1"/>
  <c r="N60" i="1"/>
  <c r="M60" i="1"/>
  <c r="L60" i="1"/>
  <c r="K60" i="1"/>
  <c r="J60" i="1"/>
  <c r="I60" i="1" s="1"/>
  <c r="E12" i="1"/>
  <c r="D12" i="1"/>
  <c r="K8" i="1" s="1"/>
  <c r="K10" i="1"/>
  <c r="K9" i="1"/>
  <c r="K7" i="1"/>
  <c r="K6" i="1"/>
  <c r="K4" i="1"/>
  <c r="K3" i="1"/>
  <c r="K2" i="1"/>
  <c r="K17" i="1" s="1"/>
  <c r="D1" i="1"/>
  <c r="K5" i="1" s="1"/>
  <c r="D76" i="2"/>
  <c r="D70" i="2"/>
  <c r="D69" i="2"/>
  <c r="D74" i="2"/>
  <c r="D73" i="2"/>
  <c r="D72" i="2"/>
  <c r="E368" i="2"/>
  <c r="E366" i="2"/>
  <c r="E365" i="2"/>
  <c r="E364" i="2"/>
  <c r="E363" i="2"/>
  <c r="K72" i="2" l="1"/>
  <c r="K73" i="2"/>
  <c r="K74" i="2"/>
  <c r="K69" i="2"/>
  <c r="I69" i="2" s="1"/>
  <c r="K70" i="2"/>
  <c r="K76" i="2"/>
  <c r="F71" i="2"/>
  <c r="M71" i="2" s="1"/>
  <c r="L71" i="2"/>
  <c r="E68" i="2"/>
  <c r="L68" i="2" s="1"/>
  <c r="I68" i="2" s="1"/>
  <c r="E72" i="2"/>
  <c r="E69" i="2"/>
  <c r="L69" i="2" s="1"/>
  <c r="E76" i="2"/>
  <c r="E74" i="2"/>
  <c r="E75" i="2"/>
  <c r="I60" i="2"/>
  <c r="I63" i="2"/>
  <c r="I64" i="2"/>
  <c r="I91" i="2"/>
  <c r="I92" i="2"/>
  <c r="I95" i="2"/>
  <c r="I96" i="2"/>
  <c r="I99" i="2"/>
  <c r="I100" i="2"/>
  <c r="I103" i="2"/>
  <c r="I104" i="2"/>
  <c r="I107" i="2"/>
  <c r="I108" i="2"/>
  <c r="I111" i="2"/>
  <c r="I112" i="2"/>
  <c r="I115" i="2"/>
  <c r="I116" i="2"/>
  <c r="I119" i="2"/>
  <c r="I120" i="2"/>
  <c r="I123" i="2"/>
  <c r="I124" i="2"/>
  <c r="I127" i="2"/>
  <c r="I128" i="2"/>
  <c r="I131" i="2"/>
  <c r="I132" i="2"/>
  <c r="I135" i="2"/>
  <c r="I136" i="2"/>
  <c r="I139" i="2"/>
  <c r="I140" i="2"/>
  <c r="I143" i="2"/>
  <c r="I144" i="2"/>
  <c r="I147" i="2"/>
  <c r="I148" i="2"/>
  <c r="I151" i="2"/>
  <c r="I152" i="2"/>
  <c r="I155" i="2"/>
  <c r="K26" i="2" s="1"/>
  <c r="I156" i="2"/>
  <c r="I159" i="2"/>
  <c r="I160" i="2"/>
  <c r="I163" i="2"/>
  <c r="I164" i="2"/>
  <c r="I167" i="2"/>
  <c r="I168" i="2"/>
  <c r="I171" i="2"/>
  <c r="I172" i="2"/>
  <c r="K27" i="2" s="1"/>
  <c r="I175" i="2"/>
  <c r="I176" i="2"/>
  <c r="I179" i="2"/>
  <c r="I180" i="2"/>
  <c r="I183" i="2"/>
  <c r="I184" i="2"/>
  <c r="I187" i="2"/>
  <c r="K32" i="2" s="1"/>
  <c r="I188" i="2"/>
  <c r="I191" i="2"/>
  <c r="K17" i="2"/>
  <c r="I61" i="2"/>
  <c r="I62" i="2"/>
  <c r="I90" i="2"/>
  <c r="I93" i="2"/>
  <c r="I94" i="2"/>
  <c r="I97" i="2"/>
  <c r="I98" i="2"/>
  <c r="I101" i="2"/>
  <c r="I102" i="2"/>
  <c r="I105" i="2"/>
  <c r="I106" i="2"/>
  <c r="I109" i="2"/>
  <c r="I110" i="2"/>
  <c r="I113" i="2"/>
  <c r="I114" i="2"/>
  <c r="I117" i="2"/>
  <c r="I118" i="2"/>
  <c r="I121" i="2"/>
  <c r="I122" i="2"/>
  <c r="I125" i="2"/>
  <c r="I126" i="2"/>
  <c r="I129" i="2"/>
  <c r="I130" i="2"/>
  <c r="I133" i="2"/>
  <c r="I134" i="2"/>
  <c r="I138" i="2"/>
  <c r="I141" i="2"/>
  <c r="I142" i="2"/>
  <c r="I145" i="2"/>
  <c r="K22" i="2" s="1"/>
  <c r="I146" i="2"/>
  <c r="K23" i="2" s="1"/>
  <c r="I149" i="2"/>
  <c r="I150" i="2"/>
  <c r="I153" i="2"/>
  <c r="K24" i="2" s="1"/>
  <c r="I154" i="2"/>
  <c r="K25" i="2" s="1"/>
  <c r="I157" i="2"/>
  <c r="I158" i="2"/>
  <c r="I161" i="2"/>
  <c r="I162" i="2"/>
  <c r="I165" i="2"/>
  <c r="I166" i="2"/>
  <c r="I169" i="2"/>
  <c r="I170" i="2"/>
  <c r="I173" i="2"/>
  <c r="K28" i="2" s="1"/>
  <c r="I174" i="2"/>
  <c r="K29" i="2" s="1"/>
  <c r="I177" i="2"/>
  <c r="I178" i="2"/>
  <c r="I181" i="2"/>
  <c r="I182" i="2"/>
  <c r="I185" i="2"/>
  <c r="K30" i="2" s="1"/>
  <c r="I186" i="2"/>
  <c r="K31" i="2" s="1"/>
  <c r="I189" i="2"/>
  <c r="I190" i="2"/>
  <c r="I193" i="2"/>
  <c r="I194" i="2"/>
  <c r="I197" i="2"/>
  <c r="I198" i="2"/>
  <c r="I201" i="2"/>
  <c r="K35" i="2" s="1"/>
  <c r="I202" i="2"/>
  <c r="K36" i="2" s="1"/>
  <c r="I205" i="2"/>
  <c r="I206" i="2"/>
  <c r="I371" i="2"/>
  <c r="I375" i="2"/>
  <c r="I379" i="2"/>
  <c r="I383" i="2"/>
  <c r="I387" i="2"/>
  <c r="I391" i="2"/>
  <c r="I395" i="2"/>
  <c r="I399" i="2"/>
  <c r="I209" i="2"/>
  <c r="I210" i="2"/>
  <c r="I213" i="2"/>
  <c r="I214" i="2"/>
  <c r="I217" i="2"/>
  <c r="I218" i="2"/>
  <c r="I221" i="2"/>
  <c r="I222" i="2"/>
  <c r="I225" i="2"/>
  <c r="I226" i="2"/>
  <c r="I229" i="2"/>
  <c r="I230" i="2"/>
  <c r="I233" i="2"/>
  <c r="I234" i="2"/>
  <c r="I237" i="2"/>
  <c r="I238" i="2"/>
  <c r="I241" i="2"/>
  <c r="I242" i="2"/>
  <c r="I245" i="2"/>
  <c r="I246" i="2"/>
  <c r="I249" i="2"/>
  <c r="I250" i="2"/>
  <c r="I253" i="2"/>
  <c r="I254" i="2"/>
  <c r="I257" i="2"/>
  <c r="I258" i="2"/>
  <c r="I261" i="2"/>
  <c r="I262" i="2"/>
  <c r="I265" i="2"/>
  <c r="I266" i="2"/>
  <c r="I269" i="2"/>
  <c r="I270" i="2"/>
  <c r="I273" i="2"/>
  <c r="I274" i="2"/>
  <c r="I277" i="2"/>
  <c r="I278" i="2"/>
  <c r="I281" i="2"/>
  <c r="I282" i="2"/>
  <c r="I285" i="2"/>
  <c r="I286" i="2"/>
  <c r="I289" i="2"/>
  <c r="I290" i="2"/>
  <c r="I293" i="2"/>
  <c r="I294" i="2"/>
  <c r="I297" i="2"/>
  <c r="I298" i="2"/>
  <c r="I301" i="2"/>
  <c r="I302" i="2"/>
  <c r="I305" i="2"/>
  <c r="I306" i="2"/>
  <c r="I309" i="2"/>
  <c r="I310" i="2"/>
  <c r="I313" i="2"/>
  <c r="I314" i="2"/>
  <c r="I317" i="2"/>
  <c r="I318" i="2"/>
  <c r="I321" i="2"/>
  <c r="I369" i="2"/>
  <c r="I370" i="2"/>
  <c r="I373" i="2"/>
  <c r="I377" i="2"/>
  <c r="I378" i="2"/>
  <c r="I381" i="2"/>
  <c r="I382" i="2"/>
  <c r="I385" i="2"/>
  <c r="I386" i="2"/>
  <c r="I389" i="2"/>
  <c r="I390" i="2"/>
  <c r="I393" i="2"/>
  <c r="I394" i="2"/>
  <c r="I397" i="2"/>
  <c r="I192" i="2"/>
  <c r="I195" i="2"/>
  <c r="K33" i="2" s="1"/>
  <c r="I196" i="2"/>
  <c r="K34" i="2" s="1"/>
  <c r="I199" i="2"/>
  <c r="I200" i="2"/>
  <c r="I203" i="2"/>
  <c r="K37" i="2" s="1"/>
  <c r="I204" i="2"/>
  <c r="I207" i="2"/>
  <c r="I208" i="2"/>
  <c r="I211" i="2"/>
  <c r="I212" i="2"/>
  <c r="I215" i="2"/>
  <c r="I216" i="2"/>
  <c r="I219" i="2"/>
  <c r="I220" i="2"/>
  <c r="I223" i="2"/>
  <c r="I224" i="2"/>
  <c r="I227" i="2"/>
  <c r="I228" i="2"/>
  <c r="I231" i="2"/>
  <c r="I232" i="2"/>
  <c r="I235" i="2"/>
  <c r="I236" i="2"/>
  <c r="I239" i="2"/>
  <c r="I240" i="2"/>
  <c r="I243" i="2"/>
  <c r="I244" i="2"/>
  <c r="I247" i="2"/>
  <c r="I248" i="2"/>
  <c r="I251" i="2"/>
  <c r="I252" i="2"/>
  <c r="I255" i="2"/>
  <c r="I256" i="2"/>
  <c r="I259" i="2"/>
  <c r="I260" i="2"/>
  <c r="I263" i="2"/>
  <c r="I264" i="2"/>
  <c r="I267" i="2"/>
  <c r="I268" i="2"/>
  <c r="I271" i="2"/>
  <c r="I272" i="2"/>
  <c r="I275" i="2"/>
  <c r="I276" i="2"/>
  <c r="I279" i="2"/>
  <c r="I280" i="2"/>
  <c r="I283" i="2"/>
  <c r="I284" i="2"/>
  <c r="I287" i="2"/>
  <c r="I288" i="2"/>
  <c r="I291" i="2"/>
  <c r="I292" i="2"/>
  <c r="I295" i="2"/>
  <c r="I296" i="2"/>
  <c r="I299" i="2"/>
  <c r="I300" i="2"/>
  <c r="I303" i="2"/>
  <c r="I304" i="2"/>
  <c r="I307" i="2"/>
  <c r="I308" i="2"/>
  <c r="I311" i="2"/>
  <c r="I312" i="2"/>
  <c r="I315" i="2"/>
  <c r="I316" i="2"/>
  <c r="I319" i="2"/>
  <c r="I320" i="2"/>
  <c r="I323" i="2"/>
  <c r="I324" i="2"/>
  <c r="I327" i="2"/>
  <c r="I328" i="2"/>
  <c r="I331" i="2"/>
  <c r="I332" i="2"/>
  <c r="I335" i="2"/>
  <c r="I336" i="2"/>
  <c r="I339" i="2"/>
  <c r="I340" i="2"/>
  <c r="I343" i="2"/>
  <c r="I344" i="2"/>
  <c r="I347" i="2"/>
  <c r="I348" i="2"/>
  <c r="I351" i="2"/>
  <c r="K38" i="2" s="1"/>
  <c r="I352" i="2"/>
  <c r="K39" i="2" s="1"/>
  <c r="I355" i="2"/>
  <c r="I356" i="2"/>
  <c r="I360" i="2"/>
  <c r="I137" i="2"/>
  <c r="M366" i="2"/>
  <c r="L368" i="2"/>
  <c r="I368" i="2" s="1"/>
  <c r="L365" i="2"/>
  <c r="I365" i="2" s="1"/>
  <c r="L367" i="2"/>
  <c r="I367" i="2" s="1"/>
  <c r="L366" i="2"/>
  <c r="I366" i="2" s="1"/>
  <c r="L364" i="2"/>
  <c r="I364" i="2" s="1"/>
  <c r="L363" i="2"/>
  <c r="I363" i="2" s="1"/>
  <c r="I372" i="2"/>
  <c r="I376" i="2"/>
  <c r="I380" i="2"/>
  <c r="I384" i="2"/>
  <c r="I388" i="2"/>
  <c r="I392" i="2"/>
  <c r="I398" i="2"/>
  <c r="I396" i="2"/>
  <c r="I374" i="2"/>
  <c r="J22" i="2"/>
  <c r="L22" i="2"/>
  <c r="M22" i="2" s="1"/>
  <c r="J23" i="2"/>
  <c r="L23" i="2"/>
  <c r="J24" i="2"/>
  <c r="L24" i="2"/>
  <c r="J25" i="2"/>
  <c r="L25" i="2"/>
  <c r="J28" i="2"/>
  <c r="L28" i="2"/>
  <c r="J29" i="2"/>
  <c r="L29" i="2"/>
  <c r="J30" i="2"/>
  <c r="L30" i="2"/>
  <c r="J31" i="2"/>
  <c r="L31" i="2"/>
  <c r="J35" i="2"/>
  <c r="L35" i="2"/>
  <c r="J36" i="2"/>
  <c r="L36" i="2"/>
  <c r="J22" i="1"/>
  <c r="L22" i="1"/>
  <c r="M22" i="1" s="1"/>
  <c r="J23" i="1"/>
  <c r="L23" i="1"/>
  <c r="J24" i="1"/>
  <c r="L24" i="1"/>
  <c r="J25" i="1"/>
  <c r="L25" i="1"/>
  <c r="J28" i="1"/>
  <c r="L28" i="1"/>
  <c r="J29" i="1"/>
  <c r="L29" i="1"/>
  <c r="J30" i="1"/>
  <c r="L30" i="1"/>
  <c r="J31" i="1"/>
  <c r="L31" i="1"/>
  <c r="J35" i="1"/>
  <c r="L35" i="1"/>
  <c r="J36" i="1"/>
  <c r="L36" i="1"/>
  <c r="J34" i="3"/>
  <c r="L34" i="3"/>
  <c r="J26" i="2"/>
  <c r="L26" i="2"/>
  <c r="J27" i="2"/>
  <c r="L27" i="2"/>
  <c r="J32" i="2"/>
  <c r="L32" i="2"/>
  <c r="J33" i="2"/>
  <c r="L33" i="2"/>
  <c r="J34" i="2"/>
  <c r="L34" i="2"/>
  <c r="J37" i="2"/>
  <c r="L37" i="2"/>
  <c r="J38" i="2"/>
  <c r="L38" i="2"/>
  <c r="J26" i="1"/>
  <c r="L26" i="1"/>
  <c r="J27" i="1"/>
  <c r="L27" i="1"/>
  <c r="J32" i="1"/>
  <c r="L32" i="1"/>
  <c r="J33" i="1"/>
  <c r="L33" i="1"/>
  <c r="J34" i="1"/>
  <c r="L34" i="1"/>
  <c r="J37" i="1"/>
  <c r="L37" i="1"/>
  <c r="J38" i="1"/>
  <c r="L38" i="1"/>
  <c r="J27" i="3"/>
  <c r="L27" i="3"/>
  <c r="K17" i="4"/>
  <c r="J34" i="6"/>
  <c r="L34" i="6"/>
  <c r="K17" i="7"/>
  <c r="J24" i="7"/>
  <c r="L24" i="7"/>
  <c r="J25" i="7"/>
  <c r="L25" i="7"/>
  <c r="I200" i="7"/>
  <c r="I232" i="7"/>
  <c r="I264" i="7"/>
  <c r="L22" i="3"/>
  <c r="M22" i="3" s="1"/>
  <c r="L23" i="3"/>
  <c r="M23" i="3" s="1"/>
  <c r="L24" i="3"/>
  <c r="M24" i="3" s="1"/>
  <c r="L25" i="3"/>
  <c r="M25" i="3" s="1"/>
  <c r="L28" i="3"/>
  <c r="L29" i="3"/>
  <c r="L30" i="3"/>
  <c r="L31" i="3"/>
  <c r="L35" i="3"/>
  <c r="L36" i="3"/>
  <c r="I131" i="3"/>
  <c r="I139" i="3"/>
  <c r="I147" i="3"/>
  <c r="I155" i="3"/>
  <c r="K26" i="3" s="1"/>
  <c r="I163" i="3"/>
  <c r="I171" i="3"/>
  <c r="I179" i="3"/>
  <c r="I187" i="3"/>
  <c r="K32" i="3" s="1"/>
  <c r="I195" i="3"/>
  <c r="K33" i="3" s="1"/>
  <c r="I203" i="3"/>
  <c r="K37" i="3" s="1"/>
  <c r="I211" i="3"/>
  <c r="I219" i="3"/>
  <c r="I227" i="3"/>
  <c r="I235" i="3"/>
  <c r="I243" i="3"/>
  <c r="I251" i="3"/>
  <c r="I259" i="3"/>
  <c r="I267" i="3"/>
  <c r="I275" i="3"/>
  <c r="I283" i="3"/>
  <c r="I291" i="3"/>
  <c r="I299" i="3"/>
  <c r="I307" i="3"/>
  <c r="I315" i="3"/>
  <c r="I323" i="3"/>
  <c r="I331" i="3"/>
  <c r="I339" i="3"/>
  <c r="I347" i="3"/>
  <c r="I355" i="3"/>
  <c r="I363" i="3"/>
  <c r="I371" i="3"/>
  <c r="I379" i="3"/>
  <c r="I387" i="3"/>
  <c r="M26" i="5"/>
  <c r="K17" i="6"/>
  <c r="J22" i="7"/>
  <c r="L22" i="7"/>
  <c r="M22" i="7" s="1"/>
  <c r="I208" i="7"/>
  <c r="I240" i="7"/>
  <c r="J27" i="8"/>
  <c r="L27" i="8"/>
  <c r="L26" i="4"/>
  <c r="M27" i="5"/>
  <c r="I392" i="5"/>
  <c r="J36" i="6"/>
  <c r="L36" i="6"/>
  <c r="I60" i="6"/>
  <c r="I76" i="6"/>
  <c r="I92" i="6"/>
  <c r="I108" i="6"/>
  <c r="I124" i="6"/>
  <c r="I140" i="6"/>
  <c r="I156" i="6"/>
  <c r="I172" i="6"/>
  <c r="K27" i="6" s="1"/>
  <c r="I188" i="6"/>
  <c r="I204" i="6"/>
  <c r="I220" i="6"/>
  <c r="I236" i="6"/>
  <c r="I252" i="6"/>
  <c r="I268" i="6"/>
  <c r="I284" i="6"/>
  <c r="I300" i="6"/>
  <c r="I316" i="6"/>
  <c r="I332" i="6"/>
  <c r="I348" i="6"/>
  <c r="I364" i="6"/>
  <c r="I380" i="6"/>
  <c r="I396" i="6"/>
  <c r="M23" i="7"/>
  <c r="J34" i="7"/>
  <c r="L34" i="7"/>
  <c r="J36" i="7"/>
  <c r="L36" i="7"/>
  <c r="I127" i="3"/>
  <c r="I135" i="3"/>
  <c r="I143" i="3"/>
  <c r="I151" i="3"/>
  <c r="I159" i="3"/>
  <c r="I167" i="3"/>
  <c r="I175" i="3"/>
  <c r="I183" i="3"/>
  <c r="I191" i="3"/>
  <c r="I199" i="3"/>
  <c r="I207" i="3"/>
  <c r="I215" i="3"/>
  <c r="I223" i="3"/>
  <c r="I231" i="3"/>
  <c r="I239" i="3"/>
  <c r="I247" i="3"/>
  <c r="I255" i="3"/>
  <c r="I263" i="3"/>
  <c r="I271" i="3"/>
  <c r="I279" i="3"/>
  <c r="I287" i="3"/>
  <c r="I295" i="3"/>
  <c r="I303" i="3"/>
  <c r="I311" i="3"/>
  <c r="I319" i="3"/>
  <c r="I327" i="3"/>
  <c r="I335" i="3"/>
  <c r="I343" i="3"/>
  <c r="I351" i="3"/>
  <c r="K38" i="3" s="1"/>
  <c r="I359" i="3"/>
  <c r="I367" i="3"/>
  <c r="I375" i="3"/>
  <c r="I383" i="3"/>
  <c r="M23" i="4"/>
  <c r="M24" i="4" s="1"/>
  <c r="M25" i="4" s="1"/>
  <c r="K17" i="5"/>
  <c r="M28" i="5"/>
  <c r="M29" i="5" s="1"/>
  <c r="M30" i="5" s="1"/>
  <c r="M31" i="5" s="1"/>
  <c r="M32" i="5" s="1"/>
  <c r="M33" i="5" s="1"/>
  <c r="M34" i="5" s="1"/>
  <c r="M35" i="5" s="1"/>
  <c r="M36" i="5" s="1"/>
  <c r="M37" i="5" s="1"/>
  <c r="M38" i="5" s="1"/>
  <c r="M39" i="5" s="1"/>
  <c r="M40" i="5" s="1"/>
  <c r="K42" i="5" s="1"/>
  <c r="K11" i="5" s="1"/>
  <c r="J24" i="6"/>
  <c r="L24" i="6"/>
  <c r="J28" i="6"/>
  <c r="L28" i="6"/>
  <c r="J30" i="7"/>
  <c r="L30" i="7"/>
  <c r="J29" i="7"/>
  <c r="L29" i="7"/>
  <c r="I224" i="7"/>
  <c r="I256" i="7"/>
  <c r="J29" i="8"/>
  <c r="L29" i="8"/>
  <c r="J34" i="8"/>
  <c r="L34" i="8"/>
  <c r="I379" i="5"/>
  <c r="I387" i="5"/>
  <c r="I395" i="5"/>
  <c r="L22" i="6"/>
  <c r="M22" i="6" s="1"/>
  <c r="M23" i="6" s="1"/>
  <c r="L30" i="6"/>
  <c r="I63" i="6"/>
  <c r="I71" i="6"/>
  <c r="I79" i="6"/>
  <c r="I87" i="6"/>
  <c r="I95" i="6"/>
  <c r="I103" i="6"/>
  <c r="I111" i="6"/>
  <c r="I119" i="6"/>
  <c r="I127" i="6"/>
  <c r="I135" i="6"/>
  <c r="I143" i="6"/>
  <c r="I151" i="6"/>
  <c r="I159" i="6"/>
  <c r="I167" i="6"/>
  <c r="I175" i="6"/>
  <c r="I183" i="6"/>
  <c r="I191" i="6"/>
  <c r="I199" i="6"/>
  <c r="I207" i="6"/>
  <c r="I215" i="6"/>
  <c r="I223" i="6"/>
  <c r="I231" i="6"/>
  <c r="I239" i="6"/>
  <c r="I247" i="6"/>
  <c r="I255" i="6"/>
  <c r="I263" i="6"/>
  <c r="I271" i="6"/>
  <c r="I279" i="6"/>
  <c r="I287" i="6"/>
  <c r="I295" i="6"/>
  <c r="I303" i="6"/>
  <c r="I311" i="6"/>
  <c r="I319" i="6"/>
  <c r="I327" i="6"/>
  <c r="I335" i="6"/>
  <c r="I343" i="6"/>
  <c r="I351" i="6"/>
  <c r="K38" i="6" s="1"/>
  <c r="I359" i="6"/>
  <c r="I367" i="6"/>
  <c r="I375" i="6"/>
  <c r="I383" i="6"/>
  <c r="I391" i="6"/>
  <c r="I399" i="6"/>
  <c r="I67" i="7"/>
  <c r="I75" i="7"/>
  <c r="I83" i="7"/>
  <c r="I91" i="7"/>
  <c r="I99" i="7"/>
  <c r="I107" i="7"/>
  <c r="I115" i="7"/>
  <c r="I123" i="7"/>
  <c r="I131" i="7"/>
  <c r="I139" i="7"/>
  <c r="I147" i="7"/>
  <c r="I155" i="7"/>
  <c r="K26" i="7" s="1"/>
  <c r="I163" i="7"/>
  <c r="I171" i="7"/>
  <c r="I179" i="7"/>
  <c r="I187" i="7"/>
  <c r="K32" i="7" s="1"/>
  <c r="I195" i="7"/>
  <c r="K33" i="7" s="1"/>
  <c r="I203" i="7"/>
  <c r="K37" i="7" s="1"/>
  <c r="I211" i="7"/>
  <c r="I219" i="7"/>
  <c r="I227" i="7"/>
  <c r="I235" i="7"/>
  <c r="I243" i="7"/>
  <c r="I251" i="7"/>
  <c r="I259" i="7"/>
  <c r="I267" i="7"/>
  <c r="I275" i="7"/>
  <c r="I283" i="7"/>
  <c r="I291" i="7"/>
  <c r="I299" i="7"/>
  <c r="I307" i="7"/>
  <c r="I315" i="7"/>
  <c r="I323" i="7"/>
  <c r="I331" i="7"/>
  <c r="I339" i="7"/>
  <c r="I347" i="7"/>
  <c r="I355" i="7"/>
  <c r="I363" i="7"/>
  <c r="I371" i="7"/>
  <c r="I379" i="7"/>
  <c r="I387" i="7"/>
  <c r="I314" i="8"/>
  <c r="I383" i="5"/>
  <c r="I391" i="5"/>
  <c r="I399" i="5"/>
  <c r="I67" i="6"/>
  <c r="I75" i="6"/>
  <c r="I83" i="6"/>
  <c r="I91" i="6"/>
  <c r="I99" i="6"/>
  <c r="I107" i="6"/>
  <c r="I115" i="6"/>
  <c r="I123" i="6"/>
  <c r="I131" i="6"/>
  <c r="I139" i="6"/>
  <c r="I147" i="6"/>
  <c r="I155" i="6"/>
  <c r="K26" i="6" s="1"/>
  <c r="I163" i="6"/>
  <c r="I171" i="6"/>
  <c r="I179" i="6"/>
  <c r="I187" i="6"/>
  <c r="K32" i="6" s="1"/>
  <c r="I195" i="6"/>
  <c r="K33" i="6" s="1"/>
  <c r="I203" i="6"/>
  <c r="K37" i="6" s="1"/>
  <c r="I211" i="6"/>
  <c r="I219" i="6"/>
  <c r="I227" i="6"/>
  <c r="I235" i="6"/>
  <c r="I243" i="6"/>
  <c r="I251" i="6"/>
  <c r="I259" i="6"/>
  <c r="I267" i="6"/>
  <c r="I275" i="6"/>
  <c r="I283" i="6"/>
  <c r="I291" i="6"/>
  <c r="I299" i="6"/>
  <c r="I307" i="6"/>
  <c r="I315" i="6"/>
  <c r="I323" i="6"/>
  <c r="I331" i="6"/>
  <c r="I339" i="6"/>
  <c r="I347" i="6"/>
  <c r="I355" i="6"/>
  <c r="I363" i="6"/>
  <c r="I371" i="6"/>
  <c r="I379" i="6"/>
  <c r="I387" i="6"/>
  <c r="I395" i="6"/>
  <c r="I63" i="7"/>
  <c r="I71" i="7"/>
  <c r="I79" i="7"/>
  <c r="I87" i="7"/>
  <c r="I95" i="7"/>
  <c r="I103" i="7"/>
  <c r="I111" i="7"/>
  <c r="I119" i="7"/>
  <c r="I127" i="7"/>
  <c r="I135" i="7"/>
  <c r="I143" i="7"/>
  <c r="I151" i="7"/>
  <c r="I159" i="7"/>
  <c r="I167" i="7"/>
  <c r="I175" i="7"/>
  <c r="I183" i="7"/>
  <c r="I191" i="7"/>
  <c r="I199" i="7"/>
  <c r="I207" i="7"/>
  <c r="I215" i="7"/>
  <c r="I223" i="7"/>
  <c r="I231" i="7"/>
  <c r="I239" i="7"/>
  <c r="I247" i="7"/>
  <c r="I255" i="7"/>
  <c r="I263" i="7"/>
  <c r="I271" i="7"/>
  <c r="I279" i="7"/>
  <c r="I287" i="7"/>
  <c r="I295" i="7"/>
  <c r="I303" i="7"/>
  <c r="I311" i="7"/>
  <c r="I319" i="7"/>
  <c r="I327" i="7"/>
  <c r="I335" i="7"/>
  <c r="I343" i="7"/>
  <c r="I351" i="7"/>
  <c r="K38" i="7" s="1"/>
  <c r="I359" i="7"/>
  <c r="I367" i="7"/>
  <c r="I375" i="7"/>
  <c r="I383" i="7"/>
  <c r="I391" i="7"/>
  <c r="I399" i="7"/>
  <c r="I61" i="8"/>
  <c r="I69" i="8"/>
  <c r="I77" i="8"/>
  <c r="I85" i="8"/>
  <c r="I93" i="8"/>
  <c r="I101" i="8"/>
  <c r="I109" i="8"/>
  <c r="I117" i="8"/>
  <c r="I125" i="8"/>
  <c r="I133" i="8"/>
  <c r="I141" i="8"/>
  <c r="I149" i="8"/>
  <c r="I157" i="8"/>
  <c r="I165" i="8"/>
  <c r="I173" i="8"/>
  <c r="K28" i="8" s="1"/>
  <c r="I181" i="8"/>
  <c r="I189" i="8"/>
  <c r="I197" i="8"/>
  <c r="I205" i="8"/>
  <c r="I213" i="8"/>
  <c r="I221" i="8"/>
  <c r="I229" i="8"/>
  <c r="I237" i="8"/>
  <c r="I245" i="8"/>
  <c r="I253" i="8"/>
  <c r="I261" i="8"/>
  <c r="I269" i="8"/>
  <c r="I277" i="8"/>
  <c r="I285" i="8"/>
  <c r="I293" i="8"/>
  <c r="I301" i="8"/>
  <c r="I309" i="8"/>
  <c r="I61" i="7"/>
  <c r="I69" i="7"/>
  <c r="I77" i="7"/>
  <c r="I85" i="7"/>
  <c r="I93" i="7"/>
  <c r="I101" i="7"/>
  <c r="I109" i="7"/>
  <c r="I117" i="7"/>
  <c r="I125" i="7"/>
  <c r="I133" i="7"/>
  <c r="I141" i="7"/>
  <c r="I149" i="7"/>
  <c r="I157" i="7"/>
  <c r="I165" i="7"/>
  <c r="I173" i="7"/>
  <c r="K28" i="7" s="1"/>
  <c r="I181" i="7"/>
  <c r="I189" i="7"/>
  <c r="I197" i="7"/>
  <c r="I205" i="7"/>
  <c r="I213" i="7"/>
  <c r="I221" i="7"/>
  <c r="I229" i="7"/>
  <c r="I237" i="7"/>
  <c r="I245" i="7"/>
  <c r="I253" i="7"/>
  <c r="I261" i="7"/>
  <c r="I269" i="7"/>
  <c r="I277" i="7"/>
  <c r="I285" i="7"/>
  <c r="I293" i="7"/>
  <c r="I301" i="7"/>
  <c r="I309" i="7"/>
  <c r="I317" i="7"/>
  <c r="I325" i="7"/>
  <c r="I333" i="7"/>
  <c r="I341" i="7"/>
  <c r="I349" i="7"/>
  <c r="I357" i="7"/>
  <c r="I365" i="7"/>
  <c r="I373" i="7"/>
  <c r="I381" i="7"/>
  <c r="I389" i="7"/>
  <c r="I397" i="7"/>
  <c r="K17" i="8"/>
  <c r="M24" i="8"/>
  <c r="M25" i="8" s="1"/>
  <c r="I91" i="8"/>
  <c r="I99" i="8"/>
  <c r="I107" i="8"/>
  <c r="I115" i="8"/>
  <c r="I123" i="8"/>
  <c r="I131" i="8"/>
  <c r="I139" i="8"/>
  <c r="I147" i="8"/>
  <c r="I155" i="8"/>
  <c r="K26" i="8" s="1"/>
  <c r="I163" i="8"/>
  <c r="I171" i="8"/>
  <c r="I179" i="8"/>
  <c r="I187" i="8"/>
  <c r="K32" i="8" s="1"/>
  <c r="I195" i="8"/>
  <c r="K33" i="8" s="1"/>
  <c r="I203" i="8"/>
  <c r="K37" i="8" s="1"/>
  <c r="I211" i="8"/>
  <c r="I219" i="8"/>
  <c r="I227" i="8"/>
  <c r="I235" i="8"/>
  <c r="I243" i="8"/>
  <c r="I251" i="8"/>
  <c r="I259" i="8"/>
  <c r="I267" i="8"/>
  <c r="I275" i="8"/>
  <c r="I283" i="8"/>
  <c r="I291" i="8"/>
  <c r="I299" i="8"/>
  <c r="I307" i="8"/>
  <c r="J34" i="9"/>
  <c r="L34" i="9"/>
  <c r="J27" i="9"/>
  <c r="L27" i="9"/>
  <c r="I317" i="8"/>
  <c r="I325" i="8"/>
  <c r="I333" i="8"/>
  <c r="I341" i="8"/>
  <c r="I349" i="8"/>
  <c r="I357" i="8"/>
  <c r="I365" i="8"/>
  <c r="I373" i="8"/>
  <c r="I381" i="8"/>
  <c r="I389" i="8"/>
  <c r="I397" i="8"/>
  <c r="I61" i="9"/>
  <c r="I62" i="9"/>
  <c r="I65" i="9"/>
  <c r="I66" i="9"/>
  <c r="I69" i="9"/>
  <c r="I70" i="9"/>
  <c r="I73" i="9"/>
  <c r="I74" i="9"/>
  <c r="I77" i="9"/>
  <c r="I78" i="9"/>
  <c r="I81" i="9"/>
  <c r="I82" i="9"/>
  <c r="I85" i="9"/>
  <c r="I86" i="9"/>
  <c r="I89" i="9"/>
  <c r="I90" i="9"/>
  <c r="I93" i="9"/>
  <c r="I94" i="9"/>
  <c r="I97" i="9"/>
  <c r="I98" i="9"/>
  <c r="I101" i="9"/>
  <c r="I102" i="9"/>
  <c r="I105" i="9"/>
  <c r="I106" i="9"/>
  <c r="I109" i="9"/>
  <c r="I110" i="9"/>
  <c r="I113" i="9"/>
  <c r="I114" i="9"/>
  <c r="I117" i="9"/>
  <c r="I118" i="9"/>
  <c r="I121" i="9"/>
  <c r="I122" i="9"/>
  <c r="I125" i="9"/>
  <c r="I126" i="9"/>
  <c r="I129" i="9"/>
  <c r="I130" i="9"/>
  <c r="I133" i="9"/>
  <c r="I134" i="9"/>
  <c r="I137" i="9"/>
  <c r="I138" i="9"/>
  <c r="I141" i="9"/>
  <c r="I142" i="9"/>
  <c r="I145" i="9"/>
  <c r="K22" i="9" s="1"/>
  <c r="I146" i="9"/>
  <c r="K23" i="9" s="1"/>
  <c r="I149" i="9"/>
  <c r="I150" i="9"/>
  <c r="I153" i="9"/>
  <c r="K24" i="9" s="1"/>
  <c r="I154" i="9"/>
  <c r="K25" i="9" s="1"/>
  <c r="I157" i="9"/>
  <c r="I158" i="9"/>
  <c r="I161" i="9"/>
  <c r="I162" i="9"/>
  <c r="I165" i="9"/>
  <c r="I166" i="9"/>
  <c r="I169" i="9"/>
  <c r="I170" i="9"/>
  <c r="I173" i="9"/>
  <c r="K28" i="9" s="1"/>
  <c r="I174" i="9"/>
  <c r="K29" i="9" s="1"/>
  <c r="I177" i="9"/>
  <c r="I178" i="9"/>
  <c r="I181" i="9"/>
  <c r="I182" i="9"/>
  <c r="I185" i="9"/>
  <c r="K30" i="9" s="1"/>
  <c r="I186" i="9"/>
  <c r="K31" i="9" s="1"/>
  <c r="I189" i="9"/>
  <c r="I190" i="9"/>
  <c r="I193" i="9"/>
  <c r="I194" i="9"/>
  <c r="I197" i="9"/>
  <c r="I198" i="9"/>
  <c r="I201" i="9"/>
  <c r="K35" i="9" s="1"/>
  <c r="I202" i="9"/>
  <c r="K36" i="9" s="1"/>
  <c r="I205" i="9"/>
  <c r="I206" i="9"/>
  <c r="I209" i="9"/>
  <c r="I210" i="9"/>
  <c r="I213" i="9"/>
  <c r="I214" i="9"/>
  <c r="I217" i="9"/>
  <c r="I218" i="9"/>
  <c r="I221" i="9"/>
  <c r="I222" i="9"/>
  <c r="I225" i="9"/>
  <c r="I226" i="9"/>
  <c r="I229" i="9"/>
  <c r="I230" i="9"/>
  <c r="I233" i="9"/>
  <c r="I234" i="9"/>
  <c r="I237" i="9"/>
  <c r="I238" i="9"/>
  <c r="I241" i="9"/>
  <c r="I242" i="9"/>
  <c r="I245" i="9"/>
  <c r="I246" i="9"/>
  <c r="I249" i="9"/>
  <c r="I250" i="9"/>
  <c r="I253" i="9"/>
  <c r="I254" i="9"/>
  <c r="I257" i="9"/>
  <c r="I258" i="9"/>
  <c r="I261" i="9"/>
  <c r="I265" i="9"/>
  <c r="I269" i="9"/>
  <c r="I273" i="9"/>
  <c r="I277" i="9"/>
  <c r="I281" i="9"/>
  <c r="I285" i="9"/>
  <c r="I289" i="9"/>
  <c r="J22" i="10"/>
  <c r="L22" i="10"/>
  <c r="M22" i="10" s="1"/>
  <c r="J23" i="10"/>
  <c r="L23" i="10"/>
  <c r="M23" i="10" s="1"/>
  <c r="J24" i="10"/>
  <c r="L24" i="10"/>
  <c r="J25" i="10"/>
  <c r="L25" i="10"/>
  <c r="J28" i="10"/>
  <c r="L28" i="10"/>
  <c r="J29" i="10"/>
  <c r="L29" i="10"/>
  <c r="J30" i="10"/>
  <c r="L30" i="10"/>
  <c r="J31" i="10"/>
  <c r="L31" i="10"/>
  <c r="J35" i="10"/>
  <c r="L35" i="10"/>
  <c r="J36" i="10"/>
  <c r="L36" i="10"/>
  <c r="I331" i="8"/>
  <c r="I339" i="8"/>
  <c r="I347" i="8"/>
  <c r="I355" i="8"/>
  <c r="I363" i="8"/>
  <c r="I371" i="8"/>
  <c r="I379" i="8"/>
  <c r="I387" i="8"/>
  <c r="I395" i="8"/>
  <c r="J38" i="9"/>
  <c r="L38" i="9"/>
  <c r="I321" i="8"/>
  <c r="I329" i="8"/>
  <c r="I337" i="8"/>
  <c r="I345" i="8"/>
  <c r="I353" i="8"/>
  <c r="I361" i="8"/>
  <c r="I369" i="8"/>
  <c r="I377" i="8"/>
  <c r="I385" i="8"/>
  <c r="I393" i="8"/>
  <c r="I63" i="9"/>
  <c r="I67" i="9"/>
  <c r="I71" i="9"/>
  <c r="I75" i="9"/>
  <c r="I79" i="9"/>
  <c r="I83" i="9"/>
  <c r="I87" i="9"/>
  <c r="I91" i="9"/>
  <c r="I95" i="9"/>
  <c r="I99" i="9"/>
  <c r="I103" i="9"/>
  <c r="I107" i="9"/>
  <c r="I111" i="9"/>
  <c r="I115" i="9"/>
  <c r="I119" i="9"/>
  <c r="I123" i="9"/>
  <c r="I127" i="9"/>
  <c r="I131" i="9"/>
  <c r="I135" i="9"/>
  <c r="I139" i="9"/>
  <c r="I143" i="9"/>
  <c r="I147" i="9"/>
  <c r="I151" i="9"/>
  <c r="I155" i="9"/>
  <c r="K26" i="9" s="1"/>
  <c r="I159" i="9"/>
  <c r="I163" i="9"/>
  <c r="I167" i="9"/>
  <c r="I171" i="9"/>
  <c r="I175" i="9"/>
  <c r="I179" i="9"/>
  <c r="I183" i="9"/>
  <c r="I187" i="9"/>
  <c r="K32" i="9" s="1"/>
  <c r="I191" i="9"/>
  <c r="I195" i="9"/>
  <c r="K33" i="9" s="1"/>
  <c r="I199" i="9"/>
  <c r="I203" i="9"/>
  <c r="K37" i="9" s="1"/>
  <c r="I207" i="9"/>
  <c r="I211" i="9"/>
  <c r="I215" i="9"/>
  <c r="I260" i="9"/>
  <c r="I264" i="9"/>
  <c r="I268" i="9"/>
  <c r="I272" i="9"/>
  <c r="I276" i="9"/>
  <c r="I280" i="9"/>
  <c r="I284" i="9"/>
  <c r="I288" i="9"/>
  <c r="J26" i="10"/>
  <c r="L26" i="10"/>
  <c r="J27" i="10"/>
  <c r="L27" i="10"/>
  <c r="J32" i="10"/>
  <c r="L32" i="10"/>
  <c r="J33" i="10"/>
  <c r="L33" i="10"/>
  <c r="J34" i="10"/>
  <c r="L34" i="10"/>
  <c r="J37" i="10"/>
  <c r="L37" i="10"/>
  <c r="J22" i="11"/>
  <c r="L22" i="11"/>
  <c r="M22" i="11" s="1"/>
  <c r="J24" i="11"/>
  <c r="L24" i="11"/>
  <c r="J27" i="11"/>
  <c r="L27" i="11"/>
  <c r="J28" i="11"/>
  <c r="L28" i="11"/>
  <c r="J30" i="11"/>
  <c r="L30" i="11"/>
  <c r="J34" i="11"/>
  <c r="L34" i="11"/>
  <c r="J35" i="11"/>
  <c r="L35" i="11"/>
  <c r="J24" i="12"/>
  <c r="L24" i="12"/>
  <c r="J26" i="12"/>
  <c r="L26" i="12"/>
  <c r="J30" i="12"/>
  <c r="L30" i="12"/>
  <c r="J32" i="12"/>
  <c r="L32" i="12"/>
  <c r="I263" i="10"/>
  <c r="I267" i="10"/>
  <c r="I271" i="10"/>
  <c r="I275" i="10"/>
  <c r="I279" i="10"/>
  <c r="I283" i="10"/>
  <c r="I287" i="10"/>
  <c r="I291" i="10"/>
  <c r="I295" i="10"/>
  <c r="I299" i="10"/>
  <c r="I303" i="10"/>
  <c r="I307" i="10"/>
  <c r="I311" i="10"/>
  <c r="I315" i="10"/>
  <c r="I319" i="10"/>
  <c r="I323" i="10"/>
  <c r="I327" i="10"/>
  <c r="I331" i="10"/>
  <c r="I335" i="10"/>
  <c r="I339" i="10"/>
  <c r="I343" i="10"/>
  <c r="I347" i="10"/>
  <c r="I351" i="10"/>
  <c r="K38" i="10" s="1"/>
  <c r="I355" i="10"/>
  <c r="I359" i="10"/>
  <c r="I363" i="10"/>
  <c r="I367" i="10"/>
  <c r="I371" i="10"/>
  <c r="I375" i="10"/>
  <c r="I379" i="10"/>
  <c r="I383" i="10"/>
  <c r="I387" i="10"/>
  <c r="I391" i="10"/>
  <c r="I395" i="10"/>
  <c r="I399" i="10"/>
  <c r="J33" i="12"/>
  <c r="L33" i="12"/>
  <c r="I63" i="11"/>
  <c r="I67" i="11"/>
  <c r="I71" i="11"/>
  <c r="I75" i="11"/>
  <c r="J23" i="11"/>
  <c r="L23" i="11"/>
  <c r="M23" i="11" s="1"/>
  <c r="J25" i="11"/>
  <c r="L25" i="11"/>
  <c r="J26" i="11"/>
  <c r="L26" i="11"/>
  <c r="J29" i="11"/>
  <c r="L29" i="11"/>
  <c r="J31" i="11"/>
  <c r="L31" i="11"/>
  <c r="J32" i="11"/>
  <c r="L32" i="11"/>
  <c r="J33" i="11"/>
  <c r="L33" i="11"/>
  <c r="J36" i="11"/>
  <c r="L36" i="11"/>
  <c r="J37" i="11"/>
  <c r="L37" i="11"/>
  <c r="J35" i="12"/>
  <c r="L35" i="12"/>
  <c r="J37" i="12"/>
  <c r="L37" i="12"/>
  <c r="I259" i="10"/>
  <c r="I265" i="10"/>
  <c r="I266" i="10"/>
  <c r="I269" i="10"/>
  <c r="I270" i="10"/>
  <c r="I273" i="10"/>
  <c r="I274" i="10"/>
  <c r="I277" i="10"/>
  <c r="I278" i="10"/>
  <c r="I281" i="10"/>
  <c r="I282" i="10"/>
  <c r="I285" i="10"/>
  <c r="I286" i="10"/>
  <c r="I289" i="10"/>
  <c r="I290" i="10"/>
  <c r="I293" i="10"/>
  <c r="I294" i="10"/>
  <c r="I297" i="10"/>
  <c r="I298" i="10"/>
  <c r="I301" i="10"/>
  <c r="I302" i="10"/>
  <c r="I305" i="10"/>
  <c r="I306" i="10"/>
  <c r="I309" i="10"/>
  <c r="I310" i="10"/>
  <c r="I313" i="10"/>
  <c r="I314" i="10"/>
  <c r="I317" i="10"/>
  <c r="I318" i="10"/>
  <c r="I321" i="10"/>
  <c r="I322" i="10"/>
  <c r="I325" i="10"/>
  <c r="I326" i="10"/>
  <c r="I329" i="10"/>
  <c r="I330" i="10"/>
  <c r="I333" i="10"/>
  <c r="I334" i="10"/>
  <c r="I337" i="10"/>
  <c r="I338" i="10"/>
  <c r="I341" i="10"/>
  <c r="I342" i="10"/>
  <c r="I345" i="10"/>
  <c r="I346" i="10"/>
  <c r="I349" i="10"/>
  <c r="I350" i="10"/>
  <c r="I353" i="10"/>
  <c r="I354" i="10"/>
  <c r="I357" i="10"/>
  <c r="I358" i="10"/>
  <c r="I361" i="10"/>
  <c r="I362" i="10"/>
  <c r="I365" i="10"/>
  <c r="I366" i="10"/>
  <c r="I369" i="10"/>
  <c r="I370" i="10"/>
  <c r="I373" i="10"/>
  <c r="I374" i="10"/>
  <c r="I377" i="10"/>
  <c r="I378" i="10"/>
  <c r="I381" i="10"/>
  <c r="I382" i="10"/>
  <c r="I385" i="10"/>
  <c r="I386" i="10"/>
  <c r="I389" i="10"/>
  <c r="I390" i="10"/>
  <c r="I393" i="10"/>
  <c r="I394" i="10"/>
  <c r="I397" i="10"/>
  <c r="I398" i="10"/>
  <c r="J38" i="11"/>
  <c r="L38" i="11"/>
  <c r="J22" i="12"/>
  <c r="L22" i="12"/>
  <c r="M22" i="12" s="1"/>
  <c r="I96" i="12"/>
  <c r="I104" i="12"/>
  <c r="I112" i="12"/>
  <c r="I120" i="12"/>
  <c r="I128" i="12"/>
  <c r="I136" i="12"/>
  <c r="I144" i="12"/>
  <c r="I152" i="12"/>
  <c r="I160" i="12"/>
  <c r="I168" i="12"/>
  <c r="I176" i="12"/>
  <c r="I184" i="12"/>
  <c r="I192" i="12"/>
  <c r="I200" i="12"/>
  <c r="I208" i="12"/>
  <c r="I216" i="12"/>
  <c r="I224" i="12"/>
  <c r="I232" i="12"/>
  <c r="I240" i="12"/>
  <c r="I248" i="12"/>
  <c r="I256" i="12"/>
  <c r="K17" i="13"/>
  <c r="J27" i="13"/>
  <c r="J40" i="13" s="1"/>
  <c r="K40" i="13" s="1"/>
  <c r="L27" i="13"/>
  <c r="J34" i="13"/>
  <c r="L34" i="13"/>
  <c r="L27" i="12"/>
  <c r="L28" i="12"/>
  <c r="L34" i="12"/>
  <c r="L38" i="12"/>
  <c r="I94" i="12"/>
  <c r="I102" i="12"/>
  <c r="I110" i="12"/>
  <c r="I118" i="12"/>
  <c r="I126" i="12"/>
  <c r="I134" i="12"/>
  <c r="I142" i="12"/>
  <c r="I150" i="12"/>
  <c r="I158" i="12"/>
  <c r="I166" i="12"/>
  <c r="I174" i="12"/>
  <c r="K29" i="12" s="1"/>
  <c r="I182" i="12"/>
  <c r="I190" i="12"/>
  <c r="I198" i="12"/>
  <c r="I206" i="12"/>
  <c r="I214" i="12"/>
  <c r="I222" i="12"/>
  <c r="I230" i="12"/>
  <c r="I238" i="12"/>
  <c r="I246" i="12"/>
  <c r="I254" i="12"/>
  <c r="J23" i="13"/>
  <c r="L23" i="13"/>
  <c r="M23" i="13" s="1"/>
  <c r="M24" i="13" s="1"/>
  <c r="J25" i="13"/>
  <c r="L25" i="13"/>
  <c r="J31" i="13"/>
  <c r="L31" i="13"/>
  <c r="J36" i="13"/>
  <c r="L36" i="13"/>
  <c r="I98" i="12"/>
  <c r="I106" i="12"/>
  <c r="I114" i="12"/>
  <c r="I122" i="12"/>
  <c r="I130" i="12"/>
  <c r="I138" i="12"/>
  <c r="I146" i="12"/>
  <c r="K23" i="12" s="1"/>
  <c r="I154" i="12"/>
  <c r="K25" i="12" s="1"/>
  <c r="I162" i="12"/>
  <c r="I170" i="12"/>
  <c r="I178" i="12"/>
  <c r="I186" i="12"/>
  <c r="K31" i="12" s="1"/>
  <c r="I194" i="12"/>
  <c r="I202" i="12"/>
  <c r="K36" i="12" s="1"/>
  <c r="I210" i="12"/>
  <c r="I218" i="12"/>
  <c r="I226" i="12"/>
  <c r="I234" i="12"/>
  <c r="I242" i="12"/>
  <c r="I250" i="12"/>
  <c r="J29" i="13"/>
  <c r="L29" i="13"/>
  <c r="I283" i="13"/>
  <c r="I291" i="13"/>
  <c r="I299" i="13"/>
  <c r="I307" i="13"/>
  <c r="I315" i="13"/>
  <c r="I323" i="13"/>
  <c r="I331" i="13"/>
  <c r="I339" i="13"/>
  <c r="I347" i="13"/>
  <c r="I355" i="13"/>
  <c r="I363" i="13"/>
  <c r="I371" i="13"/>
  <c r="I379" i="13"/>
  <c r="I387" i="13"/>
  <c r="I395" i="13"/>
  <c r="L34" i="14"/>
  <c r="I63" i="14"/>
  <c r="I71" i="14"/>
  <c r="I79" i="14"/>
  <c r="I87" i="14"/>
  <c r="I95" i="14"/>
  <c r="I103" i="14"/>
  <c r="I112" i="14"/>
  <c r="J27" i="15"/>
  <c r="L27" i="15"/>
  <c r="J29" i="15"/>
  <c r="L29" i="15"/>
  <c r="M26" i="16"/>
  <c r="M27" i="16" s="1"/>
  <c r="I281" i="13"/>
  <c r="I289" i="13"/>
  <c r="I297" i="13"/>
  <c r="I305" i="13"/>
  <c r="I313" i="13"/>
  <c r="I321" i="13"/>
  <c r="I329" i="13"/>
  <c r="I337" i="13"/>
  <c r="I345" i="13"/>
  <c r="I353" i="13"/>
  <c r="I361" i="13"/>
  <c r="I369" i="13"/>
  <c r="I377" i="13"/>
  <c r="I385" i="13"/>
  <c r="I393" i="13"/>
  <c r="I61" i="14"/>
  <c r="I69" i="14"/>
  <c r="I77" i="14"/>
  <c r="I85" i="14"/>
  <c r="I93" i="14"/>
  <c r="I101" i="14"/>
  <c r="I109" i="14"/>
  <c r="J35" i="15"/>
  <c r="L35" i="15"/>
  <c r="J36" i="15"/>
  <c r="L36" i="15"/>
  <c r="J23" i="15"/>
  <c r="L23" i="15"/>
  <c r="M24" i="16"/>
  <c r="M25" i="16" s="1"/>
  <c r="I277" i="13"/>
  <c r="I285" i="13"/>
  <c r="I293" i="13"/>
  <c r="I301" i="13"/>
  <c r="I309" i="13"/>
  <c r="I317" i="13"/>
  <c r="I325" i="13"/>
  <c r="I333" i="13"/>
  <c r="I341" i="13"/>
  <c r="I349" i="13"/>
  <c r="I357" i="13"/>
  <c r="I365" i="13"/>
  <c r="I373" i="13"/>
  <c r="I381" i="13"/>
  <c r="I389" i="13"/>
  <c r="I397" i="13"/>
  <c r="L23" i="14"/>
  <c r="L27" i="14"/>
  <c r="L31" i="14"/>
  <c r="I65" i="14"/>
  <c r="I73" i="14"/>
  <c r="I81" i="14"/>
  <c r="I89" i="14"/>
  <c r="I97" i="14"/>
  <c r="I105" i="14"/>
  <c r="J24" i="15"/>
  <c r="L24" i="15"/>
  <c r="J25" i="15"/>
  <c r="L25" i="15"/>
  <c r="J31" i="15"/>
  <c r="L31" i="15"/>
  <c r="J34" i="15"/>
  <c r="L34" i="15"/>
  <c r="K17" i="17"/>
  <c r="J28" i="18"/>
  <c r="L28" i="18"/>
  <c r="J29" i="18"/>
  <c r="L29" i="18"/>
  <c r="J28" i="19"/>
  <c r="L28" i="19"/>
  <c r="J29" i="19"/>
  <c r="L29" i="19"/>
  <c r="J28" i="20"/>
  <c r="L28" i="20"/>
  <c r="J29" i="20"/>
  <c r="L29" i="20"/>
  <c r="I115" i="14"/>
  <c r="I123" i="14"/>
  <c r="I131" i="14"/>
  <c r="I139" i="14"/>
  <c r="I147" i="14"/>
  <c r="I155" i="14"/>
  <c r="K26" i="14" s="1"/>
  <c r="I163" i="14"/>
  <c r="I171" i="14"/>
  <c r="I179" i="14"/>
  <c r="I187" i="14"/>
  <c r="K32" i="14" s="1"/>
  <c r="I195" i="14"/>
  <c r="K33" i="14" s="1"/>
  <c r="I203" i="14"/>
  <c r="K37" i="14" s="1"/>
  <c r="I211" i="14"/>
  <c r="I219" i="14"/>
  <c r="I227" i="14"/>
  <c r="I235" i="14"/>
  <c r="I243" i="14"/>
  <c r="I251" i="14"/>
  <c r="I259" i="14"/>
  <c r="I267" i="14"/>
  <c r="I275" i="14"/>
  <c r="I283" i="14"/>
  <c r="I291" i="14"/>
  <c r="I299" i="14"/>
  <c r="I307" i="14"/>
  <c r="I315" i="14"/>
  <c r="I323" i="14"/>
  <c r="I331" i="14"/>
  <c r="I339" i="14"/>
  <c r="I347" i="14"/>
  <c r="I355" i="14"/>
  <c r="I363" i="14"/>
  <c r="I371" i="14"/>
  <c r="I379" i="14"/>
  <c r="I387" i="14"/>
  <c r="I395" i="14"/>
  <c r="L22" i="15"/>
  <c r="M22" i="15" s="1"/>
  <c r="L30" i="15"/>
  <c r="L38" i="15"/>
  <c r="I63" i="15"/>
  <c r="I71" i="15"/>
  <c r="I79" i="15"/>
  <c r="I87" i="15"/>
  <c r="I95" i="15"/>
  <c r="I103" i="15"/>
  <c r="I111" i="15"/>
  <c r="I119" i="15"/>
  <c r="I127" i="15"/>
  <c r="I135" i="15"/>
  <c r="I143" i="15"/>
  <c r="I151" i="15"/>
  <c r="I159" i="15"/>
  <c r="I167" i="15"/>
  <c r="I175" i="15"/>
  <c r="I183" i="15"/>
  <c r="I191" i="15"/>
  <c r="I199" i="15"/>
  <c r="I207" i="15"/>
  <c r="I215" i="15"/>
  <c r="I223" i="15"/>
  <c r="I231" i="15"/>
  <c r="I239" i="15"/>
  <c r="I247" i="15"/>
  <c r="I255" i="15"/>
  <c r="I263" i="15"/>
  <c r="I271" i="15"/>
  <c r="I279" i="15"/>
  <c r="I287" i="15"/>
  <c r="I295" i="15"/>
  <c r="I303" i="15"/>
  <c r="I311" i="15"/>
  <c r="I319" i="15"/>
  <c r="I327" i="15"/>
  <c r="I335" i="15"/>
  <c r="I343" i="15"/>
  <c r="L28" i="16"/>
  <c r="M28" i="16" s="1"/>
  <c r="M25" i="17"/>
  <c r="L33" i="17"/>
  <c r="L37" i="17"/>
  <c r="J26" i="18"/>
  <c r="L26" i="18"/>
  <c r="J27" i="18"/>
  <c r="L27" i="18"/>
  <c r="J32" i="18"/>
  <c r="L32" i="18"/>
  <c r="J33" i="18"/>
  <c r="L33" i="18"/>
  <c r="J34" i="18"/>
  <c r="L34" i="18"/>
  <c r="J37" i="18"/>
  <c r="L37" i="18"/>
  <c r="J26" i="19"/>
  <c r="L26" i="19"/>
  <c r="J27" i="19"/>
  <c r="L27" i="19"/>
  <c r="J32" i="19"/>
  <c r="L32" i="19"/>
  <c r="J33" i="19"/>
  <c r="L33" i="19"/>
  <c r="J34" i="19"/>
  <c r="L34" i="19"/>
  <c r="J37" i="19"/>
  <c r="L37" i="19"/>
  <c r="J26" i="20"/>
  <c r="L26" i="20"/>
  <c r="J27" i="20"/>
  <c r="L27" i="20"/>
  <c r="J32" i="20"/>
  <c r="L32" i="20"/>
  <c r="J33" i="20"/>
  <c r="L33" i="20"/>
  <c r="J34" i="20"/>
  <c r="L34" i="20"/>
  <c r="J37" i="20"/>
  <c r="L37" i="20"/>
  <c r="I121" i="14"/>
  <c r="I129" i="14"/>
  <c r="I137" i="14"/>
  <c r="I145" i="14"/>
  <c r="K22" i="14" s="1"/>
  <c r="I153" i="14"/>
  <c r="K24" i="14" s="1"/>
  <c r="I161" i="14"/>
  <c r="I169" i="14"/>
  <c r="I177" i="14"/>
  <c r="I185" i="14"/>
  <c r="K30" i="14" s="1"/>
  <c r="I193" i="14"/>
  <c r="I201" i="14"/>
  <c r="K35" i="14" s="1"/>
  <c r="I209" i="14"/>
  <c r="I217" i="14"/>
  <c r="I225" i="14"/>
  <c r="I233" i="14"/>
  <c r="I241" i="14"/>
  <c r="I249" i="14"/>
  <c r="I257" i="14"/>
  <c r="I265" i="14"/>
  <c r="I273" i="14"/>
  <c r="I281" i="14"/>
  <c r="I289" i="14"/>
  <c r="I297" i="14"/>
  <c r="I305" i="14"/>
  <c r="I313" i="14"/>
  <c r="I321" i="14"/>
  <c r="I329" i="14"/>
  <c r="I337" i="14"/>
  <c r="I345" i="14"/>
  <c r="I353" i="14"/>
  <c r="I361" i="14"/>
  <c r="I369" i="14"/>
  <c r="I377" i="14"/>
  <c r="I385" i="14"/>
  <c r="I393" i="14"/>
  <c r="I61" i="15"/>
  <c r="I69" i="15"/>
  <c r="I77" i="15"/>
  <c r="I85" i="15"/>
  <c r="I93" i="15"/>
  <c r="I101" i="15"/>
  <c r="I109" i="15"/>
  <c r="I117" i="15"/>
  <c r="I125" i="15"/>
  <c r="I133" i="15"/>
  <c r="I141" i="15"/>
  <c r="I149" i="15"/>
  <c r="I157" i="15"/>
  <c r="I165" i="15"/>
  <c r="I173" i="15"/>
  <c r="K28" i="15" s="1"/>
  <c r="I181" i="15"/>
  <c r="I189" i="15"/>
  <c r="I197" i="15"/>
  <c r="I205" i="15"/>
  <c r="I213" i="15"/>
  <c r="I221" i="15"/>
  <c r="I229" i="15"/>
  <c r="I237" i="15"/>
  <c r="I245" i="15"/>
  <c r="I253" i="15"/>
  <c r="I261" i="15"/>
  <c r="I269" i="15"/>
  <c r="I277" i="15"/>
  <c r="I285" i="15"/>
  <c r="I293" i="15"/>
  <c r="I301" i="15"/>
  <c r="I309" i="15"/>
  <c r="I317" i="15"/>
  <c r="I325" i="15"/>
  <c r="I333" i="15"/>
  <c r="I341" i="15"/>
  <c r="L26" i="17"/>
  <c r="M26" i="17" s="1"/>
  <c r="L34" i="17"/>
  <c r="J22" i="18"/>
  <c r="L22" i="18"/>
  <c r="M22" i="18" s="1"/>
  <c r="J23" i="18"/>
  <c r="L23" i="18"/>
  <c r="M23" i="18" s="1"/>
  <c r="J24" i="18"/>
  <c r="L24" i="18"/>
  <c r="J25" i="18"/>
  <c r="L25" i="18"/>
  <c r="J30" i="18"/>
  <c r="L30" i="18"/>
  <c r="J31" i="18"/>
  <c r="L31" i="18"/>
  <c r="J35" i="18"/>
  <c r="L35" i="18"/>
  <c r="J36" i="18"/>
  <c r="L36" i="18"/>
  <c r="J22" i="19"/>
  <c r="L22" i="19"/>
  <c r="M22" i="19" s="1"/>
  <c r="J23" i="19"/>
  <c r="L23" i="19"/>
  <c r="M23" i="19" s="1"/>
  <c r="J24" i="19"/>
  <c r="L24" i="19"/>
  <c r="J25" i="19"/>
  <c r="L25" i="19"/>
  <c r="J30" i="19"/>
  <c r="L30" i="19"/>
  <c r="J31" i="19"/>
  <c r="L31" i="19"/>
  <c r="J35" i="19"/>
  <c r="L35" i="19"/>
  <c r="J36" i="19"/>
  <c r="L36" i="19"/>
  <c r="J22" i="20"/>
  <c r="L22" i="20"/>
  <c r="M22" i="20" s="1"/>
  <c r="J23" i="20"/>
  <c r="L23" i="20"/>
  <c r="M23" i="20" s="1"/>
  <c r="J24" i="20"/>
  <c r="L24" i="20"/>
  <c r="J25" i="20"/>
  <c r="L25" i="20"/>
  <c r="J30" i="20"/>
  <c r="L30" i="20"/>
  <c r="J31" i="20"/>
  <c r="L31" i="20"/>
  <c r="J35" i="20"/>
  <c r="L35" i="20"/>
  <c r="J36" i="20"/>
  <c r="L36" i="20"/>
  <c r="I111" i="14"/>
  <c r="I119" i="14"/>
  <c r="I127" i="14"/>
  <c r="I135" i="14"/>
  <c r="I143" i="14"/>
  <c r="I151" i="14"/>
  <c r="I159" i="14"/>
  <c r="I167" i="14"/>
  <c r="I175" i="14"/>
  <c r="I183" i="14"/>
  <c r="I191" i="14"/>
  <c r="I199" i="14"/>
  <c r="I207" i="14"/>
  <c r="I215" i="14"/>
  <c r="I223" i="14"/>
  <c r="I231" i="14"/>
  <c r="I239" i="14"/>
  <c r="I247" i="14"/>
  <c r="I255" i="14"/>
  <c r="I263" i="14"/>
  <c r="I271" i="14"/>
  <c r="I279" i="14"/>
  <c r="I287" i="14"/>
  <c r="I295" i="14"/>
  <c r="I303" i="14"/>
  <c r="I311" i="14"/>
  <c r="I319" i="14"/>
  <c r="I327" i="14"/>
  <c r="I335" i="14"/>
  <c r="I343" i="14"/>
  <c r="I351" i="14"/>
  <c r="K38" i="14" s="1"/>
  <c r="I359" i="14"/>
  <c r="I367" i="14"/>
  <c r="I375" i="14"/>
  <c r="I383" i="14"/>
  <c r="I391" i="14"/>
  <c r="I399" i="14"/>
  <c r="I67" i="15"/>
  <c r="I75" i="15"/>
  <c r="I83" i="15"/>
  <c r="I91" i="15"/>
  <c r="I99" i="15"/>
  <c r="I107" i="15"/>
  <c r="I115" i="15"/>
  <c r="I123" i="15"/>
  <c r="I131" i="15"/>
  <c r="I139" i="15"/>
  <c r="I147" i="15"/>
  <c r="I155" i="15"/>
  <c r="K26" i="15" s="1"/>
  <c r="I163" i="15"/>
  <c r="I171" i="15"/>
  <c r="I179" i="15"/>
  <c r="I187" i="15"/>
  <c r="K32" i="15" s="1"/>
  <c r="I195" i="15"/>
  <c r="K33" i="15" s="1"/>
  <c r="I203" i="15"/>
  <c r="K37" i="15" s="1"/>
  <c r="I211" i="15"/>
  <c r="I219" i="15"/>
  <c r="I227" i="15"/>
  <c r="I235" i="15"/>
  <c r="I243" i="15"/>
  <c r="I251" i="15"/>
  <c r="I259" i="15"/>
  <c r="I267" i="15"/>
  <c r="I275" i="15"/>
  <c r="I283" i="15"/>
  <c r="I291" i="15"/>
  <c r="I299" i="15"/>
  <c r="I307" i="15"/>
  <c r="I315" i="15"/>
  <c r="I323" i="15"/>
  <c r="I331" i="15"/>
  <c r="I339" i="15"/>
  <c r="I347" i="15"/>
  <c r="I355" i="15"/>
  <c r="I363" i="15"/>
  <c r="I371" i="15"/>
  <c r="I379" i="15"/>
  <c r="I387" i="15"/>
  <c r="I395" i="15"/>
  <c r="L29" i="16"/>
  <c r="M29" i="16" s="1"/>
  <c r="M30" i="16" s="1"/>
  <c r="M31" i="16" s="1"/>
  <c r="M32" i="16" s="1"/>
  <c r="M33" i="16" s="1"/>
  <c r="M34" i="16" s="1"/>
  <c r="M35" i="16" s="1"/>
  <c r="M36" i="16" s="1"/>
  <c r="M37" i="16" s="1"/>
  <c r="M38" i="16" s="1"/>
  <c r="M39" i="16" s="1"/>
  <c r="M40" i="16" s="1"/>
  <c r="K42" i="16" s="1"/>
  <c r="K11" i="16" s="1"/>
  <c r="I63" i="16"/>
  <c r="L27" i="17"/>
  <c r="M27" i="17" s="1"/>
  <c r="M28" i="17" s="1"/>
  <c r="M29" i="17" s="1"/>
  <c r="M30" i="17" s="1"/>
  <c r="M31" i="17" s="1"/>
  <c r="M32" i="17" s="1"/>
  <c r="K17" i="18"/>
  <c r="J38" i="18"/>
  <c r="L38" i="18"/>
  <c r="J38" i="19"/>
  <c r="L38" i="19"/>
  <c r="K17" i="21"/>
  <c r="I315" i="20"/>
  <c r="I323" i="20"/>
  <c r="I331" i="20"/>
  <c r="I339" i="20"/>
  <c r="I347" i="20"/>
  <c r="I355" i="20"/>
  <c r="I363" i="20"/>
  <c r="I371" i="20"/>
  <c r="I379" i="20"/>
  <c r="I387" i="20"/>
  <c r="I395" i="20"/>
  <c r="M24" i="21"/>
  <c r="J33" i="21"/>
  <c r="L33" i="21"/>
  <c r="J37" i="21"/>
  <c r="L37" i="21"/>
  <c r="I313" i="20"/>
  <c r="I321" i="20"/>
  <c r="I329" i="20"/>
  <c r="I337" i="20"/>
  <c r="I345" i="20"/>
  <c r="I353" i="20"/>
  <c r="I361" i="20"/>
  <c r="I369" i="20"/>
  <c r="J40" i="21"/>
  <c r="K40" i="21" s="1"/>
  <c r="J35" i="21"/>
  <c r="L35" i="21"/>
  <c r="I311" i="20"/>
  <c r="I319" i="20"/>
  <c r="I327" i="20"/>
  <c r="I335" i="20"/>
  <c r="I343" i="20"/>
  <c r="I351" i="20"/>
  <c r="K38" i="20" s="1"/>
  <c r="I359" i="20"/>
  <c r="I367" i="20"/>
  <c r="M25" i="21"/>
  <c r="M26" i="21" s="1"/>
  <c r="M27" i="21" s="1"/>
  <c r="L28" i="21"/>
  <c r="I272" i="21"/>
  <c r="I280" i="21"/>
  <c r="J23" i="22"/>
  <c r="L23" i="22"/>
  <c r="J34" i="22"/>
  <c r="L34" i="22"/>
  <c r="I287" i="21"/>
  <c r="I291" i="21"/>
  <c r="I295" i="21"/>
  <c r="J25" i="22"/>
  <c r="L25" i="22"/>
  <c r="J27" i="22"/>
  <c r="L27" i="22"/>
  <c r="J29" i="22"/>
  <c r="L29" i="22"/>
  <c r="J31" i="22"/>
  <c r="L31" i="22"/>
  <c r="I268" i="21"/>
  <c r="I276" i="21"/>
  <c r="I284" i="21"/>
  <c r="M24" i="23"/>
  <c r="M25" i="23" s="1"/>
  <c r="M26" i="23" s="1"/>
  <c r="M27" i="23" s="1"/>
  <c r="K17" i="22"/>
  <c r="J36" i="22"/>
  <c r="L36" i="22"/>
  <c r="K17" i="23"/>
  <c r="M28" i="23"/>
  <c r="M29" i="23" s="1"/>
  <c r="M30" i="23" s="1"/>
  <c r="M31" i="23" s="1"/>
  <c r="M32" i="23" s="1"/>
  <c r="M33" i="23" s="1"/>
  <c r="M34" i="23" s="1"/>
  <c r="M35" i="23" s="1"/>
  <c r="M36" i="23" s="1"/>
  <c r="M37" i="23" s="1"/>
  <c r="M38" i="23" s="1"/>
  <c r="M39" i="23" s="1"/>
  <c r="M40" i="23" s="1"/>
  <c r="K42" i="23" s="1"/>
  <c r="K11" i="23" s="1"/>
  <c r="I65" i="22"/>
  <c r="I73" i="22"/>
  <c r="I81" i="22"/>
  <c r="I89" i="22"/>
  <c r="I97" i="22"/>
  <c r="I105" i="22"/>
  <c r="I113" i="22"/>
  <c r="I121" i="22"/>
  <c r="I129" i="22"/>
  <c r="I137" i="22"/>
  <c r="I145" i="22"/>
  <c r="K22" i="22" s="1"/>
  <c r="I153" i="22"/>
  <c r="K24" i="22" s="1"/>
  <c r="I161" i="22"/>
  <c r="I169" i="22"/>
  <c r="I177" i="22"/>
  <c r="I185" i="22"/>
  <c r="K30" i="22" s="1"/>
  <c r="I193" i="22"/>
  <c r="I201" i="22"/>
  <c r="K35" i="22" s="1"/>
  <c r="I209" i="22"/>
  <c r="I217" i="22"/>
  <c r="I225" i="22"/>
  <c r="I233" i="22"/>
  <c r="I241" i="22"/>
  <c r="I249" i="22"/>
  <c r="I257" i="22"/>
  <c r="I265" i="22"/>
  <c r="I273" i="22"/>
  <c r="I281" i="22"/>
  <c r="I289" i="22"/>
  <c r="I297" i="22"/>
  <c r="I305" i="22"/>
  <c r="I313" i="22"/>
  <c r="I321" i="22"/>
  <c r="I329" i="22"/>
  <c r="I337" i="22"/>
  <c r="I345" i="22"/>
  <c r="I353" i="22"/>
  <c r="I361" i="22"/>
  <c r="I369" i="22"/>
  <c r="I377" i="22"/>
  <c r="I385" i="22"/>
  <c r="I393" i="22"/>
  <c r="J38" i="24"/>
  <c r="L38" i="24"/>
  <c r="J22" i="25"/>
  <c r="L22" i="25"/>
  <c r="M22" i="25" s="1"/>
  <c r="M23" i="25" s="1"/>
  <c r="J24" i="25"/>
  <c r="L24" i="25"/>
  <c r="J30" i="25"/>
  <c r="L30" i="25"/>
  <c r="J35" i="25"/>
  <c r="L35" i="25"/>
  <c r="J28" i="24"/>
  <c r="L28" i="24"/>
  <c r="K17" i="25"/>
  <c r="I61" i="22"/>
  <c r="I69" i="22"/>
  <c r="I77" i="22"/>
  <c r="I85" i="22"/>
  <c r="I93" i="22"/>
  <c r="I101" i="22"/>
  <c r="I109" i="22"/>
  <c r="I117" i="22"/>
  <c r="I125" i="22"/>
  <c r="I133" i="22"/>
  <c r="I141" i="22"/>
  <c r="I149" i="22"/>
  <c r="I157" i="22"/>
  <c r="I165" i="22"/>
  <c r="I173" i="22"/>
  <c r="K28" i="22" s="1"/>
  <c r="I181" i="22"/>
  <c r="I189" i="22"/>
  <c r="I197" i="22"/>
  <c r="I205" i="22"/>
  <c r="I213" i="22"/>
  <c r="I221" i="22"/>
  <c r="I229" i="22"/>
  <c r="I237" i="22"/>
  <c r="I245" i="22"/>
  <c r="I253" i="22"/>
  <c r="I261" i="22"/>
  <c r="I269" i="22"/>
  <c r="I277" i="22"/>
  <c r="I285" i="22"/>
  <c r="I293" i="22"/>
  <c r="I301" i="22"/>
  <c r="I309" i="22"/>
  <c r="I317" i="22"/>
  <c r="I325" i="22"/>
  <c r="I333" i="22"/>
  <c r="I341" i="22"/>
  <c r="I349" i="22"/>
  <c r="I357" i="22"/>
  <c r="K17" i="24"/>
  <c r="J26" i="24"/>
  <c r="L26" i="24"/>
  <c r="J32" i="24"/>
  <c r="L32" i="24"/>
  <c r="J33" i="24"/>
  <c r="L33" i="24"/>
  <c r="J37" i="24"/>
  <c r="L37" i="24"/>
  <c r="J28" i="25"/>
  <c r="L28" i="25"/>
  <c r="I67" i="22"/>
  <c r="I75" i="22"/>
  <c r="I83" i="22"/>
  <c r="I91" i="22"/>
  <c r="I99" i="22"/>
  <c r="I107" i="22"/>
  <c r="I115" i="22"/>
  <c r="I123" i="22"/>
  <c r="I131" i="22"/>
  <c r="I139" i="22"/>
  <c r="I147" i="22"/>
  <c r="I155" i="22"/>
  <c r="K26" i="22" s="1"/>
  <c r="I163" i="22"/>
  <c r="I171" i="22"/>
  <c r="I179" i="22"/>
  <c r="I187" i="22"/>
  <c r="K32" i="22" s="1"/>
  <c r="I195" i="22"/>
  <c r="K33" i="22" s="1"/>
  <c r="I203" i="22"/>
  <c r="K37" i="22" s="1"/>
  <c r="I211" i="22"/>
  <c r="I219" i="22"/>
  <c r="I227" i="22"/>
  <c r="I235" i="22"/>
  <c r="I243" i="22"/>
  <c r="I251" i="22"/>
  <c r="I259" i="22"/>
  <c r="I267" i="22"/>
  <c r="I275" i="22"/>
  <c r="I283" i="22"/>
  <c r="I291" i="22"/>
  <c r="I299" i="22"/>
  <c r="I307" i="22"/>
  <c r="I315" i="22"/>
  <c r="I323" i="22"/>
  <c r="I331" i="22"/>
  <c r="I339" i="22"/>
  <c r="I347" i="22"/>
  <c r="I355" i="22"/>
  <c r="I363" i="22"/>
  <c r="I371" i="22"/>
  <c r="I379" i="22"/>
  <c r="I387" i="22"/>
  <c r="I395" i="22"/>
  <c r="J22" i="24"/>
  <c r="L22" i="24"/>
  <c r="M22" i="24" s="1"/>
  <c r="M23" i="24" s="1"/>
  <c r="J24" i="24"/>
  <c r="L24" i="24"/>
  <c r="J30" i="24"/>
  <c r="L30" i="24"/>
  <c r="J35" i="24"/>
  <c r="L35" i="24"/>
  <c r="J26" i="25"/>
  <c r="L26" i="25"/>
  <c r="J32" i="25"/>
  <c r="L32" i="25"/>
  <c r="J33" i="25"/>
  <c r="L33" i="25"/>
  <c r="J37" i="25"/>
  <c r="L37" i="25"/>
  <c r="J38" i="27"/>
  <c r="L38" i="27"/>
  <c r="J28" i="28"/>
  <c r="L28" i="28"/>
  <c r="I253" i="25"/>
  <c r="I261" i="25"/>
  <c r="I269" i="25"/>
  <c r="I277" i="25"/>
  <c r="I285" i="25"/>
  <c r="I293" i="25"/>
  <c r="I301" i="25"/>
  <c r="I309" i="25"/>
  <c r="I317" i="25"/>
  <c r="I325" i="25"/>
  <c r="I333" i="25"/>
  <c r="I341" i="25"/>
  <c r="I349" i="25"/>
  <c r="I357" i="25"/>
  <c r="I365" i="25"/>
  <c r="I373" i="25"/>
  <c r="I381" i="25"/>
  <c r="I389" i="25"/>
  <c r="I397" i="25"/>
  <c r="L23" i="26"/>
  <c r="M23" i="26" s="1"/>
  <c r="M24" i="26" s="1"/>
  <c r="L27" i="26"/>
  <c r="L31" i="26"/>
  <c r="L35" i="26"/>
  <c r="I67" i="26"/>
  <c r="I75" i="26"/>
  <c r="I83" i="26"/>
  <c r="I91" i="26"/>
  <c r="I99" i="26"/>
  <c r="I107" i="26"/>
  <c r="I115" i="26"/>
  <c r="I123" i="26"/>
  <c r="I131" i="26"/>
  <c r="I139" i="26"/>
  <c r="I147" i="26"/>
  <c r="J28" i="27"/>
  <c r="L28" i="27"/>
  <c r="K17" i="28"/>
  <c r="J35" i="28"/>
  <c r="L35" i="28"/>
  <c r="K17" i="27"/>
  <c r="J26" i="27"/>
  <c r="L26" i="27"/>
  <c r="J32" i="27"/>
  <c r="L32" i="27"/>
  <c r="J33" i="27"/>
  <c r="L33" i="27"/>
  <c r="J37" i="27"/>
  <c r="L37" i="27"/>
  <c r="J22" i="28"/>
  <c r="L22" i="28"/>
  <c r="M22" i="28" s="1"/>
  <c r="I249" i="25"/>
  <c r="I257" i="25"/>
  <c r="I265" i="25"/>
  <c r="I273" i="25"/>
  <c r="I281" i="25"/>
  <c r="I289" i="25"/>
  <c r="I297" i="25"/>
  <c r="I305" i="25"/>
  <c r="I313" i="25"/>
  <c r="I321" i="25"/>
  <c r="I329" i="25"/>
  <c r="I337" i="25"/>
  <c r="I345" i="25"/>
  <c r="I353" i="25"/>
  <c r="I361" i="25"/>
  <c r="I369" i="25"/>
  <c r="I377" i="25"/>
  <c r="I385" i="25"/>
  <c r="I393" i="25"/>
  <c r="L25" i="26"/>
  <c r="L29" i="26"/>
  <c r="L33" i="26"/>
  <c r="L37" i="26"/>
  <c r="I63" i="26"/>
  <c r="I71" i="26"/>
  <c r="I79" i="26"/>
  <c r="I87" i="26"/>
  <c r="I95" i="26"/>
  <c r="I103" i="26"/>
  <c r="I111" i="26"/>
  <c r="I119" i="26"/>
  <c r="I127" i="26"/>
  <c r="I135" i="26"/>
  <c r="I143" i="26"/>
  <c r="J22" i="27"/>
  <c r="L22" i="27"/>
  <c r="M22" i="27" s="1"/>
  <c r="M23" i="27" s="1"/>
  <c r="J24" i="27"/>
  <c r="L24" i="27"/>
  <c r="J30" i="27"/>
  <c r="L30" i="27"/>
  <c r="J35" i="27"/>
  <c r="L35" i="27"/>
  <c r="M23" i="28"/>
  <c r="J24" i="28"/>
  <c r="L24" i="28"/>
  <c r="J30" i="28"/>
  <c r="L30" i="28"/>
  <c r="L27" i="29"/>
  <c r="J27" i="29"/>
  <c r="L34" i="29"/>
  <c r="J34" i="29"/>
  <c r="J25" i="31"/>
  <c r="L25" i="31"/>
  <c r="I112" i="28"/>
  <c r="I120" i="28"/>
  <c r="I128" i="28"/>
  <c r="I136" i="28"/>
  <c r="I144" i="28"/>
  <c r="I152" i="28"/>
  <c r="I160" i="28"/>
  <c r="I168" i="28"/>
  <c r="I176" i="28"/>
  <c r="I184" i="28"/>
  <c r="I192" i="28"/>
  <c r="I200" i="28"/>
  <c r="I208" i="28"/>
  <c r="I216" i="28"/>
  <c r="I224" i="28"/>
  <c r="I232" i="28"/>
  <c r="I240" i="28"/>
  <c r="I248" i="28"/>
  <c r="I256" i="28"/>
  <c r="K17" i="29"/>
  <c r="L23" i="29"/>
  <c r="M23" i="29" s="1"/>
  <c r="J23" i="29"/>
  <c r="L25" i="29"/>
  <c r="J25" i="29"/>
  <c r="L31" i="29"/>
  <c r="J31" i="29"/>
  <c r="L36" i="29"/>
  <c r="J36" i="29"/>
  <c r="J25" i="30"/>
  <c r="L25" i="30"/>
  <c r="J31" i="30"/>
  <c r="L31" i="30"/>
  <c r="J36" i="30"/>
  <c r="L36" i="30"/>
  <c r="I118" i="28"/>
  <c r="I126" i="28"/>
  <c r="I134" i="28"/>
  <c r="I142" i="28"/>
  <c r="I150" i="28"/>
  <c r="I158" i="28"/>
  <c r="I166" i="28"/>
  <c r="I174" i="28"/>
  <c r="K29" i="28" s="1"/>
  <c r="I182" i="28"/>
  <c r="I190" i="28"/>
  <c r="I198" i="28"/>
  <c r="I206" i="28"/>
  <c r="I214" i="28"/>
  <c r="I222" i="28"/>
  <c r="I230" i="28"/>
  <c r="I238" i="28"/>
  <c r="I246" i="28"/>
  <c r="I254" i="28"/>
  <c r="M24" i="29"/>
  <c r="J29" i="30"/>
  <c r="L29" i="30"/>
  <c r="I116" i="28"/>
  <c r="I124" i="28"/>
  <c r="I132" i="28"/>
  <c r="I140" i="28"/>
  <c r="I148" i="28"/>
  <c r="I156" i="28"/>
  <c r="I164" i="28"/>
  <c r="I172" i="28"/>
  <c r="K27" i="28" s="1"/>
  <c r="I180" i="28"/>
  <c r="I188" i="28"/>
  <c r="I196" i="28"/>
  <c r="K34" i="28" s="1"/>
  <c r="I204" i="28"/>
  <c r="I212" i="28"/>
  <c r="I220" i="28"/>
  <c r="I228" i="28"/>
  <c r="I236" i="28"/>
  <c r="I244" i="28"/>
  <c r="I252" i="28"/>
  <c r="I260" i="28"/>
  <c r="I268" i="28"/>
  <c r="I276" i="28"/>
  <c r="I284" i="28"/>
  <c r="J40" i="29"/>
  <c r="K40" i="29" s="1"/>
  <c r="L29" i="29"/>
  <c r="J29" i="29"/>
  <c r="J23" i="30"/>
  <c r="L23" i="30"/>
  <c r="J24" i="31"/>
  <c r="L24" i="31"/>
  <c r="I385" i="29"/>
  <c r="I393" i="29"/>
  <c r="L33" i="30"/>
  <c r="L37" i="30"/>
  <c r="I61" i="30"/>
  <c r="I69" i="30"/>
  <c r="I77" i="30"/>
  <c r="I85" i="30"/>
  <c r="I93" i="30"/>
  <c r="I101" i="30"/>
  <c r="I109" i="30"/>
  <c r="I117" i="30"/>
  <c r="I125" i="30"/>
  <c r="I133" i="30"/>
  <c r="I141" i="30"/>
  <c r="I149" i="30"/>
  <c r="I157" i="30"/>
  <c r="I165" i="30"/>
  <c r="I173" i="30"/>
  <c r="K28" i="30" s="1"/>
  <c r="I181" i="30"/>
  <c r="I189" i="30"/>
  <c r="I197" i="30"/>
  <c r="I205" i="30"/>
  <c r="I213" i="30"/>
  <c r="I221" i="30"/>
  <c r="I229" i="30"/>
  <c r="I237" i="30"/>
  <c r="I245" i="30"/>
  <c r="I253" i="30"/>
  <c r="I261" i="30"/>
  <c r="I269" i="30"/>
  <c r="I281" i="30"/>
  <c r="I297" i="30"/>
  <c r="I319" i="30"/>
  <c r="I351" i="30"/>
  <c r="K38" i="30" s="1"/>
  <c r="J27" i="31"/>
  <c r="L27" i="31"/>
  <c r="I286" i="30"/>
  <c r="I302" i="30"/>
  <c r="J29" i="31"/>
  <c r="L29" i="31"/>
  <c r="I389" i="29"/>
  <c r="I397" i="29"/>
  <c r="L27" i="30"/>
  <c r="I65" i="30"/>
  <c r="I73" i="30"/>
  <c r="I81" i="30"/>
  <c r="I89" i="30"/>
  <c r="I97" i="30"/>
  <c r="I105" i="30"/>
  <c r="I113" i="30"/>
  <c r="I121" i="30"/>
  <c r="I129" i="30"/>
  <c r="I137" i="30"/>
  <c r="I145" i="30"/>
  <c r="K22" i="30" s="1"/>
  <c r="I153" i="30"/>
  <c r="K24" i="30" s="1"/>
  <c r="I161" i="30"/>
  <c r="I169" i="30"/>
  <c r="I177" i="30"/>
  <c r="I185" i="30"/>
  <c r="K30" i="30" s="1"/>
  <c r="I193" i="30"/>
  <c r="I201" i="30"/>
  <c r="K35" i="30" s="1"/>
  <c r="I209" i="30"/>
  <c r="I217" i="30"/>
  <c r="I225" i="30"/>
  <c r="I233" i="30"/>
  <c r="I241" i="30"/>
  <c r="I249" i="30"/>
  <c r="I257" i="30"/>
  <c r="I265" i="30"/>
  <c r="I273" i="30"/>
  <c r="I289" i="30"/>
  <c r="I305" i="30"/>
  <c r="I335" i="30"/>
  <c r="I359" i="30"/>
  <c r="I367" i="30"/>
  <c r="I375" i="30"/>
  <c r="I383" i="30"/>
  <c r="I391" i="30"/>
  <c r="J22" i="31"/>
  <c r="L22" i="31"/>
  <c r="M22" i="31" s="1"/>
  <c r="J34" i="31"/>
  <c r="L34" i="31"/>
  <c r="J38" i="31"/>
  <c r="L38" i="31"/>
  <c r="I63" i="31"/>
  <c r="I67" i="31"/>
  <c r="I71" i="31"/>
  <c r="I75" i="31"/>
  <c r="I79" i="31"/>
  <c r="I83" i="31"/>
  <c r="I87" i="31"/>
  <c r="I91" i="31"/>
  <c r="I95" i="31"/>
  <c r="I99" i="31"/>
  <c r="I103" i="31"/>
  <c r="I107" i="31"/>
  <c r="I111" i="31"/>
  <c r="I115" i="31"/>
  <c r="I119" i="31"/>
  <c r="I123" i="31"/>
  <c r="I127" i="31"/>
  <c r="I131" i="31"/>
  <c r="I135" i="31"/>
  <c r="I139" i="31"/>
  <c r="I143" i="31"/>
  <c r="I277" i="30"/>
  <c r="I285" i="30"/>
  <c r="I293" i="30"/>
  <c r="I301" i="30"/>
  <c r="I309" i="30"/>
  <c r="I317" i="30"/>
  <c r="I325" i="30"/>
  <c r="I333" i="30"/>
  <c r="I341" i="30"/>
  <c r="I349" i="30"/>
  <c r="I357" i="30"/>
  <c r="I365" i="30"/>
  <c r="I373" i="30"/>
  <c r="I381" i="30"/>
  <c r="I389" i="30"/>
  <c r="I395" i="30"/>
  <c r="I399" i="30"/>
  <c r="J23" i="31"/>
  <c r="L23" i="31"/>
  <c r="M23" i="31" s="1"/>
  <c r="I275" i="30"/>
  <c r="I283" i="30"/>
  <c r="I291" i="30"/>
  <c r="I299" i="30"/>
  <c r="I307" i="30"/>
  <c r="K17" i="31"/>
  <c r="I129" i="31"/>
  <c r="I133" i="31"/>
  <c r="I137" i="31"/>
  <c r="I141" i="31"/>
  <c r="I151" i="31"/>
  <c r="I159" i="31"/>
  <c r="I167" i="31"/>
  <c r="I175" i="31"/>
  <c r="I179" i="31"/>
  <c r="I183" i="31"/>
  <c r="I187" i="31"/>
  <c r="K32" i="31" s="1"/>
  <c r="I191" i="31"/>
  <c r="I195" i="31"/>
  <c r="K33" i="31" s="1"/>
  <c r="I199" i="31"/>
  <c r="I203" i="31"/>
  <c r="K37" i="31" s="1"/>
  <c r="I207" i="31"/>
  <c r="I211" i="31"/>
  <c r="I215" i="31"/>
  <c r="I219" i="31"/>
  <c r="I223" i="31"/>
  <c r="I227" i="31"/>
  <c r="I149" i="31"/>
  <c r="I157" i="31"/>
  <c r="I165" i="31"/>
  <c r="I173" i="31"/>
  <c r="K28" i="31" s="1"/>
  <c r="I242" i="31"/>
  <c r="I147" i="31"/>
  <c r="I155" i="31"/>
  <c r="K26" i="31" s="1"/>
  <c r="I163" i="31"/>
  <c r="I171" i="31"/>
  <c r="I177" i="31"/>
  <c r="I178" i="31"/>
  <c r="I181" i="31"/>
  <c r="I182" i="31"/>
  <c r="I185" i="31"/>
  <c r="K30" i="31" s="1"/>
  <c r="I186" i="31"/>
  <c r="K31" i="31" s="1"/>
  <c r="I189" i="31"/>
  <c r="I190" i="31"/>
  <c r="I193" i="31"/>
  <c r="I194" i="31"/>
  <c r="I197" i="31"/>
  <c r="I198" i="31"/>
  <c r="I201" i="31"/>
  <c r="K35" i="31" s="1"/>
  <c r="I202" i="31"/>
  <c r="K36" i="31" s="1"/>
  <c r="I205" i="31"/>
  <c r="I206" i="31"/>
  <c r="I209" i="31"/>
  <c r="I210" i="31"/>
  <c r="I213" i="31"/>
  <c r="I214" i="31"/>
  <c r="I217" i="31"/>
  <c r="I218" i="31"/>
  <c r="I221" i="31"/>
  <c r="I222" i="31"/>
  <c r="I225" i="31"/>
  <c r="I226" i="31"/>
  <c r="I229" i="31"/>
  <c r="I230" i="31"/>
  <c r="I246" i="31"/>
  <c r="I262" i="31"/>
  <c r="I237" i="31"/>
  <c r="I245" i="31"/>
  <c r="I253" i="31"/>
  <c r="I261" i="31"/>
  <c r="I269" i="31"/>
  <c r="I277" i="31"/>
  <c r="I285" i="31"/>
  <c r="I293" i="31"/>
  <c r="I301" i="31"/>
  <c r="I309" i="31"/>
  <c r="I317" i="31"/>
  <c r="I325" i="31"/>
  <c r="I333" i="31"/>
  <c r="I341" i="31"/>
  <c r="I349" i="31"/>
  <c r="I233" i="31"/>
  <c r="I241" i="31"/>
  <c r="I249" i="31"/>
  <c r="I257" i="31"/>
  <c r="I265" i="31"/>
  <c r="I273" i="31"/>
  <c r="I281" i="31"/>
  <c r="I289" i="31"/>
  <c r="I297" i="31"/>
  <c r="I305" i="31"/>
  <c r="I313" i="31"/>
  <c r="I321" i="31"/>
  <c r="I329" i="31"/>
  <c r="I337" i="31"/>
  <c r="I345" i="31"/>
  <c r="I353" i="31"/>
  <c r="I361" i="31"/>
  <c r="I369" i="31"/>
  <c r="I377" i="31"/>
  <c r="I385" i="31"/>
  <c r="I393" i="31"/>
  <c r="F75" i="2" l="1"/>
  <c r="M75" i="2" s="1"/>
  <c r="L75" i="2"/>
  <c r="F72" i="2"/>
  <c r="M72" i="2" s="1"/>
  <c r="L72" i="2"/>
  <c r="F74" i="2"/>
  <c r="M74" i="2" s="1"/>
  <c r="L74" i="2"/>
  <c r="F76" i="2"/>
  <c r="M76" i="2" s="1"/>
  <c r="L76" i="2"/>
  <c r="E73" i="2"/>
  <c r="E70" i="2"/>
  <c r="L70" i="2" s="1"/>
  <c r="F70" i="2"/>
  <c r="M70" i="2" s="1"/>
  <c r="K87" i="2"/>
  <c r="I87" i="2" s="1"/>
  <c r="D80" i="2"/>
  <c r="K80" i="2" s="1"/>
  <c r="I80" i="2" s="1"/>
  <c r="K83" i="2"/>
  <c r="I83" i="2" s="1"/>
  <c r="K89" i="2"/>
  <c r="I89" i="2" s="1"/>
  <c r="K88" i="2"/>
  <c r="I88" i="2" s="1"/>
  <c r="K84" i="2"/>
  <c r="I84" i="2" s="1"/>
  <c r="K86" i="2"/>
  <c r="I86" i="2" s="1"/>
  <c r="K85" i="2"/>
  <c r="I85" i="2" s="1"/>
  <c r="K82" i="2"/>
  <c r="I82" i="2" s="1"/>
  <c r="J36" i="31"/>
  <c r="L36" i="31"/>
  <c r="J31" i="31"/>
  <c r="L31" i="31"/>
  <c r="J26" i="31"/>
  <c r="L26" i="31"/>
  <c r="J22" i="30"/>
  <c r="L22" i="30"/>
  <c r="M22" i="30" s="1"/>
  <c r="J38" i="30"/>
  <c r="L38" i="30"/>
  <c r="J28" i="30"/>
  <c r="L28" i="30"/>
  <c r="J40" i="27"/>
  <c r="K40" i="27" s="1"/>
  <c r="M24" i="24"/>
  <c r="M25" i="24" s="1"/>
  <c r="J40" i="25"/>
  <c r="K40" i="25" s="1"/>
  <c r="J30" i="22"/>
  <c r="L30" i="22"/>
  <c r="J24" i="22"/>
  <c r="L24" i="22"/>
  <c r="J32" i="15"/>
  <c r="L32" i="15"/>
  <c r="J26" i="15"/>
  <c r="J40" i="15" s="1"/>
  <c r="K40" i="15" s="1"/>
  <c r="L26" i="15"/>
  <c r="J40" i="19"/>
  <c r="K40" i="19" s="1"/>
  <c r="J40" i="18"/>
  <c r="K40" i="18" s="1"/>
  <c r="J22" i="14"/>
  <c r="L22" i="14"/>
  <c r="M22" i="14" s="1"/>
  <c r="J37" i="14"/>
  <c r="L37" i="14"/>
  <c r="M24" i="10"/>
  <c r="J29" i="9"/>
  <c r="L29" i="9"/>
  <c r="J32" i="8"/>
  <c r="L32" i="8"/>
  <c r="J26" i="8"/>
  <c r="L26" i="8"/>
  <c r="M26" i="8" s="1"/>
  <c r="M27" i="8" s="1"/>
  <c r="J37" i="6"/>
  <c r="L37" i="6"/>
  <c r="J37" i="7"/>
  <c r="L37" i="7"/>
  <c r="J38" i="6"/>
  <c r="L38" i="6"/>
  <c r="M26" i="4"/>
  <c r="M27" i="4" s="1"/>
  <c r="M28" i="4" s="1"/>
  <c r="M29" i="4" s="1"/>
  <c r="M30" i="4" s="1"/>
  <c r="M31" i="4" s="1"/>
  <c r="M32" i="4" s="1"/>
  <c r="M33" i="4" s="1"/>
  <c r="M34" i="4" s="1"/>
  <c r="M35" i="4" s="1"/>
  <c r="M36" i="4" s="1"/>
  <c r="M37" i="4" s="1"/>
  <c r="M38" i="4" s="1"/>
  <c r="M39" i="4" s="1"/>
  <c r="M40" i="4" s="1"/>
  <c r="K42" i="4" s="1"/>
  <c r="K11" i="4" s="1"/>
  <c r="J32" i="3"/>
  <c r="L32" i="3"/>
  <c r="J26" i="3"/>
  <c r="J40" i="3" s="1"/>
  <c r="K40" i="3" s="1"/>
  <c r="L26" i="3"/>
  <c r="M26" i="3" s="1"/>
  <c r="M23" i="1"/>
  <c r="M24" i="1" s="1"/>
  <c r="M25" i="1" s="1"/>
  <c r="M26" i="1" s="1"/>
  <c r="M27" i="1" s="1"/>
  <c r="M28" i="1" s="1"/>
  <c r="M29" i="1" s="1"/>
  <c r="M30" i="1" s="1"/>
  <c r="M31" i="1" s="1"/>
  <c r="M32" i="1" s="1"/>
  <c r="M33" i="1" s="1"/>
  <c r="M34" i="1" s="1"/>
  <c r="M35" i="1" s="1"/>
  <c r="M36" i="1" s="1"/>
  <c r="M37" i="1" s="1"/>
  <c r="M38" i="1" s="1"/>
  <c r="M39" i="1" s="1"/>
  <c r="M40" i="1" s="1"/>
  <c r="K42" i="1" s="1"/>
  <c r="K11" i="1" s="1"/>
  <c r="M23" i="2"/>
  <c r="J35" i="31"/>
  <c r="L35" i="31"/>
  <c r="J30" i="31"/>
  <c r="J40" i="31" s="1"/>
  <c r="K40" i="31" s="1"/>
  <c r="L30" i="31"/>
  <c r="J37" i="31"/>
  <c r="L37" i="31"/>
  <c r="J32" i="31"/>
  <c r="L32" i="31"/>
  <c r="J35" i="30"/>
  <c r="L35" i="30"/>
  <c r="M23" i="30"/>
  <c r="J27" i="28"/>
  <c r="J40" i="28" s="1"/>
  <c r="K40" i="28" s="1"/>
  <c r="L27" i="28"/>
  <c r="M24" i="27"/>
  <c r="M25" i="27" s="1"/>
  <c r="J37" i="22"/>
  <c r="L37" i="22"/>
  <c r="J28" i="22"/>
  <c r="L28" i="22"/>
  <c r="M24" i="25"/>
  <c r="M25" i="25" s="1"/>
  <c r="M26" i="25" s="1"/>
  <c r="M27" i="25" s="1"/>
  <c r="M28" i="25" s="1"/>
  <c r="M29" i="25" s="1"/>
  <c r="M30" i="25" s="1"/>
  <c r="M31" i="25" s="1"/>
  <c r="M32" i="25" s="1"/>
  <c r="M33" i="25" s="1"/>
  <c r="M34" i="25" s="1"/>
  <c r="M35" i="25" s="1"/>
  <c r="M36" i="25" s="1"/>
  <c r="M37" i="25" s="1"/>
  <c r="M38" i="25" s="1"/>
  <c r="M39" i="25" s="1"/>
  <c r="M40" i="25" s="1"/>
  <c r="K42" i="25" s="1"/>
  <c r="K11" i="25" s="1"/>
  <c r="J22" i="22"/>
  <c r="L22" i="22"/>
  <c r="M22" i="22" s="1"/>
  <c r="M23" i="22"/>
  <c r="J35" i="14"/>
  <c r="L35" i="14"/>
  <c r="M33" i="17"/>
  <c r="J33" i="14"/>
  <c r="L33" i="14"/>
  <c r="M23" i="14"/>
  <c r="M23" i="15"/>
  <c r="J31" i="12"/>
  <c r="L31" i="12"/>
  <c r="J25" i="12"/>
  <c r="L25" i="12"/>
  <c r="M26" i="11"/>
  <c r="M27" i="11" s="1"/>
  <c r="M28" i="11" s="1"/>
  <c r="M29" i="11" s="1"/>
  <c r="M30" i="11" s="1"/>
  <c r="M31" i="11" s="1"/>
  <c r="M32" i="11" s="1"/>
  <c r="M33" i="11" s="1"/>
  <c r="M34" i="11" s="1"/>
  <c r="M35" i="11" s="1"/>
  <c r="M36" i="11" s="1"/>
  <c r="M37" i="11" s="1"/>
  <c r="M38" i="11" s="1"/>
  <c r="M39" i="11" s="1"/>
  <c r="M40" i="11" s="1"/>
  <c r="K42" i="11" s="1"/>
  <c r="K11" i="11" s="1"/>
  <c r="J38" i="10"/>
  <c r="J40" i="10" s="1"/>
  <c r="K40" i="10" s="1"/>
  <c r="L38" i="10"/>
  <c r="J40" i="11"/>
  <c r="K40" i="11" s="1"/>
  <c r="J37" i="9"/>
  <c r="L37" i="9"/>
  <c r="J32" i="9"/>
  <c r="L32" i="9"/>
  <c r="J26" i="9"/>
  <c r="L26" i="9"/>
  <c r="J28" i="9"/>
  <c r="L28" i="9"/>
  <c r="J33" i="6"/>
  <c r="L33" i="6"/>
  <c r="J33" i="7"/>
  <c r="J40" i="7" s="1"/>
  <c r="K40" i="7" s="1"/>
  <c r="L33" i="7"/>
  <c r="M25" i="7"/>
  <c r="J34" i="28"/>
  <c r="L34" i="28"/>
  <c r="M24" i="28"/>
  <c r="M25" i="28" s="1"/>
  <c r="M26" i="28" s="1"/>
  <c r="M29" i="26"/>
  <c r="M30" i="26" s="1"/>
  <c r="M31" i="26" s="1"/>
  <c r="M32" i="26" s="1"/>
  <c r="M33" i="26" s="1"/>
  <c r="M34" i="26" s="1"/>
  <c r="M35" i="26" s="1"/>
  <c r="M36" i="26" s="1"/>
  <c r="M37" i="26" s="1"/>
  <c r="M38" i="26" s="1"/>
  <c r="M39" i="26" s="1"/>
  <c r="M40" i="26" s="1"/>
  <c r="K42" i="26" s="1"/>
  <c r="K11" i="26" s="1"/>
  <c r="J33" i="22"/>
  <c r="L33" i="22"/>
  <c r="J35" i="22"/>
  <c r="L35" i="22"/>
  <c r="J37" i="15"/>
  <c r="L37" i="15"/>
  <c r="J38" i="14"/>
  <c r="L38" i="14"/>
  <c r="M34" i="17"/>
  <c r="M35" i="17" s="1"/>
  <c r="M36" i="17" s="1"/>
  <c r="M37" i="17" s="1"/>
  <c r="M38" i="17" s="1"/>
  <c r="M39" i="17" s="1"/>
  <c r="M40" i="17" s="1"/>
  <c r="K42" i="17" s="1"/>
  <c r="K11" i="17" s="1"/>
  <c r="J28" i="15"/>
  <c r="L28" i="15"/>
  <c r="J32" i="14"/>
  <c r="L32" i="14"/>
  <c r="J26" i="14"/>
  <c r="L26" i="14"/>
  <c r="M24" i="15"/>
  <c r="M25" i="15" s="1"/>
  <c r="J23" i="12"/>
  <c r="J40" i="12" s="1"/>
  <c r="K40" i="12" s="1"/>
  <c r="L23" i="12"/>
  <c r="M23" i="12" s="1"/>
  <c r="J29" i="12"/>
  <c r="L29" i="12"/>
  <c r="M24" i="12"/>
  <c r="M24" i="11"/>
  <c r="M25" i="10"/>
  <c r="M26" i="10" s="1"/>
  <c r="M27" i="10" s="1"/>
  <c r="M28" i="10" s="1"/>
  <c r="M29" i="10" s="1"/>
  <c r="M30" i="10" s="1"/>
  <c r="M31" i="10" s="1"/>
  <c r="M32" i="10" s="1"/>
  <c r="M33" i="10" s="1"/>
  <c r="M34" i="10" s="1"/>
  <c r="M35" i="10" s="1"/>
  <c r="M36" i="10" s="1"/>
  <c r="M37" i="10" s="1"/>
  <c r="J36" i="9"/>
  <c r="L36" i="9"/>
  <c r="J31" i="9"/>
  <c r="L31" i="9"/>
  <c r="J25" i="9"/>
  <c r="L25" i="9"/>
  <c r="J23" i="9"/>
  <c r="L23" i="9"/>
  <c r="J37" i="8"/>
  <c r="L37" i="8"/>
  <c r="J28" i="7"/>
  <c r="L28" i="7"/>
  <c r="J28" i="8"/>
  <c r="L28" i="8"/>
  <c r="J32" i="6"/>
  <c r="L32" i="6"/>
  <c r="J26" i="6"/>
  <c r="L26" i="6"/>
  <c r="J32" i="7"/>
  <c r="L32" i="7"/>
  <c r="J26" i="7"/>
  <c r="L26" i="7"/>
  <c r="M26" i="7" s="1"/>
  <c r="M27" i="7" s="1"/>
  <c r="J38" i="3"/>
  <c r="L38" i="3"/>
  <c r="J27" i="6"/>
  <c r="L27" i="6"/>
  <c r="J37" i="3"/>
  <c r="L37" i="3"/>
  <c r="M24" i="2"/>
  <c r="M25" i="2" s="1"/>
  <c r="M26" i="2" s="1"/>
  <c r="M27" i="2" s="1"/>
  <c r="M28" i="2" s="1"/>
  <c r="M29" i="2" s="1"/>
  <c r="M30" i="2" s="1"/>
  <c r="M31" i="2" s="1"/>
  <c r="M32" i="2" s="1"/>
  <c r="M33" i="2" s="1"/>
  <c r="M34" i="2" s="1"/>
  <c r="M35" i="2" s="1"/>
  <c r="M36" i="2" s="1"/>
  <c r="M37" i="2" s="1"/>
  <c r="M38" i="2" s="1"/>
  <c r="M39" i="2" s="1"/>
  <c r="M40" i="2" s="1"/>
  <c r="K42" i="2" s="1"/>
  <c r="K11" i="2" s="1"/>
  <c r="J28" i="31"/>
  <c r="L28" i="31"/>
  <c r="J33" i="31"/>
  <c r="L33" i="31"/>
  <c r="J30" i="30"/>
  <c r="L30" i="30"/>
  <c r="J24" i="30"/>
  <c r="L24" i="30"/>
  <c r="M24" i="31"/>
  <c r="M25" i="31" s="1"/>
  <c r="J29" i="28"/>
  <c r="L29" i="28"/>
  <c r="M25" i="29"/>
  <c r="M26" i="29" s="1"/>
  <c r="M27" i="29"/>
  <c r="M28" i="29" s="1"/>
  <c r="M29" i="29" s="1"/>
  <c r="M30" i="29" s="1"/>
  <c r="M31" i="29" s="1"/>
  <c r="M32" i="29" s="1"/>
  <c r="M33" i="29" s="1"/>
  <c r="M34" i="29" s="1"/>
  <c r="M35" i="29" s="1"/>
  <c r="M36" i="29" s="1"/>
  <c r="M37" i="29" s="1"/>
  <c r="M38" i="29" s="1"/>
  <c r="M39" i="29" s="1"/>
  <c r="M40" i="29" s="1"/>
  <c r="K42" i="29" s="1"/>
  <c r="K11" i="29" s="1"/>
  <c r="M25" i="26"/>
  <c r="M26" i="26" s="1"/>
  <c r="M26" i="27"/>
  <c r="M27" i="27" s="1"/>
  <c r="M28" i="27" s="1"/>
  <c r="M29" i="27" s="1"/>
  <c r="M30" i="27" s="1"/>
  <c r="M31" i="27" s="1"/>
  <c r="M32" i="27" s="1"/>
  <c r="M33" i="27" s="1"/>
  <c r="M34" i="27" s="1"/>
  <c r="M35" i="27" s="1"/>
  <c r="M36" i="27" s="1"/>
  <c r="M37" i="27" s="1"/>
  <c r="M38" i="27" s="1"/>
  <c r="M39" i="27" s="1"/>
  <c r="M40" i="27" s="1"/>
  <c r="K42" i="27" s="1"/>
  <c r="K11" i="27" s="1"/>
  <c r="M27" i="26"/>
  <c r="M28" i="26" s="1"/>
  <c r="J40" i="24"/>
  <c r="K40" i="24" s="1"/>
  <c r="J32" i="22"/>
  <c r="L32" i="22"/>
  <c r="J26" i="22"/>
  <c r="L26" i="22"/>
  <c r="M26" i="24"/>
  <c r="M27" i="24" s="1"/>
  <c r="M28" i="24" s="1"/>
  <c r="M29" i="24" s="1"/>
  <c r="M30" i="24" s="1"/>
  <c r="M31" i="24" s="1"/>
  <c r="M32" i="24" s="1"/>
  <c r="M33" i="24" s="1"/>
  <c r="M34" i="24" s="1"/>
  <c r="M35" i="24" s="1"/>
  <c r="M36" i="24" s="1"/>
  <c r="M37" i="24" s="1"/>
  <c r="M38" i="24" s="1"/>
  <c r="M39" i="24" s="1"/>
  <c r="M40" i="24" s="1"/>
  <c r="K42" i="24" s="1"/>
  <c r="K11" i="24" s="1"/>
  <c r="M28" i="21"/>
  <c r="M29" i="21" s="1"/>
  <c r="M30" i="21" s="1"/>
  <c r="M31" i="21" s="1"/>
  <c r="M32" i="21" s="1"/>
  <c r="M33" i="21" s="1"/>
  <c r="M34" i="21" s="1"/>
  <c r="M35" i="21" s="1"/>
  <c r="M36" i="21" s="1"/>
  <c r="M37" i="21" s="1"/>
  <c r="M38" i="21" s="1"/>
  <c r="M39" i="21" s="1"/>
  <c r="M40" i="21" s="1"/>
  <c r="K42" i="21" s="1"/>
  <c r="K11" i="21" s="1"/>
  <c r="J38" i="20"/>
  <c r="J40" i="20" s="1"/>
  <c r="K40" i="20" s="1"/>
  <c r="L38" i="20"/>
  <c r="J33" i="15"/>
  <c r="L33" i="15"/>
  <c r="M24" i="20"/>
  <c r="M25" i="20" s="1"/>
  <c r="M26" i="20" s="1"/>
  <c r="M27" i="20" s="1"/>
  <c r="M28" i="20" s="1"/>
  <c r="M29" i="20" s="1"/>
  <c r="M30" i="20" s="1"/>
  <c r="M31" i="20" s="1"/>
  <c r="M32" i="20" s="1"/>
  <c r="M33" i="20" s="1"/>
  <c r="M34" i="20" s="1"/>
  <c r="M35" i="20" s="1"/>
  <c r="M36" i="20" s="1"/>
  <c r="M37" i="20" s="1"/>
  <c r="M24" i="19"/>
  <c r="M25" i="19" s="1"/>
  <c r="M26" i="19" s="1"/>
  <c r="M27" i="19" s="1"/>
  <c r="M28" i="19" s="1"/>
  <c r="M29" i="19" s="1"/>
  <c r="M30" i="19" s="1"/>
  <c r="M31" i="19" s="1"/>
  <c r="M32" i="19" s="1"/>
  <c r="M33" i="19" s="1"/>
  <c r="M34" i="19" s="1"/>
  <c r="M35" i="19" s="1"/>
  <c r="M36" i="19" s="1"/>
  <c r="M37" i="19" s="1"/>
  <c r="M38" i="19" s="1"/>
  <c r="M39" i="19" s="1"/>
  <c r="M40" i="19" s="1"/>
  <c r="K42" i="19" s="1"/>
  <c r="K11" i="19" s="1"/>
  <c r="M24" i="18"/>
  <c r="M25" i="18" s="1"/>
  <c r="M26" i="18" s="1"/>
  <c r="M27" i="18" s="1"/>
  <c r="M28" i="18" s="1"/>
  <c r="M29" i="18" s="1"/>
  <c r="M30" i="18" s="1"/>
  <c r="M31" i="18" s="1"/>
  <c r="M32" i="18" s="1"/>
  <c r="M33" i="18" s="1"/>
  <c r="M34" i="18" s="1"/>
  <c r="M35" i="18" s="1"/>
  <c r="M36" i="18" s="1"/>
  <c r="M37" i="18" s="1"/>
  <c r="M38" i="18" s="1"/>
  <c r="M39" i="18" s="1"/>
  <c r="M40" i="18" s="1"/>
  <c r="K42" i="18" s="1"/>
  <c r="K11" i="18" s="1"/>
  <c r="J30" i="14"/>
  <c r="L30" i="14"/>
  <c r="J24" i="14"/>
  <c r="L24" i="14"/>
  <c r="M24" i="14" s="1"/>
  <c r="M25" i="14" s="1"/>
  <c r="J36" i="12"/>
  <c r="L36" i="12"/>
  <c r="M25" i="13"/>
  <c r="M26" i="13" s="1"/>
  <c r="M27" i="13" s="1"/>
  <c r="M28" i="13" s="1"/>
  <c r="M29" i="13" s="1"/>
  <c r="M30" i="13" s="1"/>
  <c r="M31" i="13" s="1"/>
  <c r="M32" i="13" s="1"/>
  <c r="M33" i="13" s="1"/>
  <c r="M34" i="13" s="1"/>
  <c r="M35" i="13" s="1"/>
  <c r="M36" i="13" s="1"/>
  <c r="M37" i="13" s="1"/>
  <c r="M38" i="13" s="1"/>
  <c r="M39" i="13" s="1"/>
  <c r="M40" i="13" s="1"/>
  <c r="K42" i="13" s="1"/>
  <c r="K11" i="13" s="1"/>
  <c r="M25" i="11"/>
  <c r="J33" i="9"/>
  <c r="L33" i="9"/>
  <c r="J35" i="9"/>
  <c r="L35" i="9"/>
  <c r="J30" i="9"/>
  <c r="L30" i="9"/>
  <c r="J24" i="9"/>
  <c r="L24" i="9"/>
  <c r="J22" i="9"/>
  <c r="J40" i="9" s="1"/>
  <c r="K40" i="9" s="1"/>
  <c r="L22" i="9"/>
  <c r="M22" i="9" s="1"/>
  <c r="J33" i="8"/>
  <c r="L33" i="8"/>
  <c r="J38" i="7"/>
  <c r="L38" i="7"/>
  <c r="M24" i="6"/>
  <c r="M25" i="6" s="1"/>
  <c r="J33" i="3"/>
  <c r="L33" i="3"/>
  <c r="M24" i="7"/>
  <c r="M27" i="3"/>
  <c r="M28" i="3" s="1"/>
  <c r="M29" i="3" s="1"/>
  <c r="M30" i="3" s="1"/>
  <c r="M31" i="3" s="1"/>
  <c r="J40" i="1"/>
  <c r="K40" i="1" s="1"/>
  <c r="J40" i="2"/>
  <c r="K40" i="2" s="1"/>
  <c r="F73" i="2" l="1"/>
  <c r="M73" i="2" s="1"/>
  <c r="L73" i="2"/>
  <c r="F77" i="2"/>
  <c r="M77" i="2" s="1"/>
  <c r="G70" i="2"/>
  <c r="M25" i="12"/>
  <c r="M26" i="12" s="1"/>
  <c r="M27" i="12" s="1"/>
  <c r="M28" i="12" s="1"/>
  <c r="M29" i="12" s="1"/>
  <c r="M30" i="12" s="1"/>
  <c r="M31" i="12" s="1"/>
  <c r="M32" i="12" s="1"/>
  <c r="M33" i="12" s="1"/>
  <c r="M34" i="12" s="1"/>
  <c r="M35" i="12" s="1"/>
  <c r="M36" i="12" s="1"/>
  <c r="M37" i="12" s="1"/>
  <c r="M38" i="12" s="1"/>
  <c r="M39" i="12" s="1"/>
  <c r="M40" i="12" s="1"/>
  <c r="K42" i="12" s="1"/>
  <c r="K11" i="12" s="1"/>
  <c r="J40" i="14"/>
  <c r="K40" i="14" s="1"/>
  <c r="M26" i="15"/>
  <c r="M27" i="15" s="1"/>
  <c r="M28" i="15" s="1"/>
  <c r="M29" i="15" s="1"/>
  <c r="M30" i="15" s="1"/>
  <c r="M31" i="15" s="1"/>
  <c r="M32" i="15" s="1"/>
  <c r="M33" i="15" s="1"/>
  <c r="M34" i="15" s="1"/>
  <c r="M35" i="15" s="1"/>
  <c r="M36" i="15" s="1"/>
  <c r="M37" i="15" s="1"/>
  <c r="M38" i="15" s="1"/>
  <c r="M39" i="15" s="1"/>
  <c r="M40" i="15" s="1"/>
  <c r="K42" i="15" s="1"/>
  <c r="K11" i="15" s="1"/>
  <c r="M38" i="20"/>
  <c r="M39" i="20" s="1"/>
  <c r="M40" i="20" s="1"/>
  <c r="K42" i="20" s="1"/>
  <c r="K11" i="20" s="1"/>
  <c r="M29" i="28"/>
  <c r="M30" i="28" s="1"/>
  <c r="M31" i="28" s="1"/>
  <c r="M32" i="28" s="1"/>
  <c r="M33" i="28" s="1"/>
  <c r="M28" i="31"/>
  <c r="M29" i="31" s="1"/>
  <c r="J40" i="6"/>
  <c r="K40" i="6" s="1"/>
  <c r="M27" i="28"/>
  <c r="M28" i="28" s="1"/>
  <c r="M32" i="3"/>
  <c r="J40" i="8"/>
  <c r="K40" i="8" s="1"/>
  <c r="M26" i="31"/>
  <c r="M27" i="31" s="1"/>
  <c r="M28" i="8"/>
  <c r="M29" i="8" s="1"/>
  <c r="M30" i="8" s="1"/>
  <c r="M31" i="8" s="1"/>
  <c r="M32" i="8" s="1"/>
  <c r="M33" i="8" s="1"/>
  <c r="M34" i="8" s="1"/>
  <c r="M35" i="8" s="1"/>
  <c r="M36" i="8" s="1"/>
  <c r="M37" i="8" s="1"/>
  <c r="M38" i="8" s="1"/>
  <c r="M39" i="8" s="1"/>
  <c r="M40" i="8" s="1"/>
  <c r="K42" i="8" s="1"/>
  <c r="K11" i="8" s="1"/>
  <c r="M24" i="30"/>
  <c r="M25" i="30" s="1"/>
  <c r="M26" i="30" s="1"/>
  <c r="M27" i="30" s="1"/>
  <c r="M28" i="30" s="1"/>
  <c r="M29" i="30" s="1"/>
  <c r="M30" i="30" s="1"/>
  <c r="M31" i="30" s="1"/>
  <c r="M32" i="30" s="1"/>
  <c r="M33" i="30" s="1"/>
  <c r="M34" i="30" s="1"/>
  <c r="M35" i="30" s="1"/>
  <c r="M36" i="30" s="1"/>
  <c r="M37" i="30" s="1"/>
  <c r="M38" i="30" s="1"/>
  <c r="M39" i="30" s="1"/>
  <c r="M40" i="30" s="1"/>
  <c r="K42" i="30" s="1"/>
  <c r="K11" i="30" s="1"/>
  <c r="M32" i="7"/>
  <c r="M28" i="7"/>
  <c r="M29" i="7" s="1"/>
  <c r="M30" i="7" s="1"/>
  <c r="M31" i="7" s="1"/>
  <c r="M23" i="9"/>
  <c r="M24" i="9" s="1"/>
  <c r="M25" i="9" s="1"/>
  <c r="M26" i="9" s="1"/>
  <c r="M27" i="9" s="1"/>
  <c r="M28" i="9" s="1"/>
  <c r="M29" i="9" s="1"/>
  <c r="M30" i="9" s="1"/>
  <c r="M31" i="9" s="1"/>
  <c r="M32" i="9" s="1"/>
  <c r="M33" i="9" s="1"/>
  <c r="M34" i="9" s="1"/>
  <c r="M35" i="9" s="1"/>
  <c r="M36" i="9" s="1"/>
  <c r="M37" i="9" s="1"/>
  <c r="M38" i="9" s="1"/>
  <c r="M39" i="9" s="1"/>
  <c r="M40" i="9" s="1"/>
  <c r="K42" i="9" s="1"/>
  <c r="K11" i="9" s="1"/>
  <c r="M38" i="10"/>
  <c r="M39" i="10" s="1"/>
  <c r="M40" i="10" s="1"/>
  <c r="K42" i="10" s="1"/>
  <c r="K11" i="10" s="1"/>
  <c r="M24" i="22"/>
  <c r="M25" i="22" s="1"/>
  <c r="M26" i="22" s="1"/>
  <c r="M27" i="22" s="1"/>
  <c r="M28" i="22" s="1"/>
  <c r="M29" i="22" s="1"/>
  <c r="M30" i="22" s="1"/>
  <c r="M31" i="22" s="1"/>
  <c r="M32" i="22" s="1"/>
  <c r="M33" i="22" s="1"/>
  <c r="M34" i="22" s="1"/>
  <c r="M35" i="22" s="1"/>
  <c r="M36" i="22" s="1"/>
  <c r="M37" i="22" s="1"/>
  <c r="M38" i="22" s="1"/>
  <c r="M39" i="22" s="1"/>
  <c r="M40" i="22" s="1"/>
  <c r="K42" i="22" s="1"/>
  <c r="K11" i="22" s="1"/>
  <c r="M33" i="3"/>
  <c r="M34" i="3" s="1"/>
  <c r="M35" i="3" s="1"/>
  <c r="M36" i="3" s="1"/>
  <c r="M37" i="3"/>
  <c r="M38" i="3" s="1"/>
  <c r="M39" i="3" s="1"/>
  <c r="M40" i="3" s="1"/>
  <c r="K42" i="3" s="1"/>
  <c r="K11" i="3" s="1"/>
  <c r="M26" i="6"/>
  <c r="M30" i="14"/>
  <c r="M31" i="14" s="1"/>
  <c r="M32" i="14" s="1"/>
  <c r="M33" i="14" s="1"/>
  <c r="M34" i="14" s="1"/>
  <c r="M35" i="14" s="1"/>
  <c r="M36" i="14" s="1"/>
  <c r="M37" i="14" s="1"/>
  <c r="M38" i="14" s="1"/>
  <c r="M39" i="14" s="1"/>
  <c r="M40" i="14" s="1"/>
  <c r="K42" i="14" s="1"/>
  <c r="K11" i="14" s="1"/>
  <c r="M27" i="6"/>
  <c r="M28" i="6" s="1"/>
  <c r="M29" i="6" s="1"/>
  <c r="M30" i="6" s="1"/>
  <c r="M31" i="6" s="1"/>
  <c r="M32" i="6" s="1"/>
  <c r="M33" i="6" s="1"/>
  <c r="M34" i="6" s="1"/>
  <c r="M35" i="6" s="1"/>
  <c r="M36" i="6" s="1"/>
  <c r="M37" i="6" s="1"/>
  <c r="M38" i="6" s="1"/>
  <c r="M39" i="6" s="1"/>
  <c r="M40" i="6" s="1"/>
  <c r="K42" i="6" s="1"/>
  <c r="K11" i="6" s="1"/>
  <c r="M26" i="14"/>
  <c r="M27" i="14" s="1"/>
  <c r="M28" i="14" s="1"/>
  <c r="M29" i="14" s="1"/>
  <c r="M34" i="28"/>
  <c r="M35" i="28" s="1"/>
  <c r="M36" i="28" s="1"/>
  <c r="M37" i="28" s="1"/>
  <c r="M38" i="28" s="1"/>
  <c r="M39" i="28" s="1"/>
  <c r="M40" i="28" s="1"/>
  <c r="K42" i="28" s="1"/>
  <c r="K11" i="28" s="1"/>
  <c r="M33" i="7"/>
  <c r="M34" i="7" s="1"/>
  <c r="M35" i="7" s="1"/>
  <c r="M36" i="7" s="1"/>
  <c r="M37" i="7" s="1"/>
  <c r="M38" i="7" s="1"/>
  <c r="M39" i="7" s="1"/>
  <c r="M40" i="7" s="1"/>
  <c r="K42" i="7" s="1"/>
  <c r="K11" i="7" s="1"/>
  <c r="J40" i="22"/>
  <c r="K40" i="22" s="1"/>
  <c r="M30" i="31"/>
  <c r="M31" i="31" s="1"/>
  <c r="M32" i="31" s="1"/>
  <c r="M33" i="31" s="1"/>
  <c r="M34" i="31" s="1"/>
  <c r="M35" i="31" s="1"/>
  <c r="M36" i="31" s="1"/>
  <c r="M37" i="31" s="1"/>
  <c r="M38" i="31" s="1"/>
  <c r="M39" i="31" s="1"/>
  <c r="M40" i="31" s="1"/>
  <c r="K42" i="31" s="1"/>
  <c r="K11" i="31" s="1"/>
  <c r="J40" i="30"/>
  <c r="K40" i="30" s="1"/>
  <c r="G71" i="2" l="1"/>
  <c r="N70" i="2"/>
  <c r="I70" i="2" s="1"/>
  <c r="G72" i="2" l="1"/>
  <c r="N71" i="2"/>
  <c r="I71" i="2" s="1"/>
  <c r="G73" i="2" l="1"/>
  <c r="N72" i="2"/>
  <c r="I72" i="2" s="1"/>
  <c r="G74" i="2" l="1"/>
  <c r="N73" i="2"/>
  <c r="I73" i="2" s="1"/>
  <c r="G75" i="2" l="1"/>
  <c r="N74" i="2"/>
  <c r="I74" i="2" s="1"/>
  <c r="N75" i="2" l="1"/>
  <c r="I75" i="2" s="1"/>
  <c r="G76" i="2"/>
  <c r="N76" i="2" l="1"/>
  <c r="I76" i="2" s="1"/>
  <c r="G77" i="2"/>
  <c r="N77" i="2" l="1"/>
  <c r="I77" i="2" s="1"/>
  <c r="D78" i="2"/>
  <c r="K78" i="2" s="1"/>
  <c r="I78" i="2" s="1"/>
</calcChain>
</file>

<file path=xl/sharedStrings.xml><?xml version="1.0" encoding="utf-8"?>
<sst xmlns="http://schemas.openxmlformats.org/spreadsheetml/2006/main" count="29257" uniqueCount="10833">
  <si>
    <t>Company Name</t>
  </si>
  <si>
    <t>Acacia Mining plc (ACA.L)</t>
  </si>
  <si>
    <t>Current Price</t>
  </si>
  <si>
    <t>285.70</t>
  </si>
  <si>
    <t>Summary</t>
  </si>
  <si>
    <t>Previous Close</t>
  </si>
  <si>
    <t>286.60</t>
  </si>
  <si>
    <t>Open</t>
  </si>
  <si>
    <t>285.90</t>
  </si>
  <si>
    <t>Bid</t>
  </si>
  <si>
    <t>252.00 x 250000</t>
  </si>
  <si>
    <t>Ask</t>
  </si>
  <si>
    <t>315.00 x 34800</t>
  </si>
  <si>
    <t>Day's Range</t>
  </si>
  <si>
    <t>277.10 - 290.20</t>
  </si>
  <si>
    <t>52 Week Range</t>
  </si>
  <si>
    <t>250.00 - 615.00</t>
  </si>
  <si>
    <t>Volume</t>
  </si>
  <si>
    <t>1344769</t>
  </si>
  <si>
    <t>Avg. Volume</t>
  </si>
  <si>
    <t>1735190</t>
  </si>
  <si>
    <t>Market Cap</t>
  </si>
  <si>
    <t>1.17B</t>
  </si>
  <si>
    <t>Beta</t>
  </si>
  <si>
    <t>PE Ratio (TTM)</t>
  </si>
  <si>
    <t>6.75</t>
  </si>
  <si>
    <t>EPS (TTM)</t>
  </si>
  <si>
    <t>42.3</t>
  </si>
  <si>
    <t>Earnings Date</t>
  </si>
  <si>
    <t>Jul 21, 2017</t>
  </si>
  <si>
    <t>Dividend &amp; Yield</t>
  </si>
  <si>
    <t>N/A (N/A)</t>
  </si>
  <si>
    <t>Ex-Dividend Date</t>
  </si>
  <si>
    <t>1y Target Est</t>
  </si>
  <si>
    <t>4.91</t>
  </si>
  <si>
    <t>Earnings Estimate</t>
  </si>
  <si>
    <t>Current Qtr. (Jun 2017)</t>
  </si>
  <si>
    <t>Next Qtr. (Sep 2017)</t>
  </si>
  <si>
    <t>Current Year (2017)</t>
  </si>
  <si>
    <t>Next Year (2018)</t>
  </si>
  <si>
    <t>No. of Analysts</t>
  </si>
  <si>
    <t>Avg. Estimate</t>
  </si>
  <si>
    <t>Low Estimate</t>
  </si>
  <si>
    <t>High Estimate</t>
  </si>
  <si>
    <t>Year Ago EPS</t>
  </si>
  <si>
    <t>Revenue Estimate</t>
  </si>
  <si>
    <t>19</t>
  </si>
  <si>
    <t>1.02B</t>
  </si>
  <si>
    <t>1.1B</t>
  </si>
  <si>
    <t>736.78M</t>
  </si>
  <si>
    <t>966.5M</t>
  </si>
  <si>
    <t>1.22B</t>
  </si>
  <si>
    <t>1.39B</t>
  </si>
  <si>
    <t>Year Ago Sales</t>
  </si>
  <si>
    <t>1.05B</t>
  </si>
  <si>
    <t>Sales Growth (year/est)</t>
  </si>
  <si>
    <t>-3.20%</t>
  </si>
  <si>
    <t>8.20%</t>
  </si>
  <si>
    <t>Earnings History</t>
  </si>
  <si>
    <t>3/31/2016</t>
  </si>
  <si>
    <t>6/30/2016</t>
  </si>
  <si>
    <t>9/30/2016</t>
  </si>
  <si>
    <t>3/31/2017</t>
  </si>
  <si>
    <t>EPS Est.</t>
  </si>
  <si>
    <t>0.03</t>
  </si>
  <si>
    <t>0.08</t>
  </si>
  <si>
    <t>EPS Actual</t>
  </si>
  <si>
    <t>0.04</t>
  </si>
  <si>
    <t>-1.5</t>
  </si>
  <si>
    <t>Difference</t>
  </si>
  <si>
    <t>0.01</t>
  </si>
  <si>
    <t>-1.58</t>
  </si>
  <si>
    <t>Surprise %</t>
  </si>
  <si>
    <t>33.30%</t>
  </si>
  <si>
    <t>-1,975.00%</t>
  </si>
  <si>
    <t>EPS Trend</t>
  </si>
  <si>
    <t>Current Estimate</t>
  </si>
  <si>
    <t>7 Days Ago</t>
  </si>
  <si>
    <t>30 Days Ago</t>
  </si>
  <si>
    <t>60 Days Ago</t>
  </si>
  <si>
    <t>90 Days Ago</t>
  </si>
  <si>
    <t>EPS Revisions</t>
  </si>
  <si>
    <t>Up Last 7 Days</t>
  </si>
  <si>
    <t>Up Last 30 Days</t>
  </si>
  <si>
    <t>Down Last 30 Days</t>
  </si>
  <si>
    <t>Down Last 90 Days</t>
  </si>
  <si>
    <t>Growth Estimates</t>
  </si>
  <si>
    <t>ACA.L</t>
  </si>
  <si>
    <t>Industry</t>
  </si>
  <si>
    <t>Sector</t>
  </si>
  <si>
    <t>S&amp;P 500</t>
  </si>
  <si>
    <t>Current Qtr.</t>
  </si>
  <si>
    <t>Next Qtr.</t>
  </si>
  <si>
    <t>102.70%</t>
  </si>
  <si>
    <t>Current Year</t>
  </si>
  <si>
    <t>2.60%</t>
  </si>
  <si>
    <t>Next Year</t>
  </si>
  <si>
    <t>20.00%</t>
  </si>
  <si>
    <t>Next 5 Years (per annum)</t>
  </si>
  <si>
    <t>14.42%</t>
  </si>
  <si>
    <t>Past 5 Years (per annum)</t>
  </si>
  <si>
    <t>-4.45%</t>
  </si>
  <si>
    <t>Market Cap (intraday) 5</t>
  </si>
  <si>
    <t>Enterprise Value 3</t>
  </si>
  <si>
    <t>Trailing P/E</t>
  </si>
  <si>
    <t>Forward P/E 1</t>
  </si>
  <si>
    <t>595.21</t>
  </si>
  <si>
    <t>PEG Ratio (5 yr expected) 1</t>
  </si>
  <si>
    <t>0.65</t>
  </si>
  <si>
    <t>Price/Sales (ttm)</t>
  </si>
  <si>
    <t>1.10</t>
  </si>
  <si>
    <t>Price/Book (mrq)</t>
  </si>
  <si>
    <t>62.89</t>
  </si>
  <si>
    <t>Enterprise Value/Revenue 3</t>
  </si>
  <si>
    <t>Enterprise Value/EBITDA 6</t>
  </si>
  <si>
    <t>Fiscal Year Ends</t>
  </si>
  <si>
    <t>Dec 31, 2016</t>
  </si>
  <si>
    <t>Most Recent Quarter (mrq)</t>
  </si>
  <si>
    <t>Mar 31, 2017</t>
  </si>
  <si>
    <t>Profit Margin</t>
  </si>
  <si>
    <t>16.33%</t>
  </si>
  <si>
    <t>Operating Margin (ttm)</t>
  </si>
  <si>
    <t>25.26%</t>
  </si>
  <si>
    <t>Return on Assets (ttm)</t>
  </si>
  <si>
    <t>Return on Equity (ttm)</t>
  </si>
  <si>
    <t>9.54%</t>
  </si>
  <si>
    <t>Revenue (ttm)</t>
  </si>
  <si>
    <t>1.07B</t>
  </si>
  <si>
    <t>Revenue Per Share (ttm)</t>
  </si>
  <si>
    <t>2.60</t>
  </si>
  <si>
    <t>Quarterly Revenue Growth (yoy)</t>
  </si>
  <si>
    <t>5.90%</t>
  </si>
  <si>
    <t>Gross Profit (ttm)</t>
  </si>
  <si>
    <t>326M</t>
  </si>
  <si>
    <t>EBITDA</t>
  </si>
  <si>
    <t>426.76M</t>
  </si>
  <si>
    <t>Net Income Avi to Common (ttm)</t>
  </si>
  <si>
    <t>174.18M</t>
  </si>
  <si>
    <t>Diluted EPS (ttm)</t>
  </si>
  <si>
    <t>Quarterly Earnings Growth (yoy)</t>
  </si>
  <si>
    <t>Total Cash (mrq)</t>
  </si>
  <si>
    <t>317.82M</t>
  </si>
  <si>
    <t>Total Cash Per Share (mrq)</t>
  </si>
  <si>
    <t>0.77</t>
  </si>
  <si>
    <t>Total Debt (mrq)</t>
  </si>
  <si>
    <t>99.47M</t>
  </si>
  <si>
    <t>Total Debt/Equity (mrq)</t>
  </si>
  <si>
    <t>5.34</t>
  </si>
  <si>
    <t>Current Ratio (mrq)</t>
  </si>
  <si>
    <t>Book Value Per Share (mrq)</t>
  </si>
  <si>
    <t>4.54</t>
  </si>
  <si>
    <t>Operating Cash Flow (ttm)</t>
  </si>
  <si>
    <t>Levered Free Cash Flow (ttm)</t>
  </si>
  <si>
    <t>52-Week Change 3</t>
  </si>
  <si>
    <t>-45.82%</t>
  </si>
  <si>
    <t>S&amp;P500 52-Week Change 3</t>
  </si>
  <si>
    <t>13.65%</t>
  </si>
  <si>
    <t>52 Week High 3</t>
  </si>
  <si>
    <t>615.00</t>
  </si>
  <si>
    <t>52 Week Low 3</t>
  </si>
  <si>
    <t>250.00</t>
  </si>
  <si>
    <t>50-Day Moving Average 3</t>
  </si>
  <si>
    <t>289.57</t>
  </si>
  <si>
    <t>200-Day Moving Average 3</t>
  </si>
  <si>
    <t>401.27</t>
  </si>
  <si>
    <t>Avg Vol (3 month) 3</t>
  </si>
  <si>
    <t>1.74M</t>
  </si>
  <si>
    <t>Avg Vol (10 day) 3</t>
  </si>
  <si>
    <t>1.23M</t>
  </si>
  <si>
    <t>Shares Outstanding 5</t>
  </si>
  <si>
    <t>410.09M</t>
  </si>
  <si>
    <t>Float</t>
  </si>
  <si>
    <t>148.69M</t>
  </si>
  <si>
    <t>% Held by Insiders 1</t>
  </si>
  <si>
    <t>% Held by Institutions 1</t>
  </si>
  <si>
    <t>Shares Short 3</t>
  </si>
  <si>
    <t>Short Ratio 3</t>
  </si>
  <si>
    <t>Short % of Float 3</t>
  </si>
  <si>
    <t>Shares Short (prior month) 3</t>
  </si>
  <si>
    <t>Forward Annual Dividend Rate 4</t>
  </si>
  <si>
    <t>Forward Annual Dividend Yield 4</t>
  </si>
  <si>
    <t>Trailing Annual Dividend Rate 3</t>
  </si>
  <si>
    <t>0.10</t>
  </si>
  <si>
    <t>Trailing Annual Dividend Yield 3</t>
  </si>
  <si>
    <t>0.04%</t>
  </si>
  <si>
    <t>5 Year Average Dividend Yield 4</t>
  </si>
  <si>
    <t>Payout Ratio 4</t>
  </si>
  <si>
    <t>Dividend Date 3</t>
  </si>
  <si>
    <t>Ex-Dividend Date 4</t>
  </si>
  <si>
    <t>Last Split Factor (new per old) 2</t>
  </si>
  <si>
    <t>Last Split Date 3</t>
  </si>
  <si>
    <t>Name</t>
  </si>
  <si>
    <t>Title</t>
  </si>
  <si>
    <t>Pay</t>
  </si>
  <si>
    <t>Exercised</t>
  </si>
  <si>
    <t>Age</t>
  </si>
  <si>
    <t>Mr. Bradley Austin Gordon BSc (Min.Eng) MBA, F Aus IMM</t>
  </si>
  <si>
    <t>Chief Exec. Officer and Exec. Director</t>
  </si>
  <si>
    <t>Mr. Andrew Wray</t>
  </si>
  <si>
    <t>Chief Financial Officer</t>
  </si>
  <si>
    <t>Mr. Mark Morcombe</t>
  </si>
  <si>
    <t>Chief Operating Officer</t>
  </si>
  <si>
    <t>Giles Blackham</t>
  </si>
  <si>
    <t>Investor Relations Mang.</t>
  </si>
  <si>
    <t>Mr. Charlie Ritchie LLB (Hons), BA</t>
  </si>
  <si>
    <t>Head of Legal &amp; Compliance and Company Sec.</t>
  </si>
  <si>
    <t>Acme United Corporation (ACU)</t>
  </si>
  <si>
    <t>27.78</t>
  </si>
  <si>
    <t>27.89</t>
  </si>
  <si>
    <t>27.47</t>
  </si>
  <si>
    <t>0.00 x</t>
  </si>
  <si>
    <t>27.39 - 27.80</t>
  </si>
  <si>
    <t>18.89 - 29.49</t>
  </si>
  <si>
    <t>2918</t>
  </si>
  <si>
    <t>7096</t>
  </si>
  <si>
    <t>93.19M</t>
  </si>
  <si>
    <t>0.80</t>
  </si>
  <si>
    <t>16.84</t>
  </si>
  <si>
    <t>1.65</t>
  </si>
  <si>
    <t>Jul 20, 2017 - Jul 24, 2017</t>
  </si>
  <si>
    <t>0.44 (1.57%)</t>
  </si>
  <si>
    <t>2017-03-30</t>
  </si>
  <si>
    <t>30.75</t>
  </si>
  <si>
    <t>2</t>
  </si>
  <si>
    <t>1</t>
  </si>
  <si>
    <t>42.7M</t>
  </si>
  <si>
    <t>36.4M</t>
  </si>
  <si>
    <t>136.55M</t>
  </si>
  <si>
    <t>146.6M</t>
  </si>
  <si>
    <t>40.2M</t>
  </si>
  <si>
    <t>35.1M</t>
  </si>
  <si>
    <t>136.1M</t>
  </si>
  <si>
    <t>45.2M</t>
  </si>
  <si>
    <t>37.7M</t>
  </si>
  <si>
    <t>137M</t>
  </si>
  <si>
    <t>41M</t>
  </si>
  <si>
    <t>31.91M</t>
  </si>
  <si>
    <t>124.57M</t>
  </si>
  <si>
    <t>4.20%</t>
  </si>
  <si>
    <t>14.10%</t>
  </si>
  <si>
    <t>9.60%</t>
  </si>
  <si>
    <t>7.40%</t>
  </si>
  <si>
    <t>6/29/2016</t>
  </si>
  <si>
    <t>9/29/2016</t>
  </si>
  <si>
    <t>12/30/2016</t>
  </si>
  <si>
    <t>3/30/2017</t>
  </si>
  <si>
    <t>0.78</t>
  </si>
  <si>
    <t>0.36</t>
  </si>
  <si>
    <t>0.91</t>
  </si>
  <si>
    <t>0.4</t>
  </si>
  <si>
    <t>0.13</t>
  </si>
  <si>
    <t>16.70%</t>
  </si>
  <si>
    <t>11.10%</t>
  </si>
  <si>
    <t>ACU</t>
  </si>
  <si>
    <t>5.50%</t>
  </si>
  <si>
    <t>15.00%</t>
  </si>
  <si>
    <t>7.30%</t>
  </si>
  <si>
    <t>11.40%</t>
  </si>
  <si>
    <t>10.00%</t>
  </si>
  <si>
    <t>4.99%</t>
  </si>
  <si>
    <t>14.17</t>
  </si>
  <si>
    <t>1.60</t>
  </si>
  <si>
    <t>0.73</t>
  </si>
  <si>
    <t>1.99</t>
  </si>
  <si>
    <t>4.68%</t>
  </si>
  <si>
    <t>6.83%</t>
  </si>
  <si>
    <t>5.76%</t>
  </si>
  <si>
    <t>13.25%</t>
  </si>
  <si>
    <t>127.03M</t>
  </si>
  <si>
    <t>38.19</t>
  </si>
  <si>
    <t>9.70%</t>
  </si>
  <si>
    <t>45.56M</t>
  </si>
  <si>
    <t>11.2M</t>
  </si>
  <si>
    <t>5.94M</t>
  </si>
  <si>
    <t>16.60%</t>
  </si>
  <si>
    <t>6.17M</t>
  </si>
  <si>
    <t>1.84</t>
  </si>
  <si>
    <t>44.38M</t>
  </si>
  <si>
    <t>95.23</t>
  </si>
  <si>
    <t>7.57</t>
  </si>
  <si>
    <t>13.96</t>
  </si>
  <si>
    <t>8.16M</t>
  </si>
  <si>
    <t>3.71M</t>
  </si>
  <si>
    <t>41.43%</t>
  </si>
  <si>
    <t>29.49</t>
  </si>
  <si>
    <t>18.89</t>
  </si>
  <si>
    <t>27.81</t>
  </si>
  <si>
    <t>26.65</t>
  </si>
  <si>
    <t>7.1k</t>
  </si>
  <si>
    <t>2.15k</t>
  </si>
  <si>
    <t>3.35M</t>
  </si>
  <si>
    <t>2.94M</t>
  </si>
  <si>
    <t>12.94%</t>
  </si>
  <si>
    <t>43.40%</t>
  </si>
  <si>
    <t>2.33k</t>
  </si>
  <si>
    <t>0.26</t>
  </si>
  <si>
    <t>0.10%</t>
  </si>
  <si>
    <t>1.63k</t>
  </si>
  <si>
    <t>0.44</t>
  </si>
  <si>
    <t>1.57%</t>
  </si>
  <si>
    <t>0.40</t>
  </si>
  <si>
    <t>1.43%</t>
  </si>
  <si>
    <t>2.02</t>
  </si>
  <si>
    <t>24.10%</t>
  </si>
  <si>
    <t>Aug 3, 2017</t>
  </si>
  <si>
    <t>Mar 30, 2017</t>
  </si>
  <si>
    <t>Mr. Walter C. Johnsen</t>
  </si>
  <si>
    <t>Exec. Chairman and Chief Exec. Officer</t>
  </si>
  <si>
    <t>788.8k</t>
  </si>
  <si>
    <t>Mr. Brian S. Olschan</t>
  </si>
  <si>
    <t>Pres, Chief Operating Officer and Exec. Director</t>
  </si>
  <si>
    <t>668.35k</t>
  </si>
  <si>
    <t>Mr. Paul G. Driscoll</t>
  </si>
  <si>
    <t>Chief Financial Officer, VP, Sec. and Treasurer</t>
  </si>
  <si>
    <t>427.35k</t>
  </si>
  <si>
    <t>Mr. Larry H. Buchtmann</t>
  </si>
  <si>
    <t>VP of Technology</t>
  </si>
  <si>
    <t>Mr. Rick Constantine</t>
  </si>
  <si>
    <t>VP of Marketing - Clauss &amp; Camillus Brands</t>
  </si>
  <si>
    <t>Fiscal year is January-December. All values USD millions.</t>
  </si>
  <si>
    <t>2012</t>
  </si>
  <si>
    <t>2013</t>
  </si>
  <si>
    <t>2014</t>
  </si>
  <si>
    <t>2015</t>
  </si>
  <si>
    <t>2016</t>
  </si>
  <si>
    <t>5-year trend</t>
  </si>
  <si>
    <t>Sales/Revenue</t>
  </si>
  <si>
    <t>84.37M</t>
  </si>
  <si>
    <t>89.58M</t>
  </si>
  <si>
    <t>107.22M</t>
  </si>
  <si>
    <t>109.81M</t>
  </si>
  <si>
    <t>Sales Growth</t>
  </si>
  <si>
    <t>-</t>
  </si>
  <si>
    <t>6.17%</t>
  </si>
  <si>
    <t>19.70%</t>
  </si>
  <si>
    <t>2.42%</t>
  </si>
  <si>
    <t>13.44%</t>
  </si>
  <si>
    <t>Cost of Goods Sold (COGS) incl. D&amp;A</t>
  </si>
  <si>
    <t>54.62M</t>
  </si>
  <si>
    <t>57.75M</t>
  </si>
  <si>
    <t>69.04M</t>
  </si>
  <si>
    <t>69.85M</t>
  </si>
  <si>
    <t>79.02M</t>
  </si>
  <si>
    <t>COGS excluding D&amp;A</t>
  </si>
  <si>
    <t>53.53M</t>
  </si>
  <si>
    <t>56.55M</t>
  </si>
  <si>
    <t>67.34M</t>
  </si>
  <si>
    <t>67.8M</t>
  </si>
  <si>
    <t>76.6M</t>
  </si>
  <si>
    <t>Depreciation &amp; Amortization Expense</t>
  </si>
  <si>
    <t>1.09M</t>
  </si>
  <si>
    <t>1.2M</t>
  </si>
  <si>
    <t>1.7M</t>
  </si>
  <si>
    <t>2.05M</t>
  </si>
  <si>
    <t>2.42M</t>
  </si>
  <si>
    <t>Depreciation</t>
  </si>
  <si>
    <t>862035</t>
  </si>
  <si>
    <t>934238</t>
  </si>
  <si>
    <t>1.18M</t>
  </si>
  <si>
    <t>1.32M</t>
  </si>
  <si>
    <t>1.49M</t>
  </si>
  <si>
    <t>Amortization of Intangibles</t>
  </si>
  <si>
    <t>227662</t>
  </si>
  <si>
    <t>270644</t>
  </si>
  <si>
    <t>516187</t>
  </si>
  <si>
    <t>734496</t>
  </si>
  <si>
    <t>930941</t>
  </si>
  <si>
    <t>COGS Growth</t>
  </si>
  <si>
    <t>5.73%</t>
  </si>
  <si>
    <t>19.54%</t>
  </si>
  <si>
    <t>1.18%</t>
  </si>
  <si>
    <t>13.13%</t>
  </si>
  <si>
    <t>Gross Income</t>
  </si>
  <si>
    <t>29.75M</t>
  </si>
  <si>
    <t>31.82M</t>
  </si>
  <si>
    <t>38.19M</t>
  </si>
  <si>
    <t>39.96M</t>
  </si>
  <si>
    <t>Gross Income Growth</t>
  </si>
  <si>
    <t>6.98%</t>
  </si>
  <si>
    <t>19.99%</t>
  </si>
  <si>
    <t>4.65%</t>
  </si>
  <si>
    <t>14.00%</t>
  </si>
  <si>
    <t>Gross Profit Margin</t>
  </si>
  <si>
    <t>36.57%</t>
  </si>
  <si>
    <t>Unnamed: 0</t>
  </si>
  <si>
    <t>SG&amp;A Expense</t>
  </si>
  <si>
    <t>24.39M</t>
  </si>
  <si>
    <t>25.94M</t>
  </si>
  <si>
    <t>30.69M</t>
  </si>
  <si>
    <t>32.21M</t>
  </si>
  <si>
    <t>37.11M</t>
  </si>
  <si>
    <t>Research &amp; Development</t>
  </si>
  <si>
    <t>572985</t>
  </si>
  <si>
    <t>602985</t>
  </si>
  <si>
    <t>665000</t>
  </si>
  <si>
    <t>690000</t>
  </si>
  <si>
    <t>750000</t>
  </si>
  <si>
    <t>Other SG&amp;A</t>
  </si>
  <si>
    <t>23.81M</t>
  </si>
  <si>
    <t>25.34M</t>
  </si>
  <si>
    <t>30.03M</t>
  </si>
  <si>
    <t>31.52M</t>
  </si>
  <si>
    <t>36.36M</t>
  </si>
  <si>
    <t>SGA Growth</t>
  </si>
  <si>
    <t>6.39%</t>
  </si>
  <si>
    <t>18.29%</t>
  </si>
  <si>
    <t>4.96%</t>
  </si>
  <si>
    <t>15.21%</t>
  </si>
  <si>
    <t>Other Operating Expense</t>
  </si>
  <si>
    <t>Unusual Expense</t>
  </si>
  <si>
    <t>100000</t>
  </si>
  <si>
    <t>400000</t>
  </si>
  <si>
    <t>EBIT after Unusual Expense</t>
  </si>
  <si>
    <t>7.39M</t>
  </si>
  <si>
    <t>7.35M</t>
  </si>
  <si>
    <t>Non Operating Income/Expense</t>
  </si>
  <si>
    <t>(99,076)</t>
  </si>
  <si>
    <t>(34,871)</t>
  </si>
  <si>
    <t>(118,250)</t>
  </si>
  <si>
    <t>(167,397)</t>
  </si>
  <si>
    <t>(76,846)</t>
  </si>
  <si>
    <t>Non-Operating Interest Income</t>
  </si>
  <si>
    <t>179259</t>
  </si>
  <si>
    <t>152073</t>
  </si>
  <si>
    <t>16624</t>
  </si>
  <si>
    <t>4868</t>
  </si>
  <si>
    <t>119</t>
  </si>
  <si>
    <t>Equity in Affiliates (Pretax)</t>
  </si>
  <si>
    <t>Interest Expense</t>
  </si>
  <si>
    <t>443657</t>
  </si>
  <si>
    <t>502407</t>
  </si>
  <si>
    <t>490110</t>
  </si>
  <si>
    <t>570080</t>
  </si>
  <si>
    <t>868626</t>
  </si>
  <si>
    <t>Interest Expense Growth</t>
  </si>
  <si>
    <t>13.24%</t>
  </si>
  <si>
    <t>-2.45%</t>
  </si>
  <si>
    <t>16.32%</t>
  </si>
  <si>
    <t>52.37%</t>
  </si>
  <si>
    <t>Gross Interest Expense</t>
  </si>
  <si>
    <t>Interest Capitalized</t>
  </si>
  <si>
    <t>Pretax Income</t>
  </si>
  <si>
    <t>5M</t>
  </si>
  <si>
    <t>5.49M</t>
  </si>
  <si>
    <t>6.8M</t>
  </si>
  <si>
    <t>6.61M</t>
  </si>
  <si>
    <t>7.5M</t>
  </si>
  <si>
    <t>Pretax Income Growth</t>
  </si>
  <si>
    <t>9.94%</t>
  </si>
  <si>
    <t>23.82%</t>
  </si>
  <si>
    <t>-2.77%</t>
  </si>
  <si>
    <t>13.34%</t>
  </si>
  <si>
    <t>Pretax Margin</t>
  </si>
  <si>
    <t>6.02%</t>
  </si>
  <si>
    <t>Income Tax</t>
  </si>
  <si>
    <t>1.45M</t>
  </si>
  <si>
    <t>2.01M</t>
  </si>
  <si>
    <t>1.82M</t>
  </si>
  <si>
    <t>1.65M</t>
  </si>
  <si>
    <t>Income Tax - Current Domestic</t>
  </si>
  <si>
    <t>958923</t>
  </si>
  <si>
    <t>1.02M</t>
  </si>
  <si>
    <t>1.47M</t>
  </si>
  <si>
    <t>560713</t>
  </si>
  <si>
    <t>Income Tax - Current Foreign</t>
  </si>
  <si>
    <t>523752</t>
  </si>
  <si>
    <t>539162</t>
  </si>
  <si>
    <t>572660</t>
  </si>
  <si>
    <t>553259</t>
  </si>
  <si>
    <t>984469</t>
  </si>
  <si>
    <t>Income Tax - Deferred Domestic</t>
  </si>
  <si>
    <t>(36,059)</t>
  </si>
  <si>
    <t>(65,836)</t>
  </si>
  <si>
    <t>207014</t>
  </si>
  <si>
    <t>(201,553)</t>
  </si>
  <si>
    <t>100523</t>
  </si>
  <si>
    <t>Income Tax - Deferred Foreign</t>
  </si>
  <si>
    <t>1199</t>
  </si>
  <si>
    <t>(360)</t>
  </si>
  <si>
    <t>Income Tax Credits</t>
  </si>
  <si>
    <t>Equity in Affiliates</t>
  </si>
  <si>
    <t>Other After Tax Income (Expense)</t>
  </si>
  <si>
    <t>Consolidated Net Income</t>
  </si>
  <si>
    <t>3.55M</t>
  </si>
  <si>
    <t>4M</t>
  </si>
  <si>
    <t>4.79M</t>
  </si>
  <si>
    <t>5.85M</t>
  </si>
  <si>
    <t>Minority Interest Expense</t>
  </si>
  <si>
    <t>Net Income</t>
  </si>
  <si>
    <t>Net Income Growth</t>
  </si>
  <si>
    <t>12.78%</t>
  </si>
  <si>
    <t>19.64%</t>
  </si>
  <si>
    <t>0.09%</t>
  </si>
  <si>
    <t>22.06%</t>
  </si>
  <si>
    <t>Net Margin Growth</t>
  </si>
  <si>
    <t>4.70%</t>
  </si>
  <si>
    <t>Extraordinaries &amp; Discontinued Operations</t>
  </si>
  <si>
    <t>Extra Items &amp; Gain/Loss Sale Of Assets</t>
  </si>
  <si>
    <t>Cumulative Effect - Accounting Chg</t>
  </si>
  <si>
    <t>Discontinued Operations</t>
  </si>
  <si>
    <t>Net Income After Extraordinaries</t>
  </si>
  <si>
    <t>Preferred Dividends</t>
  </si>
  <si>
    <t>Net Income Available to Common</t>
  </si>
  <si>
    <t>EPS (Basic)</t>
  </si>
  <si>
    <t>1.14</t>
  </si>
  <si>
    <t>1.26</t>
  </si>
  <si>
    <t>1.48</t>
  </si>
  <si>
    <t>1.44</t>
  </si>
  <si>
    <t>1.76</t>
  </si>
  <si>
    <t>EPS (Basic) Growth</t>
  </si>
  <si>
    <t>10.53%</t>
  </si>
  <si>
    <t>17.46%</t>
  </si>
  <si>
    <t>-2.70%</t>
  </si>
  <si>
    <t>22.22%</t>
  </si>
  <si>
    <t>Basic Shares Outstanding</t>
  </si>
  <si>
    <t>3.12M</t>
  </si>
  <si>
    <t>3.17M</t>
  </si>
  <si>
    <t>3.24M</t>
  </si>
  <si>
    <t>3.33M</t>
  </si>
  <si>
    <t>EPS (Diluted)</t>
  </si>
  <si>
    <t>1.13</t>
  </si>
  <si>
    <t>1.22</t>
  </si>
  <si>
    <t>1.36</t>
  </si>
  <si>
    <t>1.30</t>
  </si>
  <si>
    <t>1.64</t>
  </si>
  <si>
    <t>EPS (Diluted) Growth</t>
  </si>
  <si>
    <t>7.96%</t>
  </si>
  <si>
    <t>11.48%</t>
  </si>
  <si>
    <t>-4.41%</t>
  </si>
  <si>
    <t>26.15%</t>
  </si>
  <si>
    <t>Diluted Shares Outstanding</t>
  </si>
  <si>
    <t>3.13M</t>
  </si>
  <si>
    <t>3.28M</t>
  </si>
  <si>
    <t>3.53M</t>
  </si>
  <si>
    <t>3.69M</t>
  </si>
  <si>
    <t>3.58M</t>
  </si>
  <si>
    <t>6.45M</t>
  </si>
  <si>
    <t>7.08M</t>
  </si>
  <si>
    <t>9.19M</t>
  </si>
  <si>
    <t>9.8M</t>
  </si>
  <si>
    <t>10.86M</t>
  </si>
  <si>
    <t>EBITDA Growth</t>
  </si>
  <si>
    <t>9.83%</t>
  </si>
  <si>
    <t>29.79%</t>
  </si>
  <si>
    <t>6.58%</t>
  </si>
  <si>
    <t>10.86%</t>
  </si>
  <si>
    <t>EBITDA Margin</t>
  </si>
  <si>
    <t>8.72%</t>
  </si>
  <si>
    <t>Cash &amp; Short Term Investments</t>
  </si>
  <si>
    <t>9.75M</t>
  </si>
  <si>
    <t>11.64M</t>
  </si>
  <si>
    <t>2.29M</t>
  </si>
  <si>
    <t>2.43M</t>
  </si>
  <si>
    <t>5.91M</t>
  </si>
  <si>
    <t>Cash Only</t>
  </si>
  <si>
    <t>6.65M</t>
  </si>
  <si>
    <t>Short-Term Investments</t>
  </si>
  <si>
    <t>3.1M</t>
  </si>
  <si>
    <t>Cash &amp; Short Term Investments Growth</t>
  </si>
  <si>
    <t>19.42%</t>
  </si>
  <si>
    <t>-80.37%</t>
  </si>
  <si>
    <t>6.14%</t>
  </si>
  <si>
    <t>143.65%</t>
  </si>
  <si>
    <t>Cash &amp; ST Investments / Total Assets</t>
  </si>
  <si>
    <t>14.37%</t>
  </si>
  <si>
    <t>17.10%</t>
  </si>
  <si>
    <t>2.88%</t>
  </si>
  <si>
    <t>2.98%</t>
  </si>
  <si>
    <t>6.42%</t>
  </si>
  <si>
    <t>Total Accounts Receivable</t>
  </si>
  <si>
    <t>16.44M</t>
  </si>
  <si>
    <t>15.63M</t>
  </si>
  <si>
    <t>19.48M</t>
  </si>
  <si>
    <t>19.57M</t>
  </si>
  <si>
    <t>20.02M</t>
  </si>
  <si>
    <t>Accounts Receivables, Net</t>
  </si>
  <si>
    <t>Accounts Receivables, Gross</t>
  </si>
  <si>
    <t>16.61M</t>
  </si>
  <si>
    <t>15.86M</t>
  </si>
  <si>
    <t>19.61M</t>
  </si>
  <si>
    <t>19.67M</t>
  </si>
  <si>
    <t>20.17M</t>
  </si>
  <si>
    <t>Bad Debt/Doubtful Accounts</t>
  </si>
  <si>
    <t>(166,732)</t>
  </si>
  <si>
    <t>(227,891)</t>
  </si>
  <si>
    <t>(128,318)</t>
  </si>
  <si>
    <t>(104,760)</t>
  </si>
  <si>
    <t>(152,357)</t>
  </si>
  <si>
    <t>Other Receivables</t>
  </si>
  <si>
    <t>Accounts Receivable Growth</t>
  </si>
  <si>
    <t>-4.94%</t>
  </si>
  <si>
    <t>24.62%</t>
  </si>
  <si>
    <t>0.45%</t>
  </si>
  <si>
    <t>2.33%</t>
  </si>
  <si>
    <t>Accounts Receivable Turnover</t>
  </si>
  <si>
    <t>5.13</t>
  </si>
  <si>
    <t>5.73</t>
  </si>
  <si>
    <t>5.51</t>
  </si>
  <si>
    <t>5.61</t>
  </si>
  <si>
    <t>6.22</t>
  </si>
  <si>
    <t>Inventories</t>
  </si>
  <si>
    <t>30.29M</t>
  </si>
  <si>
    <t>28.22M</t>
  </si>
  <si>
    <t>33.67M</t>
  </si>
  <si>
    <t>35.51M</t>
  </si>
  <si>
    <t>37.24M</t>
  </si>
  <si>
    <t>Finished Goods</t>
  </si>
  <si>
    <t>1.4M</t>
  </si>
  <si>
    <t>26M</t>
  </si>
  <si>
    <t>28.71M</t>
  </si>
  <si>
    <t>29.8M</t>
  </si>
  <si>
    <t>33.97M</t>
  </si>
  <si>
    <t>Work in Progress</t>
  </si>
  <si>
    <t>71285</t>
  </si>
  <si>
    <t>186507</t>
  </si>
  <si>
    <t>522377</t>
  </si>
  <si>
    <t>169540</t>
  </si>
  <si>
    <t>187833</t>
  </si>
  <si>
    <t>Raw Materials</t>
  </si>
  <si>
    <t>28.82M</t>
  </si>
  <si>
    <t>2.03M</t>
  </si>
  <si>
    <t>4.44M</t>
  </si>
  <si>
    <t>5.54M</t>
  </si>
  <si>
    <t>3.08M</t>
  </si>
  <si>
    <t>Progress Payments &amp; Other</t>
  </si>
  <si>
    <t>Other Current Assets</t>
  </si>
  <si>
    <t>1.93M</t>
  </si>
  <si>
    <t>2.08M</t>
  </si>
  <si>
    <t>2.13M</t>
  </si>
  <si>
    <t>Miscellaneous Current Assets</t>
  </si>
  <si>
    <t>Total Current Assets</t>
  </si>
  <si>
    <t>58.41M</t>
  </si>
  <si>
    <t>56.99M</t>
  </si>
  <si>
    <t>57.51M</t>
  </si>
  <si>
    <t>59.63M</t>
  </si>
  <si>
    <t>65.46M</t>
  </si>
  <si>
    <t>Net Property, Plant &amp; Equipment</t>
  </si>
  <si>
    <t>2.35M</t>
  </si>
  <si>
    <t>6.93M</t>
  </si>
  <si>
    <t>7.4M</t>
  </si>
  <si>
    <t>7.97M</t>
  </si>
  <si>
    <t>Property, Plant &amp; Equipment - Gross</t>
  </si>
  <si>
    <t>10.87M</t>
  </si>
  <si>
    <t>15.36M</t>
  </si>
  <si>
    <t>16.09M</t>
  </si>
  <si>
    <t>19.51M</t>
  </si>
  <si>
    <t>Buildings</t>
  </si>
  <si>
    <t>5.13M</t>
  </si>
  <si>
    <t>5.42M</t>
  </si>
  <si>
    <t>5.67M</t>
  </si>
  <si>
    <t>Land &amp; Improvements</t>
  </si>
  <si>
    <t>291310</t>
  </si>
  <si>
    <t>596785</t>
  </si>
  <si>
    <t>435876</t>
  </si>
  <si>
    <t>417209</t>
  </si>
  <si>
    <t>412598</t>
  </si>
  <si>
    <t>Computer Software and Equipment</t>
  </si>
  <si>
    <t>Other Property, Plant &amp; Equipment</t>
  </si>
  <si>
    <t>Accumulated Depreciation</t>
  </si>
  <si>
    <t>8.52M</t>
  </si>
  <si>
    <t>9.42M</t>
  </si>
  <si>
    <t>8.7M</t>
  </si>
  <si>
    <t>8.69M</t>
  </si>
  <si>
    <t>11.54M</t>
  </si>
  <si>
    <t>Total Investments and Advances</t>
  </si>
  <si>
    <t>Other Long-Term Investments</t>
  </si>
  <si>
    <t>Long-Term Note Receivable</t>
  </si>
  <si>
    <t>Intangible Assets</t>
  </si>
  <si>
    <t>4.24M</t>
  </si>
  <si>
    <t>4.07M</t>
  </si>
  <si>
    <t>13.93M</t>
  </si>
  <si>
    <t>13.36M</t>
  </si>
  <si>
    <t>17.94M</t>
  </si>
  <si>
    <t>Net Goodwill</t>
  </si>
  <si>
    <t>1.38M</t>
  </si>
  <si>
    <t>1.41M</t>
  </si>
  <si>
    <t>3.95M</t>
  </si>
  <si>
    <t>Net Other Intangibles</t>
  </si>
  <si>
    <t>12.55M</t>
  </si>
  <si>
    <t>11.95M</t>
  </si>
  <si>
    <t>13.99M</t>
  </si>
  <si>
    <t>Other Assets</t>
  </si>
  <si>
    <t>155134</t>
  </si>
  <si>
    <t>139506</t>
  </si>
  <si>
    <t>123879</t>
  </si>
  <si>
    <t>148493</t>
  </si>
  <si>
    <t>24936</t>
  </si>
  <si>
    <t>Tangible Other Assets</t>
  </si>
  <si>
    <t>Total Assets</t>
  </si>
  <si>
    <t>67.83M</t>
  </si>
  <si>
    <t>68.08M</t>
  </si>
  <si>
    <t>79.31M</t>
  </si>
  <si>
    <t>81.42M</t>
  </si>
  <si>
    <t>92.07M</t>
  </si>
  <si>
    <t>Assets - Total - Growth</t>
  </si>
  <si>
    <t>0.37%</t>
  </si>
  <si>
    <t>16.49%</t>
  </si>
  <si>
    <t>2.66%</t>
  </si>
  <si>
    <t>13.07%</t>
  </si>
  <si>
    <t>ST Debt &amp; Current Portion LT Debt</t>
  </si>
  <si>
    <t>Short Term Debt</t>
  </si>
  <si>
    <t>Current Portion of Long Term Debt</t>
  </si>
  <si>
    <t>Accounts Payable</t>
  </si>
  <si>
    <t>6.48M</t>
  </si>
  <si>
    <t>7.77M</t>
  </si>
  <si>
    <t>6.66M</t>
  </si>
  <si>
    <t>7.34M</t>
  </si>
  <si>
    <t>Accounts Payable Growth</t>
  </si>
  <si>
    <t>-26.10%</t>
  </si>
  <si>
    <t>62.32%</t>
  </si>
  <si>
    <t>-14.27%</t>
  </si>
  <si>
    <t>10.12%</t>
  </si>
  <si>
    <t>Income Tax Payable</t>
  </si>
  <si>
    <t>Other Current Liabilities</t>
  </si>
  <si>
    <t>5.25M</t>
  </si>
  <si>
    <t>5.09M</t>
  </si>
  <si>
    <t>7.59M</t>
  </si>
  <si>
    <t>5.27M</t>
  </si>
  <si>
    <t>5.48M</t>
  </si>
  <si>
    <t>Dividends Payable</t>
  </si>
  <si>
    <t>Accrued Payroll</t>
  </si>
  <si>
    <t>Miscellaneous Current Liabilities</t>
  </si>
  <si>
    <t>Total Current Liabilities</t>
  </si>
  <si>
    <t>11.73M</t>
  </si>
  <si>
    <t>9.88M</t>
  </si>
  <si>
    <t>11.94M</t>
  </si>
  <si>
    <t>12.82M</t>
  </si>
  <si>
    <t>Long-Term Debt</t>
  </si>
  <si>
    <t>24.32M</t>
  </si>
  <si>
    <t>22.91M</t>
  </si>
  <si>
    <t>24.15M</t>
  </si>
  <si>
    <t>25.91M</t>
  </si>
  <si>
    <t>32.94M</t>
  </si>
  <si>
    <t>Long-Term Debt excl. Capitalized Leases</t>
  </si>
  <si>
    <t>Non-Convertible Debt</t>
  </si>
  <si>
    <t>Convertible Debt</t>
  </si>
  <si>
    <t>Capitalized Lease Obligations</t>
  </si>
  <si>
    <t>Provision for Risks &amp; Charges</t>
  </si>
  <si>
    <t>Deferred Taxes</t>
  </si>
  <si>
    <t>(967,892)</t>
  </si>
  <si>
    <t>(945,709)</t>
  </si>
  <si>
    <t>(812,649)</t>
  </si>
  <si>
    <t>(880,917)</t>
  </si>
  <si>
    <t>(668,641)</t>
  </si>
  <si>
    <t>Deferred Taxes - Credit</t>
  </si>
  <si>
    <t>Deferred Taxes - Debit</t>
  </si>
  <si>
    <t>967892</t>
  </si>
  <si>
    <t>945709</t>
  </si>
  <si>
    <t>812649</t>
  </si>
  <si>
    <t>880917</t>
  </si>
  <si>
    <t>668641</t>
  </si>
  <si>
    <t>Other Liabilities</t>
  </si>
  <si>
    <t>911470</t>
  </si>
  <si>
    <t>285960</t>
  </si>
  <si>
    <t>370010</t>
  </si>
  <si>
    <t>388400</t>
  </si>
  <si>
    <t>190140</t>
  </si>
  <si>
    <t>Other Liabilities (excl. Deferred Income)</t>
  </si>
  <si>
    <t>911467</t>
  </si>
  <si>
    <t>285955</t>
  </si>
  <si>
    <t>370009</t>
  </si>
  <si>
    <t>Deferred Income</t>
  </si>
  <si>
    <t>Total Liabilities</t>
  </si>
  <si>
    <t>36.96M</t>
  </si>
  <si>
    <t>33.07M</t>
  </si>
  <si>
    <t>39.88M</t>
  </si>
  <si>
    <t>38.24M</t>
  </si>
  <si>
    <t>45.95M</t>
  </si>
  <si>
    <t>Non-Equity Reserves</t>
  </si>
  <si>
    <t>Total Liabilities / Total Assets</t>
  </si>
  <si>
    <t>54.49%</t>
  </si>
  <si>
    <t>48.58%</t>
  </si>
  <si>
    <t>50.28%</t>
  </si>
  <si>
    <t>46.96%</t>
  </si>
  <si>
    <t>49.91%</t>
  </si>
  <si>
    <t>Preferred Stock (Carrying Value)</t>
  </si>
  <si>
    <t>Redeemable Preferred Stock</t>
  </si>
  <si>
    <t>Non-Redeemable Preferred Stock</t>
  </si>
  <si>
    <t>Common Equity (Total)</t>
  </si>
  <si>
    <t>30.87M</t>
  </si>
  <si>
    <t>35.01M</t>
  </si>
  <si>
    <t>39.43M</t>
  </si>
  <si>
    <t>43.18M</t>
  </si>
  <si>
    <t>46.12M</t>
  </si>
  <si>
    <t>Common Stock Par/Carry Value</t>
  </si>
  <si>
    <t>11.22M</t>
  </si>
  <si>
    <t>11.41M</t>
  </si>
  <si>
    <t>11.63M</t>
  </si>
  <si>
    <t>11.88M</t>
  </si>
  <si>
    <t>11.97M</t>
  </si>
  <si>
    <t>Retained Earnings</t>
  </si>
  <si>
    <t>27.08M</t>
  </si>
  <si>
    <t>30.1M</t>
  </si>
  <si>
    <t>33.78M</t>
  </si>
  <si>
    <t>37.34M</t>
  </si>
  <si>
    <t>41.86M</t>
  </si>
  <si>
    <t>ESOP Debt Guarantee</t>
  </si>
  <si>
    <t>Cumulative Translation Adjustment/Unrealized For. Exch. Gain</t>
  </si>
  <si>
    <t>245346</t>
  </si>
  <si>
    <t>106353</t>
  </si>
  <si>
    <t>(751,765)</t>
  </si>
  <si>
    <t>(1.58M)</t>
  </si>
  <si>
    <t>(1.67M)</t>
  </si>
  <si>
    <t>Unrealized Gain/Loss Marketable Securities</t>
  </si>
  <si>
    <t>Revaluation Reserves</t>
  </si>
  <si>
    <t>Treasury Stock</t>
  </si>
  <si>
    <t>(12.28M)</t>
  </si>
  <si>
    <t>(12.96M)</t>
  </si>
  <si>
    <t>(13.87M)</t>
  </si>
  <si>
    <t>Common Equity / Total Assets</t>
  </si>
  <si>
    <t>45.51%</t>
  </si>
  <si>
    <t>51.42%</t>
  </si>
  <si>
    <t>49.72%</t>
  </si>
  <si>
    <t>53.04%</t>
  </si>
  <si>
    <t>50.09%</t>
  </si>
  <si>
    <t>Total Shareholders' Equity</t>
  </si>
  <si>
    <t>Total Shareholders' Equity / Total Assets</t>
  </si>
  <si>
    <t>Accumulated Minority Interest</t>
  </si>
  <si>
    <t>Total Equity</t>
  </si>
  <si>
    <t>Liabilities &amp; Shareholders' Equity</t>
  </si>
  <si>
    <t>Net Income before Extraordinaries</t>
  </si>
  <si>
    <t>Depreciation, Depletion &amp; Amortization</t>
  </si>
  <si>
    <t>Depreciation and Depletion</t>
  </si>
  <si>
    <t>Amortization of Intangible Assets</t>
  </si>
  <si>
    <t>Deferred Taxes &amp; Investment Tax Credit</t>
  </si>
  <si>
    <t>(34,860)</t>
  </si>
  <si>
    <t>94010</t>
  </si>
  <si>
    <t>207024</t>
  </si>
  <si>
    <t>100529</t>
  </si>
  <si>
    <t>Investment Tax Credit</t>
  </si>
  <si>
    <t>Other Funds</t>
  </si>
  <si>
    <t>427877</t>
  </si>
  <si>
    <t>490060</t>
  </si>
  <si>
    <t>361856</t>
  </si>
  <si>
    <t>513985</t>
  </si>
  <si>
    <t>440536</t>
  </si>
  <si>
    <t>Funds from Operations</t>
  </si>
  <si>
    <t>5.03M</t>
  </si>
  <si>
    <t>5.79M</t>
  </si>
  <si>
    <t>7.06M</t>
  </si>
  <si>
    <t>7.16M</t>
  </si>
  <si>
    <t>8.81M</t>
  </si>
  <si>
    <t>Extraordinaries</t>
  </si>
  <si>
    <t>Changes in Working Capital</t>
  </si>
  <si>
    <t>(6.3M)</t>
  </si>
  <si>
    <t>683609</t>
  </si>
  <si>
    <t>(2.41M)</t>
  </si>
  <si>
    <t>(6.08M)</t>
  </si>
  <si>
    <t>43402</t>
  </si>
  <si>
    <t>Receivables</t>
  </si>
  <si>
    <t>(3.56M)</t>
  </si>
  <si>
    <t>785952</t>
  </si>
  <si>
    <t>(1.73M)</t>
  </si>
  <si>
    <t>(16,948)</t>
  </si>
  <si>
    <t>499940</t>
  </si>
  <si>
    <t>1.48M</t>
  </si>
  <si>
    <t>(1.75M)</t>
  </si>
  <si>
    <t>1.88M</t>
  </si>
  <si>
    <t>(1.07M)</t>
  </si>
  <si>
    <t>610496</t>
  </si>
  <si>
    <t>Other Assets/Liabilities</t>
  </si>
  <si>
    <t>1.08M</t>
  </si>
  <si>
    <t>333099</t>
  </si>
  <si>
    <t>(268,052)</t>
  </si>
  <si>
    <t>(123,267)</t>
  </si>
  <si>
    <t>314824</t>
  </si>
  <si>
    <t>Net Operating Cash Flow</t>
  </si>
  <si>
    <t>(1.27M)</t>
  </si>
  <si>
    <t>4.65M</t>
  </si>
  <si>
    <t>8.86M</t>
  </si>
  <si>
    <t>Net Operating Cash Flow Growth</t>
  </si>
  <si>
    <t>608.83%</t>
  </si>
  <si>
    <t>-28.21%</t>
  </si>
  <si>
    <t>-76.77%</t>
  </si>
  <si>
    <t>720.31%</t>
  </si>
  <si>
    <t>Net Operating Cash Flow / Sales</t>
  </si>
  <si>
    <t>-1.51%</t>
  </si>
  <si>
    <t>7.23%</t>
  </si>
  <si>
    <t>4.34%</t>
  </si>
  <si>
    <t>0.98%</t>
  </si>
  <si>
    <t>7.11%</t>
  </si>
  <si>
    <t>Capital Expenditures</t>
  </si>
  <si>
    <t>(814,571)</t>
  </si>
  <si>
    <t>(4.69M)</t>
  </si>
  <si>
    <t>(2.16M)</t>
  </si>
  <si>
    <t>(1.92M)</t>
  </si>
  <si>
    <t>(1.84M)</t>
  </si>
  <si>
    <t>Capital Expenditures (Fixed Assets)</t>
  </si>
  <si>
    <t>(681,135)</t>
  </si>
  <si>
    <t>(4.59M)</t>
  </si>
  <si>
    <t>(2.04M)</t>
  </si>
  <si>
    <t>(1.76M)</t>
  </si>
  <si>
    <t>(1.81M)</t>
  </si>
  <si>
    <t>Capital Expenditures (Other Assets)</t>
  </si>
  <si>
    <t>(133,436)</t>
  </si>
  <si>
    <t>(102,140)</t>
  </si>
  <si>
    <t>(118,470)</t>
  </si>
  <si>
    <t>(161,877)</t>
  </si>
  <si>
    <t>(29,371)</t>
  </si>
  <si>
    <t>Capital Expenditures Growth</t>
  </si>
  <si>
    <t>-476.26%</t>
  </si>
  <si>
    <t>53.97%</t>
  </si>
  <si>
    <t>11.20%</t>
  </si>
  <si>
    <t>4.14%</t>
  </si>
  <si>
    <t>Capital Expenditures / Sales</t>
  </si>
  <si>
    <t>-0.97%</t>
  </si>
  <si>
    <t>-5.24%</t>
  </si>
  <si>
    <t>-2.02%</t>
  </si>
  <si>
    <t>-1.75%</t>
  </si>
  <si>
    <t>-1.48%</t>
  </si>
  <si>
    <t>Net Assets from Acquisitions</t>
  </si>
  <si>
    <t>(1.47M)</t>
  </si>
  <si>
    <t>(13.81M)</t>
  </si>
  <si>
    <t>(6.97M)</t>
  </si>
  <si>
    <t>Sale of Fixed Assets &amp; Businesses</t>
  </si>
  <si>
    <t>773104</t>
  </si>
  <si>
    <t>4980</t>
  </si>
  <si>
    <t>Purchase/Sale of Investments</t>
  </si>
  <si>
    <t>Purchase of Investments</t>
  </si>
  <si>
    <t>Sale/Maturity of Investments</t>
  </si>
  <si>
    <t>Other Uses</t>
  </si>
  <si>
    <t>Other Sources</t>
  </si>
  <si>
    <t>1.73M</t>
  </si>
  <si>
    <t>Net Investing Cash Flow</t>
  </si>
  <si>
    <t>(2.29M)</t>
  </si>
  <si>
    <t>(2.97M)</t>
  </si>
  <si>
    <t>(15.19M)</t>
  </si>
  <si>
    <t>(1.91M)</t>
  </si>
  <si>
    <t>(8.81M)</t>
  </si>
  <si>
    <t>Net Investing Cash Flow Growth</t>
  </si>
  <si>
    <t>-29.66%</t>
  </si>
  <si>
    <t>-412.05%</t>
  </si>
  <si>
    <t>87.40%</t>
  </si>
  <si>
    <t>-360.39%</t>
  </si>
  <si>
    <t>Net Investing Cash Flow / Sales</t>
  </si>
  <si>
    <t>-2.71%</t>
  </si>
  <si>
    <t>-3.31%</t>
  </si>
  <si>
    <t>-14.17%</t>
  </si>
  <si>
    <t>-1.74%</t>
  </si>
  <si>
    <t>-7.07%</t>
  </si>
  <si>
    <t>Cash Dividends Paid - Total</t>
  </si>
  <si>
    <t>(1.09M)</t>
  </si>
  <si>
    <t>(728,392)</t>
  </si>
  <si>
    <t>(1.06M)</t>
  </si>
  <si>
    <t>(1.2M)</t>
  </si>
  <si>
    <t>(1.33M)</t>
  </si>
  <si>
    <t>Common Dividends</t>
  </si>
  <si>
    <t>Change in Capital Stock</t>
  </si>
  <si>
    <t>(267,025)</t>
  </si>
  <si>
    <t>529179</t>
  </si>
  <si>
    <t>1.14M</t>
  </si>
  <si>
    <t>569086</t>
  </si>
  <si>
    <t>(512,556)</t>
  </si>
  <si>
    <t>Repurchase of Common &amp; Preferred Stk.</t>
  </si>
  <si>
    <t>(438,897)</t>
  </si>
  <si>
    <t>(679,696)</t>
  </si>
  <si>
    <t>(907,094)</t>
  </si>
  <si>
    <t>Sale of Common &amp; Preferred Stock</t>
  </si>
  <si>
    <t>171872</t>
  </si>
  <si>
    <t>1.25M</t>
  </si>
  <si>
    <t>394538</t>
  </si>
  <si>
    <t>Proceeds from Stock Options</t>
  </si>
  <si>
    <t>Other Proceeds from Sale of Stock</t>
  </si>
  <si>
    <t>Issuance/Reduction of Debt, Net</t>
  </si>
  <si>
    <t>6.75M</t>
  </si>
  <si>
    <t>(1.41M)</t>
  </si>
  <si>
    <t>1.24M</t>
  </si>
  <si>
    <t>1.77M</t>
  </si>
  <si>
    <t>7.02M</t>
  </si>
  <si>
    <t>Change in Current Debt</t>
  </si>
  <si>
    <t>Change in Long-Term Debt</t>
  </si>
  <si>
    <t>Issuance of Long-Term Debt</t>
  </si>
  <si>
    <t>Reduction in Long-Term Debt</t>
  </si>
  <si>
    <t>(1.71M)</t>
  </si>
  <si>
    <t>(2.27M)</t>
  </si>
  <si>
    <t>567309</t>
  </si>
  <si>
    <t>Net Financing Cash Flow</t>
  </si>
  <si>
    <t>5.39M</t>
  </si>
  <si>
    <t>(1.61M)</t>
  </si>
  <si>
    <t>1.31M</t>
  </si>
  <si>
    <t>3.47M</t>
  </si>
  <si>
    <t>Net Financing Cash Flow Growth</t>
  </si>
  <si>
    <t>-129.79%</t>
  </si>
  <si>
    <t>181.49%</t>
  </si>
  <si>
    <t>-13.26%</t>
  </si>
  <si>
    <t>205.52%</t>
  </si>
  <si>
    <t>Net Financing Cash Flow / Sales</t>
  </si>
  <si>
    <t>-1.79%</t>
  </si>
  <si>
    <t>1.22%</t>
  </si>
  <si>
    <t>1.03%</t>
  </si>
  <si>
    <t>2.79%</t>
  </si>
  <si>
    <t>Exchange Rate Effect</t>
  </si>
  <si>
    <t>62804</t>
  </si>
  <si>
    <t>(7,172)</t>
  </si>
  <si>
    <t>(123,374)</t>
  </si>
  <si>
    <t>(161,929)</t>
  </si>
  <si>
    <t>(33,056)</t>
  </si>
  <si>
    <t>Miscellaneous Funds</t>
  </si>
  <si>
    <t>0</t>
  </si>
  <si>
    <t>Net Change in Cash</t>
  </si>
  <si>
    <t>1.9M</t>
  </si>
  <si>
    <t>1.89M</t>
  </si>
  <si>
    <t>(9.36M)</t>
  </si>
  <si>
    <t>140229</t>
  </si>
  <si>
    <t>3.48M</t>
  </si>
  <si>
    <t>Free Cash Flow</t>
  </si>
  <si>
    <t>(1.95M)</t>
  </si>
  <si>
    <t>2.61M</t>
  </si>
  <si>
    <t>(676,994)</t>
  </si>
  <si>
    <t>7.05M</t>
  </si>
  <si>
    <t>Free Cash Flow Growth</t>
  </si>
  <si>
    <t>196.41%</t>
  </si>
  <si>
    <t>38.40%</t>
  </si>
  <si>
    <t>-125.97%</t>
  </si>
  <si>
    <t>1,140.98%</t>
  </si>
  <si>
    <t>Free Cash Flow Yield</t>
  </si>
  <si>
    <t>6.25%</t>
  </si>
  <si>
    <t>CAW</t>
  </si>
  <si>
    <t>CCA Industries</t>
  </si>
  <si>
    <t>FHCO</t>
  </si>
  <si>
    <t>The Female Health Co</t>
  </si>
  <si>
    <t>MTEX</t>
  </si>
  <si>
    <t>Mannatech</t>
  </si>
  <si>
    <t>NAII</t>
  </si>
  <si>
    <t>Natural Alternatives</t>
  </si>
  <si>
    <t>OBCI</t>
  </si>
  <si>
    <t>Ocean Bio-Chem</t>
  </si>
  <si>
    <t>PURE</t>
  </si>
  <si>
    <t>PURE Bioscience</t>
  </si>
  <si>
    <t>24.17M</t>
  </si>
  <si>
    <t>20.78</t>
  </si>
  <si>
    <t>2.98</t>
  </si>
  <si>
    <t>33.85M</t>
  </si>
  <si>
    <t>-7.45</t>
  </si>
  <si>
    <t>2.29</t>
  </si>
  <si>
    <t>1.01</t>
  </si>
  <si>
    <t>42.97M</t>
  </si>
  <si>
    <t>-17.59</t>
  </si>
  <si>
    <t>0.24</t>
  </si>
  <si>
    <t>1.07</t>
  </si>
  <si>
    <t>69.38M</t>
  </si>
  <si>
    <t>7.25</t>
  </si>
  <si>
    <t>0.55</t>
  </si>
  <si>
    <t>C</t>
  </si>
  <si>
    <t>A</t>
  </si>
  <si>
    <t xml:space="preserve"> </t>
  </si>
  <si>
    <t>I</t>
  </si>
  <si>
    <t>n</t>
  </si>
  <si>
    <t>d</t>
  </si>
  <si>
    <t>u</t>
  </si>
  <si>
    <t>s</t>
  </si>
  <si>
    <t>t</t>
  </si>
  <si>
    <t>Alliance Trust PLC (ATST.L)</t>
  </si>
  <si>
    <t>713.00</t>
  </si>
  <si>
    <t>712.00</t>
  </si>
  <si>
    <t>711.00</t>
  </si>
  <si>
    <t>709.50 - 714.00</t>
  </si>
  <si>
    <t>5.53 - 714.00</t>
  </si>
  <si>
    <t>183049</t>
  </si>
  <si>
    <t>66397</t>
  </si>
  <si>
    <t>2.54B</t>
  </si>
  <si>
    <t>5.83</t>
  </si>
  <si>
    <t>122.2</t>
  </si>
  <si>
    <t>0.00 (0.00%)</t>
  </si>
  <si>
    <t>2017-06-08</t>
  </si>
  <si>
    <t>Invalid Date</t>
  </si>
  <si>
    <t>Invalid Date.1</t>
  </si>
  <si>
    <t>Invalid Date.2</t>
  </si>
  <si>
    <t>Invalid Date.3</t>
  </si>
  <si>
    <t>ATST.L</t>
  </si>
  <si>
    <t>0.26%</t>
  </si>
  <si>
    <t>3.74</t>
  </si>
  <si>
    <t>106.82</t>
  </si>
  <si>
    <t>93.01%</t>
  </si>
  <si>
    <t>97.53%</t>
  </si>
  <si>
    <t>11.99%</t>
  </si>
  <si>
    <t>20.30%</t>
  </si>
  <si>
    <t>678.78M</t>
  </si>
  <si>
    <t>1.32</t>
  </si>
  <si>
    <t>221.90%</t>
  </si>
  <si>
    <t>679M</t>
  </si>
  <si>
    <t>662.06M</t>
  </si>
  <si>
    <t>631.33M</t>
  </si>
  <si>
    <t>291.60%</t>
  </si>
  <si>
    <t>51.09M</t>
  </si>
  <si>
    <t>0.1</t>
  </si>
  <si>
    <t>238.8M</t>
  </si>
  <si>
    <t>7.27</t>
  </si>
  <si>
    <t>0.46</t>
  </si>
  <si>
    <t>6.68</t>
  </si>
  <si>
    <t>39.56M</t>
  </si>
  <si>
    <t>408.93M</t>
  </si>
  <si>
    <t>11,366.84%</t>
  </si>
  <si>
    <t>714.00</t>
  </si>
  <si>
    <t>5.53</t>
  </si>
  <si>
    <t>7.42</t>
  </si>
  <si>
    <t>7.12</t>
  </si>
  <si>
    <t>66.4k</t>
  </si>
  <si>
    <t>255.66k</t>
  </si>
  <si>
    <t>356.28M</t>
  </si>
  <si>
    <t>286.69M</t>
  </si>
  <si>
    <t>0.00%</t>
  </si>
  <si>
    <t>0.02%</t>
  </si>
  <si>
    <t>Jun 8, 2017</t>
  </si>
  <si>
    <t>Mr. Grant Lindsay</t>
  </si>
  <si>
    <t>Head of Equities</t>
  </si>
  <si>
    <t>Dr. Jonathan Bolton Ph.D.</t>
  </si>
  <si>
    <t>Head of Asian Equities</t>
  </si>
  <si>
    <t>Mr. Roderick Neil George Davidson</t>
  </si>
  <si>
    <t>Head of Fixed Income and Head of Bonds</t>
  </si>
  <si>
    <t>Mr. Patrick Mill</t>
  </si>
  <si>
    <t>Managing Director of Alliance Trust Savings</t>
  </si>
  <si>
    <t>Dr. Peter Anthony Michaelis Ph.D.</t>
  </si>
  <si>
    <t>Arcam AB (publ) (ARCM.ST)</t>
  </si>
  <si>
    <t>330.50</t>
  </si>
  <si>
    <t>336.50</t>
  </si>
  <si>
    <t>336.00</t>
  </si>
  <si>
    <t>330.50 x</t>
  </si>
  <si>
    <t>332.00 x</t>
  </si>
  <si>
    <t>330.50 - 336.50</t>
  </si>
  <si>
    <t>151.50 - 355.00</t>
  </si>
  <si>
    <t>719</t>
  </si>
  <si>
    <t>4022</t>
  </si>
  <si>
    <t>6.86B</t>
  </si>
  <si>
    <t>-326.90</t>
  </si>
  <si>
    <t>-1.01</t>
  </si>
  <si>
    <t>285.00</t>
  </si>
  <si>
    <t>Current Qtr. (Mar 2017)</t>
  </si>
  <si>
    <t>Next Qtr. (Jun 2017)</t>
  </si>
  <si>
    <t>190.2M</t>
  </si>
  <si>
    <t>846M</t>
  </si>
  <si>
    <t>184.6M</t>
  </si>
  <si>
    <t>159.9M</t>
  </si>
  <si>
    <t>147.7M</t>
  </si>
  <si>
    <t>648.3M</t>
  </si>
  <si>
    <t>28.80%</t>
  </si>
  <si>
    <t>30.50%</t>
  </si>
  <si>
    <t>29.90%</t>
  </si>
  <si>
    <t>12/31/2016</t>
  </si>
  <si>
    <t>0.58</t>
  </si>
  <si>
    <t>0.35</t>
  </si>
  <si>
    <t>0.71</t>
  </si>
  <si>
    <t>0.07</t>
  </si>
  <si>
    <t>-0.15</t>
  </si>
  <si>
    <t>-0.84</t>
  </si>
  <si>
    <t>-0.51</t>
  </si>
  <si>
    <t>-0.5</t>
  </si>
  <si>
    <t>-1.55</t>
  </si>
  <si>
    <t>-87.90%</t>
  </si>
  <si>
    <t>-142.90%</t>
  </si>
  <si>
    <t>-218.30%</t>
  </si>
  <si>
    <t>ARCM.ST</t>
  </si>
  <si>
    <t>47.25%</t>
  </si>
  <si>
    <t>10.07</t>
  </si>
  <si>
    <t>7.39</t>
  </si>
  <si>
    <t>-3.09%</t>
  </si>
  <si>
    <t>-4.64%</t>
  </si>
  <si>
    <t>-2.27%</t>
  </si>
  <si>
    <t>680.6M</t>
  </si>
  <si>
    <t>32.76</t>
  </si>
  <si>
    <t>20.20%</t>
  </si>
  <si>
    <t>192M</t>
  </si>
  <si>
    <t>-2.3M</t>
  </si>
  <si>
    <t>-21M</t>
  </si>
  <si>
    <t>218M</t>
  </si>
  <si>
    <t>10.51</t>
  </si>
  <si>
    <t>4.3M</t>
  </si>
  <si>
    <t>3.45</t>
  </si>
  <si>
    <t>44.71</t>
  </si>
  <si>
    <t>-94.7M</t>
  </si>
  <si>
    <t>-204.57M</t>
  </si>
  <si>
    <t>70.38%</t>
  </si>
  <si>
    <t>355.00</t>
  </si>
  <si>
    <t>151.50</t>
  </si>
  <si>
    <t>333.39</t>
  </si>
  <si>
    <t>323.40</t>
  </si>
  <si>
    <t>4.02k</t>
  </si>
  <si>
    <t>1.41k</t>
  </si>
  <si>
    <t>20.75M</t>
  </si>
  <si>
    <t>2.25M</t>
  </si>
  <si>
    <t>4/1</t>
  </si>
  <si>
    <t>Jan 21, 2014</t>
  </si>
  <si>
    <t>Mr. Magnus Ren\xe9</t>
  </si>
  <si>
    <t>Chief Exec. Officer and Pres</t>
  </si>
  <si>
    <t>Mr. Johan Brandt</t>
  </si>
  <si>
    <t>Chief Financial Officer and Exec. VP</t>
  </si>
  <si>
    <t>Mr. Lars Olof Jonsson</t>
  </si>
  <si>
    <t>Mr. Bruce Bradshaw</t>
  </si>
  <si>
    <t>Chief Marketing Officer</t>
  </si>
  <si>
    <t>Mr. Isak Elfstr\xf6m</t>
  </si>
  <si>
    <t>Chief Architect Ebm Technology</t>
  </si>
  <si>
    <t>Associated Banc-Corp (ASB)</t>
  </si>
  <si>
    <t>24.65</t>
  </si>
  <si>
    <t>24.85</t>
  </si>
  <si>
    <t>28.00 x 1000</t>
  </si>
  <si>
    <t>24.45 - 24.75</t>
  </si>
  <si>
    <t>17.52 - 26.70</t>
  </si>
  <si>
    <t>691203</t>
  </si>
  <si>
    <t>772939</t>
  </si>
  <si>
    <t>3.7B</t>
  </si>
  <si>
    <t>1.17</t>
  </si>
  <si>
    <t>18.40</t>
  </si>
  <si>
    <t>1.34</t>
  </si>
  <si>
    <t>Jul 20, 2017</t>
  </si>
  <si>
    <t>0.48 (1.92%)</t>
  </si>
  <si>
    <t>2017-05-30</t>
  </si>
  <si>
    <t>25.31</t>
  </si>
  <si>
    <t>12</t>
  </si>
  <si>
    <t>14</t>
  </si>
  <si>
    <t>272.03M</t>
  </si>
  <si>
    <t>275.86M</t>
  </si>
  <si>
    <t>1.09B</t>
  </si>
  <si>
    <t>1.16B</t>
  </si>
  <si>
    <t>263.2M</t>
  </si>
  <si>
    <t>265.9M</t>
  </si>
  <si>
    <t>1.06B</t>
  </si>
  <si>
    <t>1.12B</t>
  </si>
  <si>
    <t>277.9M</t>
  </si>
  <si>
    <t>285.5M</t>
  </si>
  <si>
    <t>1.2B</t>
  </si>
  <si>
    <t>258.88M</t>
  </si>
  <si>
    <t>273.77M</t>
  </si>
  <si>
    <t>5.10%</t>
  </si>
  <si>
    <t>0.80%</t>
  </si>
  <si>
    <t>3.10%</t>
  </si>
  <si>
    <t>6.00%</t>
  </si>
  <si>
    <t>0.32</t>
  </si>
  <si>
    <t>0.34</t>
  </si>
  <si>
    <t>0.02</t>
  </si>
  <si>
    <t>6.30%</t>
  </si>
  <si>
    <t>9.40%</t>
  </si>
  <si>
    <t>ASB</t>
  </si>
  <si>
    <t>16.10%</t>
  </si>
  <si>
    <t>8.80%</t>
  </si>
  <si>
    <t>15.10%</t>
  </si>
  <si>
    <t>11.00%</t>
  </si>
  <si>
    <t>9.05%</t>
  </si>
  <si>
    <t>6.03%</t>
  </si>
  <si>
    <t>15.31</t>
  </si>
  <si>
    <t>1.90</t>
  </si>
  <si>
    <t>3.68</t>
  </si>
  <si>
    <t>1.25</t>
  </si>
  <si>
    <t>21.27%</t>
  </si>
  <si>
    <t>34.33%</t>
  </si>
  <si>
    <t>0.75%</t>
  </si>
  <si>
    <t>1.01B</t>
  </si>
  <si>
    <t>6.74</t>
  </si>
  <si>
    <t>6.80%</t>
  </si>
  <si>
    <t>202.96M</t>
  </si>
  <si>
    <t>32.30%</t>
  </si>
  <si>
    <t>742.87M</t>
  </si>
  <si>
    <t>4.9</t>
  </si>
  <si>
    <t>3.89B</t>
  </si>
  <si>
    <t>19.71</t>
  </si>
  <si>
    <t>776.32M</t>
  </si>
  <si>
    <t>39.69%</t>
  </si>
  <si>
    <t>26.70</t>
  </si>
  <si>
    <t>17.52</t>
  </si>
  <si>
    <t>24.83</t>
  </si>
  <si>
    <t>24.88</t>
  </si>
  <si>
    <t>772.94k</t>
  </si>
  <si>
    <t>679.85k</t>
  </si>
  <si>
    <t>150.05M</t>
  </si>
  <si>
    <t>149.8M</t>
  </si>
  <si>
    <t>0.92%</t>
  </si>
  <si>
    <t>82.10%</t>
  </si>
  <si>
    <t>2.89M</t>
  </si>
  <si>
    <t>4.65</t>
  </si>
  <si>
    <t>1.93%</t>
  </si>
  <si>
    <t>3.41M</t>
  </si>
  <si>
    <t>0.48</t>
  </si>
  <si>
    <t>1.92%</t>
  </si>
  <si>
    <t>1.85%</t>
  </si>
  <si>
    <t>1.95</t>
  </si>
  <si>
    <t>Jun 15, 2017</t>
  </si>
  <si>
    <t>May 30, 2017</t>
  </si>
  <si>
    <t>3/2</t>
  </si>
  <si>
    <t>May 13, 2004</t>
  </si>
  <si>
    <t>Mr. Philip B. Flynn</t>
  </si>
  <si>
    <t>CEO, Pres and Director</t>
  </si>
  <si>
    <t>2.21M</t>
  </si>
  <si>
    <t>Mr. Christopher J. Del Moral-Niles CFA</t>
  </si>
  <si>
    <t>CFO, Principal Accounting Officer, EVP, CFO - Assoc.d Bank NA and EVP - Assoc.d Bank NA</t>
  </si>
  <si>
    <t>886.12k</t>
  </si>
  <si>
    <t>Mr. Randall J. Erickson J.D.</t>
  </si>
  <si>
    <t>Exec. VP, Gen. Counsel, Corp. Sec. &amp; Chief Risk Officer</t>
  </si>
  <si>
    <t>760.88k</t>
  </si>
  <si>
    <t>159.11k</t>
  </si>
  <si>
    <t>Mr. John A. Utz</t>
  </si>
  <si>
    <t>Head of Corp. Banking, EVP &amp; Milwaukee Market Pres</t>
  </si>
  <si>
    <t>810.56k</t>
  </si>
  <si>
    <t>62.61k</t>
  </si>
  <si>
    <t>Mr. James Spencer Payne Jr.</t>
  </si>
  <si>
    <t>Chief Information &amp; Operations Officer and Exec. VP</t>
  </si>
  <si>
    <t>Interest Income</t>
  </si>
  <si>
    <t>717.82M</t>
  </si>
  <si>
    <t>708.98M</t>
  </si>
  <si>
    <t>736.75M</t>
  </si>
  <si>
    <t>753.66M</t>
  </si>
  <si>
    <t>791.57M</t>
  </si>
  <si>
    <t>Interest and Fees on Loans</t>
  </si>
  <si>
    <t>595.97M</t>
  </si>
  <si>
    <t>587.53M</t>
  </si>
  <si>
    <t>598.58M</t>
  </si>
  <si>
    <t>615.63M</t>
  </si>
  <si>
    <t>659.54M</t>
  </si>
  <si>
    <t>Interest Income on Fed. Funds</t>
  </si>
  <si>
    <t>Interest Income on Fed. Repos</t>
  </si>
  <si>
    <t>Interest on Bank Deposits</t>
  </si>
  <si>
    <t>Other Interest or Dividend Income</t>
  </si>
  <si>
    <t>121.85M</t>
  </si>
  <si>
    <t>121.46M</t>
  </si>
  <si>
    <t>138.16M</t>
  </si>
  <si>
    <t>138.04M</t>
  </si>
  <si>
    <t>132.03M</t>
  </si>
  <si>
    <t>Interest Income Growth</t>
  </si>
  <si>
    <t>-1.23%</t>
  </si>
  <si>
    <t>3.92%</t>
  </si>
  <si>
    <t>2.30%</t>
  </si>
  <si>
    <t>5.03%</t>
  </si>
  <si>
    <t>Total Interest Expense</t>
  </si>
  <si>
    <t>92.29M</t>
  </si>
  <si>
    <t>63.44M</t>
  </si>
  <si>
    <t>55.78M</t>
  </si>
  <si>
    <t>77.38M</t>
  </si>
  <si>
    <t>84.3M</t>
  </si>
  <si>
    <t>Interest Expense on Bank Deposits</t>
  </si>
  <si>
    <t>41.43M</t>
  </si>
  <si>
    <t>31.27M</t>
  </si>
  <si>
    <t>26.29M</t>
  </si>
  <si>
    <t>33.13M</t>
  </si>
  <si>
    <t>50.34M</t>
  </si>
  <si>
    <t>Other Interest Expense</t>
  </si>
  <si>
    <t>48.17M</t>
  </si>
  <si>
    <t>30.85M</t>
  </si>
  <si>
    <t>28.27M</t>
  </si>
  <si>
    <t>43.32M</t>
  </si>
  <si>
    <t>32.65M</t>
  </si>
  <si>
    <t>Interest Expense on Debt</t>
  </si>
  <si>
    <t>Other Borrowed Funds</t>
  </si>
  <si>
    <t>Total Interest Expense Growth</t>
  </si>
  <si>
    <t>-31.26%</t>
  </si>
  <si>
    <t>-12.08%</t>
  </si>
  <si>
    <t>38.74%</t>
  </si>
  <si>
    <t>8.93%</t>
  </si>
  <si>
    <t>Net Interest Income</t>
  </si>
  <si>
    <t>625.52M</t>
  </si>
  <si>
    <t>645.54M</t>
  </si>
  <si>
    <t>680.97M</t>
  </si>
  <si>
    <t>676.28M</t>
  </si>
  <si>
    <t>707.27M</t>
  </si>
  <si>
    <t>Net Interest Income Growth</t>
  </si>
  <si>
    <t>3.20%</t>
  </si>
  <si>
    <t>5.49%</t>
  </si>
  <si>
    <t>-0.69%</t>
  </si>
  <si>
    <t>4.58%</t>
  </si>
  <si>
    <t>Loan Loss Provision</t>
  </si>
  <si>
    <t>3M</t>
  </si>
  <si>
    <t>10M</t>
  </si>
  <si>
    <t>16M</t>
  </si>
  <si>
    <t>37.5M</t>
  </si>
  <si>
    <t>70M</t>
  </si>
  <si>
    <t>Loan Loss Provision Growth</t>
  </si>
  <si>
    <t>233.33%</t>
  </si>
  <si>
    <t>60.00%</t>
  </si>
  <si>
    <t>134.38%</t>
  </si>
  <si>
    <t>86.67%</t>
  </si>
  <si>
    <t>Net Interest Income after Provision</t>
  </si>
  <si>
    <t>622.52M</t>
  </si>
  <si>
    <t>635.54M</t>
  </si>
  <si>
    <t>664.97M</t>
  </si>
  <si>
    <t>638.78M</t>
  </si>
  <si>
    <t>637.27M</t>
  </si>
  <si>
    <t>Net Interest Inc After Loan Loss Prov Growth</t>
  </si>
  <si>
    <t>2.09%</t>
  </si>
  <si>
    <t>4.63%</t>
  </si>
  <si>
    <t>-3.94%</t>
  </si>
  <si>
    <t>-0.24%</t>
  </si>
  <si>
    <t>Net Interest Margin</t>
  </si>
  <si>
    <t>2.80%</t>
  </si>
  <si>
    <t>Non-Interest Income</t>
  </si>
  <si>
    <t>356.78M</t>
  </si>
  <si>
    <t>312.65M</t>
  </si>
  <si>
    <t>304.34M</t>
  </si>
  <si>
    <t>337.76M</t>
  </si>
  <si>
    <t>360.72M</t>
  </si>
  <si>
    <t>Securities Gain</t>
  </si>
  <si>
    <t>4.26M</t>
  </si>
  <si>
    <t>564000</t>
  </si>
  <si>
    <t>494000</t>
  </si>
  <si>
    <t>8.13M</t>
  </si>
  <si>
    <t>9.32M</t>
  </si>
  <si>
    <t>Trading Account Income</t>
  </si>
  <si>
    <t>Trust Income, Commissions &amp; Fees</t>
  </si>
  <si>
    <t>329.31M</t>
  </si>
  <si>
    <t>290.35M</t>
  </si>
  <si>
    <t>271.51M</t>
  </si>
  <si>
    <t>308.18M</t>
  </si>
  <si>
    <t>328.6M</t>
  </si>
  <si>
    <t>Commission &amp; Fee Income</t>
  </si>
  <si>
    <t>288.57M</t>
  </si>
  <si>
    <t>244.72M</t>
  </si>
  <si>
    <t>223.11M</t>
  </si>
  <si>
    <t>259.34M</t>
  </si>
  <si>
    <t>281.74M</t>
  </si>
  <si>
    <t>Other Operating Income</t>
  </si>
  <si>
    <t>23.21M</t>
  </si>
  <si>
    <t>21.74M</t>
  </si>
  <si>
    <t>32.33M</t>
  </si>
  <si>
    <t>21.44M</t>
  </si>
  <si>
    <t>22.8M</t>
  </si>
  <si>
    <t>Non-Interest Expense</t>
  </si>
  <si>
    <t>698.14M</t>
  </si>
  <si>
    <t>685.71M</t>
  </si>
  <si>
    <t>693.26M</t>
  </si>
  <si>
    <t>706.75M</t>
  </si>
  <si>
    <t>710.4M</t>
  </si>
  <si>
    <t>Labor &amp; Related Expense</t>
  </si>
  <si>
    <t>381.4M</t>
  </si>
  <si>
    <t>408.02M</t>
  </si>
  <si>
    <t>400.4M</t>
  </si>
  <si>
    <t>415.74M</t>
  </si>
  <si>
    <t>428.84M</t>
  </si>
  <si>
    <t>Equipment Expense</t>
  </si>
  <si>
    <t>84.36M</t>
  </si>
  <si>
    <t>84.76M</t>
  </si>
  <si>
    <t>82.46M</t>
  </si>
  <si>
    <t>84.11M</t>
  </si>
  <si>
    <t>77.56M</t>
  </si>
  <si>
    <t>195.8M</t>
  </si>
  <si>
    <t>154.75M</t>
  </si>
  <si>
    <t>158.17M</t>
  </si>
  <si>
    <t>162.93M</t>
  </si>
  <si>
    <t>163.06M</t>
  </si>
  <si>
    <t>Operating Income</t>
  </si>
  <si>
    <t>281.17M</t>
  </si>
  <si>
    <t>262.48M</t>
  </si>
  <si>
    <t>276.05M</t>
  </si>
  <si>
    <t>269.79M</t>
  </si>
  <si>
    <t>287.6M</t>
  </si>
  <si>
    <t>Operating Income Growth</t>
  </si>
  <si>
    <t>-6.65%</t>
  </si>
  <si>
    <t>5.17%</t>
  </si>
  <si>
    <t>6.60%</t>
  </si>
  <si>
    <t>Operating Income Margin</t>
  </si>
  <si>
    <t>24.96%</t>
  </si>
  <si>
    <t>Non-Operating Income (Expense)</t>
  </si>
  <si>
    <t>(12.1M)</t>
  </si>
  <si>
    <t>5.41M</t>
  </si>
  <si>
    <t>Miscellaneous Non Operating Expense</t>
  </si>
  <si>
    <t>14.61M</t>
  </si>
  <si>
    <t>254.46M</t>
  </si>
  <si>
    <t>267.89M</t>
  </si>
  <si>
    <t>5.28%</t>
  </si>
  <si>
    <t>3.04%</t>
  </si>
  <si>
    <t>Income Taxes</t>
  </si>
  <si>
    <t>75.49M</t>
  </si>
  <si>
    <t>79.2M</t>
  </si>
  <si>
    <t>85.54M</t>
  </si>
  <si>
    <t>81.49M</t>
  </si>
  <si>
    <t>87.32M</t>
  </si>
  <si>
    <t>Income Tax - Current - Domestic</t>
  </si>
  <si>
    <t>19.72M</t>
  </si>
  <si>
    <t>50.63M</t>
  </si>
  <si>
    <t>74.65M</t>
  </si>
  <si>
    <t>85.01M</t>
  </si>
  <si>
    <t>76.67M</t>
  </si>
  <si>
    <t>Income Tax - Current - Foreign</t>
  </si>
  <si>
    <t>2.65M</t>
  </si>
  <si>
    <t>1M</t>
  </si>
  <si>
    <t>Income Tax - Deferred - Domestic</t>
  </si>
  <si>
    <t>41.91M</t>
  </si>
  <si>
    <t>16.41M</t>
  </si>
  <si>
    <t>(805,000)</t>
  </si>
  <si>
    <t>(3.52M)</t>
  </si>
  <si>
    <t>10.66M</t>
  </si>
  <si>
    <t>Income Tax - Deferred - Foreign</t>
  </si>
  <si>
    <t>12.39M</t>
  </si>
  <si>
    <t>9.51M</t>
  </si>
  <si>
    <t>10.7M</t>
  </si>
  <si>
    <t>(762,000)</t>
  </si>
  <si>
    <t>(1.44M)</t>
  </si>
  <si>
    <t>(1.74M)</t>
  </si>
  <si>
    <t>(1.87M)</t>
  </si>
  <si>
    <t>(2.07M)</t>
  </si>
  <si>
    <t>178.21M</t>
  </si>
  <si>
    <t>187.26M</t>
  </si>
  <si>
    <t>188.77M</t>
  </si>
  <si>
    <t>186.43M</t>
  </si>
  <si>
    <t>198.21M</t>
  </si>
  <si>
    <t>5.07%</t>
  </si>
  <si>
    <t>0.81%</t>
  </si>
  <si>
    <t>-1.24%</t>
  </si>
  <si>
    <t>6.32%</t>
  </si>
  <si>
    <t>Net Margin</t>
  </si>
  <si>
    <t>17.20%</t>
  </si>
  <si>
    <t>5.2M</t>
  </si>
  <si>
    <t>5.16M</t>
  </si>
  <si>
    <t>8.9M</t>
  </si>
  <si>
    <t>173.01M</t>
  </si>
  <si>
    <t>182.1M</t>
  </si>
  <si>
    <t>183.77M</t>
  </si>
  <si>
    <t>179.27M</t>
  </si>
  <si>
    <t>189.31M</t>
  </si>
  <si>
    <t>1.00</t>
  </si>
  <si>
    <t>1.20</t>
  </si>
  <si>
    <t>1.27</t>
  </si>
  <si>
    <t>6.36%</t>
  </si>
  <si>
    <t>2.56%</t>
  </si>
  <si>
    <t>5.83%</t>
  </si>
  <si>
    <t>172.26M</t>
  </si>
  <si>
    <t>165.58M</t>
  </si>
  <si>
    <t>157.29M</t>
  </si>
  <si>
    <t>149.35M</t>
  </si>
  <si>
    <t>148.77M</t>
  </si>
  <si>
    <t>1.16</t>
  </si>
  <si>
    <t>1.19</t>
  </si>
  <si>
    <t>5.45%</t>
  </si>
  <si>
    <t>2.59%</t>
  </si>
  <si>
    <t>5.88%</t>
  </si>
  <si>
    <t>172.36M</t>
  </si>
  <si>
    <t>165.8M</t>
  </si>
  <si>
    <t>158.25M</t>
  </si>
  <si>
    <t>150.6M</t>
  </si>
  <si>
    <t>149.96M</t>
  </si>
  <si>
    <t>Total Cash &amp; Due from Banks</t>
  </si>
  <si>
    <t>563.3M</t>
  </si>
  <si>
    <t>455.48M</t>
  </si>
  <si>
    <t>444.11M</t>
  </si>
  <si>
    <t>374.92M</t>
  </si>
  <si>
    <t>446.56M</t>
  </si>
  <si>
    <t>Cash &amp; Due from Banks Growth</t>
  </si>
  <si>
    <t>-19.14%</t>
  </si>
  <si>
    <t>-2.50%</t>
  </si>
  <si>
    <t>-15.58%</t>
  </si>
  <si>
    <t>19.11%</t>
  </si>
  <si>
    <t>Investments - Total</t>
  </si>
  <si>
    <t>5.64B</t>
  </si>
  <si>
    <t>5.9B</t>
  </si>
  <si>
    <t>6.8B</t>
  </si>
  <si>
    <t>6.54B</t>
  </si>
  <si>
    <t>6.46B</t>
  </si>
  <si>
    <t>Trading Account Securities</t>
  </si>
  <si>
    <t>70.71M</t>
  </si>
  <si>
    <t>43.73M</t>
  </si>
  <si>
    <t>35.16M</t>
  </si>
  <si>
    <t>32.19M</t>
  </si>
  <si>
    <t>52.4M</t>
  </si>
  <si>
    <t>Federal Funds Sold &amp; Securities Purchased</t>
  </si>
  <si>
    <t>27.14M</t>
  </si>
  <si>
    <t>16.03M</t>
  </si>
  <si>
    <t>19M</t>
  </si>
  <si>
    <t>46.5M</t>
  </si>
  <si>
    <t>Federal Funds Sold</t>
  </si>
  <si>
    <t>Securities Bought Under Resale Agreement</t>
  </si>
  <si>
    <t>Treasury Securities</t>
  </si>
  <si>
    <t>998000</t>
  </si>
  <si>
    <t>997000</t>
  </si>
  <si>
    <t>Federal Agency Securities</t>
  </si>
  <si>
    <t>166.77M</t>
  </si>
  <si>
    <t>181.25M</t>
  </si>
  <si>
    <t>189.11M</t>
  </si>
  <si>
    <t>147.24M</t>
  </si>
  <si>
    <t>140M</t>
  </si>
  <si>
    <t>State &amp; Municipal Securities</t>
  </si>
  <si>
    <t>841.07M</t>
  </si>
  <si>
    <t>851.29M</t>
  </si>
  <si>
    <t>987.13M</t>
  </si>
  <si>
    <t>1.04B</t>
  </si>
  <si>
    <t>1.15B</t>
  </si>
  <si>
    <t>Mortgage Backed Securities</t>
  </si>
  <si>
    <t>4.03B</t>
  </si>
  <si>
    <t>4.51B</t>
  </si>
  <si>
    <t>4.81B</t>
  </si>
  <si>
    <t>5.09B</t>
  </si>
  <si>
    <t>4.8B</t>
  </si>
  <si>
    <t>Other Securities</t>
  </si>
  <si>
    <t>92.1M</t>
  </si>
  <si>
    <t>94.52M</t>
  </si>
  <si>
    <t>33.16M</t>
  </si>
  <si>
    <t>4.77M</t>
  </si>
  <si>
    <t>4.8M</t>
  </si>
  <si>
    <t>Other Investments</t>
  </si>
  <si>
    <t>408.84M</t>
  </si>
  <si>
    <t>190.76M</t>
  </si>
  <si>
    <t>726.86M</t>
  </si>
  <si>
    <t>204.68M</t>
  </si>
  <si>
    <t>269.66M</t>
  </si>
  <si>
    <t>Investments Growth</t>
  </si>
  <si>
    <t>4.52%</t>
  </si>
  <si>
    <t>15.27%</t>
  </si>
  <si>
    <t>-3.78%</t>
  </si>
  <si>
    <t>-1.17%</t>
  </si>
  <si>
    <t>Net Loans</t>
  </si>
  <si>
    <t>15.11B</t>
  </si>
  <si>
    <t>15.63B</t>
  </si>
  <si>
    <t>17.33B</t>
  </si>
  <si>
    <t>18.44B</t>
  </si>
  <si>
    <t>19.78B</t>
  </si>
  <si>
    <t>Gross Loans - Net of Unearned Income</t>
  </si>
  <si>
    <t>15.41B</t>
  </si>
  <si>
    <t>15.9B</t>
  </si>
  <si>
    <t>17.59B</t>
  </si>
  <si>
    <t>18.71B</t>
  </si>
  <si>
    <t>20.05B</t>
  </si>
  <si>
    <t>Commercial &amp; Industrial Loans</t>
  </si>
  <si>
    <t>4.5B</t>
  </si>
  <si>
    <t>4.82B</t>
  </si>
  <si>
    <t>5.91B</t>
  </si>
  <si>
    <t>6.19B</t>
  </si>
  <si>
    <t>6.49B</t>
  </si>
  <si>
    <t>Consumer &amp; Installment Loans</t>
  </si>
  <si>
    <t>2.69B</t>
  </si>
  <si>
    <t>2.23B</t>
  </si>
  <si>
    <t>2.09B</t>
  </si>
  <si>
    <t>1.43B</t>
  </si>
  <si>
    <t>1.33B</t>
  </si>
  <si>
    <t>Real Estate Mortgage Loans</t>
  </si>
  <si>
    <t>8.16B</t>
  </si>
  <si>
    <t>8.79B</t>
  </si>
  <si>
    <t>9.55B</t>
  </si>
  <si>
    <t>11.1B</t>
  </si>
  <si>
    <t>12.24B</t>
  </si>
  <si>
    <t>Lease Financing Loans</t>
  </si>
  <si>
    <t>64.2M</t>
  </si>
  <si>
    <t>55.48M</t>
  </si>
  <si>
    <t>51.53M</t>
  </si>
  <si>
    <t>Foreign Loans</t>
  </si>
  <si>
    <t>Broker &amp; Financial Institution Loans</t>
  </si>
  <si>
    <t>Unspecified/Other Loans</t>
  </si>
  <si>
    <t>Unearned Income</t>
  </si>
  <si>
    <t>Loan Loss Allowances (Reserves)</t>
  </si>
  <si>
    <t>(297.41M)</t>
  </si>
  <si>
    <t>(268.32M)</t>
  </si>
  <si>
    <t>(266.3M)</t>
  </si>
  <si>
    <t>(274.26M)</t>
  </si>
  <si>
    <t>(278.34M)</t>
  </si>
  <si>
    <t>Customer Liability on Acceptances</t>
  </si>
  <si>
    <t>Loans - 1 Yr Growth Rate</t>
  </si>
  <si>
    <t>3.40%</t>
  </si>
  <si>
    <t>10.88%</t>
  </si>
  <si>
    <t>7.25%</t>
  </si>
  <si>
    <t>Loans (Total) / Total Deposits</t>
  </si>
  <si>
    <t>Loans (Total) / Total Assets</t>
  </si>
  <si>
    <t>253.96M</t>
  </si>
  <si>
    <t>270.89M</t>
  </si>
  <si>
    <t>274.69M</t>
  </si>
  <si>
    <t>267.61M</t>
  </si>
  <si>
    <t>330.32M</t>
  </si>
  <si>
    <t>Other Assets (Including Intangibles)</t>
  </si>
  <si>
    <t>1.76B</t>
  </si>
  <si>
    <t>1.86B</t>
  </si>
  <si>
    <t>1.87B</t>
  </si>
  <si>
    <t>1.98B</t>
  </si>
  <si>
    <t>766.45M</t>
  </si>
  <si>
    <t>921.79M</t>
  </si>
  <si>
    <t>938.22M</t>
  </si>
  <si>
    <t>997.24M</t>
  </si>
  <si>
    <t>989.16M</t>
  </si>
  <si>
    <t>990.34M</t>
  </si>
  <si>
    <t>940.35M</t>
  </si>
  <si>
    <t>936.61M</t>
  </si>
  <si>
    <t>985.3M</t>
  </si>
  <si>
    <t>987.33M</t>
  </si>
  <si>
    <t>Interest Receivables</t>
  </si>
  <si>
    <t>68.39M</t>
  </si>
  <si>
    <t>66.31M</t>
  </si>
  <si>
    <t>67.57M</t>
  </si>
  <si>
    <t>23.66B</t>
  </si>
  <si>
    <t>24.4B</t>
  </si>
  <si>
    <t>26.98B</t>
  </si>
  <si>
    <t>27.87B</t>
  </si>
  <si>
    <t>29.29B</t>
  </si>
  <si>
    <t>Assets - Total Growth</t>
  </si>
  <si>
    <t>3.14%</t>
  </si>
  <si>
    <t>10.59%</t>
  </si>
  <si>
    <t>3.29%</t>
  </si>
  <si>
    <t>5.11%</t>
  </si>
  <si>
    <t>Return On Average Assets</t>
  </si>
  <si>
    <t>0.69%</t>
  </si>
  <si>
    <t>Total Deposits</t>
  </si>
  <si>
    <t>16.94B</t>
  </si>
  <si>
    <t>17.27B</t>
  </si>
  <si>
    <t>18.76B</t>
  </si>
  <si>
    <t>21.01B</t>
  </si>
  <si>
    <t>21.89B</t>
  </si>
  <si>
    <t>Demand Deposits</t>
  </si>
  <si>
    <t>4.76B</t>
  </si>
  <si>
    <t>4.63B</t>
  </si>
  <si>
    <t>5.56B</t>
  </si>
  <si>
    <t>5.39B</t>
  </si>
  <si>
    <t>Savings/Time Deposits</t>
  </si>
  <si>
    <t>12.18B</t>
  </si>
  <si>
    <t>12.64B</t>
  </si>
  <si>
    <t>14.26B</t>
  </si>
  <si>
    <t>15.45B</t>
  </si>
  <si>
    <t>16.5B</t>
  </si>
  <si>
    <t>Foreign Office Deposits</t>
  </si>
  <si>
    <t>Deposits Growth</t>
  </si>
  <si>
    <t>8.67%</t>
  </si>
  <si>
    <t>11.96%</t>
  </si>
  <si>
    <t>4.19%</t>
  </si>
  <si>
    <t>Total Debt</t>
  </si>
  <si>
    <t>3.34B</t>
  </si>
  <si>
    <t>3.83B</t>
  </si>
  <si>
    <t>5B</t>
  </si>
  <si>
    <t>3.51B</t>
  </si>
  <si>
    <t>3.85B</t>
  </si>
  <si>
    <t>2.73B</t>
  </si>
  <si>
    <t>895.93M</t>
  </si>
  <si>
    <t>834.42M</t>
  </si>
  <si>
    <t>1.93B</t>
  </si>
  <si>
    <t>355M</t>
  </si>
  <si>
    <t>500M</t>
  </si>
  <si>
    <t>335M</t>
  </si>
  <si>
    <t>482.01M</t>
  </si>
  <si>
    <t>801.94M</t>
  </si>
  <si>
    <t>540.93M</t>
  </si>
  <si>
    <t>568.29M</t>
  </si>
  <si>
    <t>499.42M</t>
  </si>
  <si>
    <t>610.04M</t>
  </si>
  <si>
    <t>615.3M</t>
  </si>
  <si>
    <t>2.93B</t>
  </si>
  <si>
    <t>3.93B</t>
  </si>
  <si>
    <t>2.68B</t>
  </si>
  <si>
    <t>2.76B</t>
  </si>
  <si>
    <t>LT Debt excl. Capitalized Leases</t>
  </si>
  <si>
    <t>Long Term Debt Growth</t>
  </si>
  <si>
    <t>376.56%</t>
  </si>
  <si>
    <t>34.03%</t>
  </si>
  <si>
    <t>-31.91%</t>
  </si>
  <si>
    <t>Total Debt / Total Assets</t>
  </si>
  <si>
    <t>14.13%</t>
  </si>
  <si>
    <t>15.69%</t>
  </si>
  <si>
    <t>18.53%</t>
  </si>
  <si>
    <t>12.60%</t>
  </si>
  <si>
    <t>13.16%</t>
  </si>
  <si>
    <t>269.19M</t>
  </si>
  <si>
    <t>240.27M</t>
  </si>
  <si>
    <t>259.61M</t>
  </si>
  <si>
    <t>256.34M</t>
  </si>
  <si>
    <t>305.73M</t>
  </si>
  <si>
    <t>20.72B</t>
  </si>
  <si>
    <t>21.51B</t>
  </si>
  <si>
    <t>24.18B</t>
  </si>
  <si>
    <t>24.93B</t>
  </si>
  <si>
    <t>26.2B</t>
  </si>
  <si>
    <t>63.27M</t>
  </si>
  <si>
    <t>61.86M</t>
  </si>
  <si>
    <t>59.73M</t>
  </si>
  <si>
    <t>121.38M</t>
  </si>
  <si>
    <t>159.93M</t>
  </si>
  <si>
    <t>2.87B</t>
  </si>
  <si>
    <t>2.83B</t>
  </si>
  <si>
    <t>2.74B</t>
  </si>
  <si>
    <t>2.82B</t>
  </si>
  <si>
    <t>1.75M</t>
  </si>
  <si>
    <t>1.67M</t>
  </si>
  <si>
    <t>1.64M</t>
  </si>
  <si>
    <t>1.63M</t>
  </si>
  <si>
    <t>Additional Paid-In Capital/Capital Surplus</t>
  </si>
  <si>
    <t>1.6B</t>
  </si>
  <si>
    <t>1.62B</t>
  </si>
  <si>
    <t>1.48B</t>
  </si>
  <si>
    <t>1.46B</t>
  </si>
  <si>
    <t>1.28B</t>
  </si>
  <si>
    <t>1.5B</t>
  </si>
  <si>
    <t>1.59B</t>
  </si>
  <si>
    <t>1.7B</t>
  </si>
  <si>
    <t>(11.4M)</t>
  </si>
  <si>
    <t>18.51M</t>
  </si>
  <si>
    <t>459000</t>
  </si>
  <si>
    <t>(20.08M)</t>
  </si>
  <si>
    <t>Other Appropriated Reserves</t>
  </si>
  <si>
    <t>48.6M</t>
  </si>
  <si>
    <t>(12.85M)</t>
  </si>
  <si>
    <t>(23.36M)</t>
  </si>
  <si>
    <t>(33.08M)</t>
  </si>
  <si>
    <t>(34.6M)</t>
  </si>
  <si>
    <t>(61.17M)</t>
  </si>
  <si>
    <t>(158.58M)</t>
  </si>
  <si>
    <t>(239.04M)</t>
  </si>
  <si>
    <t>(204.92M)</t>
  </si>
  <si>
    <t>(170.83M)</t>
  </si>
  <si>
    <t>12.15%</t>
  </si>
  <si>
    <t>11.60%</t>
  </si>
  <si>
    <t>10.16%</t>
  </si>
  <si>
    <t>10.10%</t>
  </si>
  <si>
    <t>10.01%</t>
  </si>
  <si>
    <t>2.94B</t>
  </si>
  <si>
    <t>2.89B</t>
  </si>
  <si>
    <t>2.8B</t>
  </si>
  <si>
    <t>3.09B</t>
  </si>
  <si>
    <t>12.41%</t>
  </si>
  <si>
    <t>11.85%</t>
  </si>
  <si>
    <t>10.38%</t>
  </si>
  <si>
    <t>10.54%</t>
  </si>
  <si>
    <t>10.55%</t>
  </si>
  <si>
    <t>Return On Average Total Equity</t>
  </si>
  <si>
    <t>(89.94M)</t>
  </si>
  <si>
    <t>(69.82M)</t>
  </si>
  <si>
    <t>(54.89M)</t>
  </si>
  <si>
    <t>(114.94M)</t>
  </si>
  <si>
    <t>(83.97M)</t>
  </si>
  <si>
    <t>(67.72M)</t>
  </si>
  <si>
    <t>(50.4M)</t>
  </si>
  <si>
    <t>(54.64M)</t>
  </si>
  <si>
    <t>(103.88M)</t>
  </si>
  <si>
    <t>(5.97M)</t>
  </si>
  <si>
    <t>(2.1M)</t>
  </si>
  <si>
    <t>(4.5M)</t>
  </si>
  <si>
    <t>(11.06M)</t>
  </si>
  <si>
    <t>(685,000)</t>
  </si>
  <si>
    <t>1.13M</t>
  </si>
  <si>
    <t>(107.74M)</t>
  </si>
  <si>
    <t>(670.49M)</t>
  </si>
  <si>
    <t>(363.59M)</t>
  </si>
  <si>
    <t>(350.11M)</t>
  </si>
  <si>
    <t>129.93M</t>
  </si>
  <si>
    <t>(2.13B)</t>
  </si>
  <si>
    <t>(2.12B)</t>
  </si>
  <si>
    <t>(1.33B)</t>
  </si>
  <si>
    <t>(3.15B)</t>
  </si>
  <si>
    <t>(1.59B)</t>
  </si>
  <si>
    <t>2.02B</t>
  </si>
  <si>
    <t>1.45B</t>
  </si>
  <si>
    <t>970.47M</t>
  </si>
  <si>
    <t>1.72B</t>
  </si>
  <si>
    <t>Increase in Loans</t>
  </si>
  <si>
    <t>(4.3B)</t>
  </si>
  <si>
    <t>(2.9B)</t>
  </si>
  <si>
    <t>(2.81B)</t>
  </si>
  <si>
    <t>(2.36B)</t>
  </si>
  <si>
    <t>(2.95B)</t>
  </si>
  <si>
    <t>Decrease in Loans</t>
  </si>
  <si>
    <t>2.56B</t>
  </si>
  <si>
    <t>1.24B</t>
  </si>
  <si>
    <t>1.54B</t>
  </si>
  <si>
    <t>70.92M</t>
  </si>
  <si>
    <t>41.67M</t>
  </si>
  <si>
    <t>36.45M</t>
  </si>
  <si>
    <t>21.24M</t>
  </si>
  <si>
    <t>27.69M</t>
  </si>
  <si>
    <t>(1.61B)</t>
  </si>
  <si>
    <t>(1.04B)</t>
  </si>
  <si>
    <t>(2.18B)</t>
  </si>
  <si>
    <t>(1.52B)</t>
  </si>
  <si>
    <t>(1.37B)</t>
  </si>
  <si>
    <t>35.34%</t>
  </si>
  <si>
    <t>-109.34%</t>
  </si>
  <si>
    <t>30.15%</t>
  </si>
  <si>
    <t>10.02%</t>
  </si>
  <si>
    <t>Net Investing Cash Flow / Interest Income</t>
  </si>
  <si>
    <t>-224.17%</t>
  </si>
  <si>
    <t>-146.77%</t>
  </si>
  <si>
    <t>-295.66%</t>
  </si>
  <si>
    <t>-201.87%</t>
  </si>
  <si>
    <t>-172.95%</t>
  </si>
  <si>
    <t>(44.83M)</t>
  </si>
  <si>
    <t>(60.15M)</t>
  </si>
  <si>
    <t>(63.71M)</t>
  </si>
  <si>
    <t>(69.56M)</t>
  </si>
  <si>
    <t>(76.76M)</t>
  </si>
  <si>
    <t>(39.63M)</t>
  </si>
  <si>
    <t>(54.99M)</t>
  </si>
  <si>
    <t>(58.71M)</t>
  </si>
  <si>
    <t>(62.4M)</t>
  </si>
  <si>
    <t>(67.86M)</t>
  </si>
  <si>
    <t>(5.2M)</t>
  </si>
  <si>
    <t>(5.16M)</t>
  </si>
  <si>
    <t>(5M)</t>
  </si>
  <si>
    <t>(7.16M)</t>
  </si>
  <si>
    <t>(8.9M)</t>
  </si>
  <si>
    <t>Cash Dividend Growth</t>
  </si>
  <si>
    <t>-34.16%</t>
  </si>
  <si>
    <t>-5.92%</t>
  </si>
  <si>
    <t>-9.17%</t>
  </si>
  <si>
    <t>-10.36%</t>
  </si>
  <si>
    <t>Decrease in Deposits</t>
  </si>
  <si>
    <t>Increase in Deposits</t>
  </si>
  <si>
    <t>328.91M</t>
  </si>
  <si>
    <t>2.24B</t>
  </si>
  <si>
    <t>880.78M</t>
  </si>
  <si>
    <t>(61.65M)</t>
  </si>
  <si>
    <t>(124.98M)</t>
  </si>
  <si>
    <t>(265.26M)</t>
  </si>
  <si>
    <t>(36.52M)</t>
  </si>
  <si>
    <t>11.83M</t>
  </si>
  <si>
    <t>(99.49M)</t>
  </si>
  <si>
    <t>(85.23M)</t>
  </si>
  <si>
    <t>62.97M</t>
  </si>
  <si>
    <t>97.07M</t>
  </si>
  <si>
    <t>(344.43M)</t>
  </si>
  <si>
    <t>486.56M</t>
  </si>
  <si>
    <t>(1.48B)</t>
  </si>
  <si>
    <t>342.58M</t>
  </si>
  <si>
    <t>(187.55M)</t>
  </si>
  <si>
    <t>327.36M</t>
  </si>
  <si>
    <t>(233.87M)</t>
  </si>
  <si>
    <t>257.62M</t>
  </si>
  <si>
    <t>(156.88M)</t>
  </si>
  <si>
    <t>2.07B</t>
  </si>
  <si>
    <t>840.96M</t>
  </si>
  <si>
    <t>(1.25B)</t>
  </si>
  <si>
    <t>84.96M</t>
  </si>
  <si>
    <t>154.74M</t>
  </si>
  <si>
    <t>2.5B</t>
  </si>
  <si>
    <t>996.03M</t>
  </si>
  <si>
    <t>250M</t>
  </si>
  <si>
    <t>1.27B</t>
  </si>
  <si>
    <t>(311.62M)</t>
  </si>
  <si>
    <t>(427.43M)</t>
  </si>
  <si>
    <t>(155.07M)</t>
  </si>
  <si>
    <t>(1.5B)</t>
  </si>
  <si>
    <t>(1.18B)</t>
  </si>
  <si>
    <t>20.05M</t>
  </si>
  <si>
    <t>21.75M</t>
  </si>
  <si>
    <t>1.4B</t>
  </si>
  <si>
    <t>630.34M</t>
  </si>
  <si>
    <t>2.34B</t>
  </si>
  <si>
    <t>674.23M</t>
  </si>
  <si>
    <t>1.18B</t>
  </si>
  <si>
    <t>-55.12%</t>
  </si>
  <si>
    <t>270.54%</t>
  </si>
  <si>
    <t>-71.13%</t>
  </si>
  <si>
    <t>75.04%</t>
  </si>
  <si>
    <t>Net Financing Cash Flow / Interest Income</t>
  </si>
  <si>
    <t>195.67%</t>
  </si>
  <si>
    <t>88.91%</t>
  </si>
  <si>
    <t>317.03%</t>
  </si>
  <si>
    <t>89.46%</t>
  </si>
  <si>
    <t>149.09%</t>
  </si>
  <si>
    <t>121.28M</t>
  </si>
  <si>
    <t>(135.63M)</t>
  </si>
  <si>
    <t>429.82M</t>
  </si>
  <si>
    <t>(558.38M)</t>
  </si>
  <si>
    <t>168.55M</t>
  </si>
  <si>
    <t>241.94M</t>
  </si>
  <si>
    <t>206.86M</t>
  </si>
  <si>
    <t>222.03M</t>
  </si>
  <si>
    <t>234.2M</t>
  </si>
  <si>
    <t>253.53M</t>
  </si>
  <si>
    <t>-14.50%</t>
  </si>
  <si>
    <t>7.33%</t>
  </si>
  <si>
    <t>5.48%</t>
  </si>
  <si>
    <t>8.25%</t>
  </si>
  <si>
    <t>4.77%</t>
  </si>
  <si>
    <t>FFBC</t>
  </si>
  <si>
    <t>First Financial Bancorp</t>
  </si>
  <si>
    <t>ONB</t>
  </si>
  <si>
    <t>Old National Bancorp</t>
  </si>
  <si>
    <t>WAL</t>
  </si>
  <si>
    <t>Western Alliance Bancorp</t>
  </si>
  <si>
    <t>BOKF</t>
  </si>
  <si>
    <t>BOK Financial</t>
  </si>
  <si>
    <t>BXS</t>
  </si>
  <si>
    <t>BancorpSouth</t>
  </si>
  <si>
    <t>CBSH</t>
  </si>
  <si>
    <t>Commerce Bancshares</t>
  </si>
  <si>
    <t>1.71B</t>
  </si>
  <si>
    <t>18.37</t>
  </si>
  <si>
    <t>16.02</t>
  </si>
  <si>
    <t>1.79</t>
  </si>
  <si>
    <t>5.07</t>
  </si>
  <si>
    <t>2.28B</t>
  </si>
  <si>
    <t>15.65</t>
  </si>
  <si>
    <t>15.04</t>
  </si>
  <si>
    <t>2.03</t>
  </si>
  <si>
    <t>3.42</t>
  </si>
  <si>
    <t>1.24</t>
  </si>
  <si>
    <t>5.14B</t>
  </si>
  <si>
    <t>18.77</t>
  </si>
  <si>
    <t>14.06</t>
  </si>
  <si>
    <t>1.78</t>
  </si>
  <si>
    <t>7.13</t>
  </si>
  <si>
    <t>2.58</t>
  </si>
  <si>
    <t>20.07</t>
  </si>
  <si>
    <t>15.37</t>
  </si>
  <si>
    <t>3.91</t>
  </si>
  <si>
    <t>1.66</t>
  </si>
  <si>
    <t>F</t>
  </si>
  <si>
    <t>i</t>
  </si>
  <si>
    <t>r</t>
  </si>
  <si>
    <t>a</t>
  </si>
  <si>
    <t>Badger Meter, Inc. (BMI)</t>
  </si>
  <si>
    <t>40.85</t>
  </si>
  <si>
    <t>40.70</t>
  </si>
  <si>
    <t>40.45</t>
  </si>
  <si>
    <t>40.35 - 40.90</t>
  </si>
  <si>
    <t>29.30 - 41.70</t>
  </si>
  <si>
    <t>79486</t>
  </si>
  <si>
    <t>116542</t>
  </si>
  <si>
    <t>1.19B</t>
  </si>
  <si>
    <t>0.37</t>
  </si>
  <si>
    <t>36.15</t>
  </si>
  <si>
    <t>0.46 (1.13%)</t>
  </si>
  <si>
    <t>2017-05-26</t>
  </si>
  <si>
    <t>43.00</t>
  </si>
  <si>
    <t>4</t>
  </si>
  <si>
    <t>5</t>
  </si>
  <si>
    <t>108.02M</t>
  </si>
  <si>
    <t>102.59M</t>
  </si>
  <si>
    <t>411.61M</t>
  </si>
  <si>
    <t>434.08M</t>
  </si>
  <si>
    <t>105.9M</t>
  </si>
  <si>
    <t>99.2M</t>
  </si>
  <si>
    <t>405.6M</t>
  </si>
  <si>
    <t>421.77M</t>
  </si>
  <si>
    <t>109.16M</t>
  </si>
  <si>
    <t>108.03M</t>
  </si>
  <si>
    <t>418.03M</t>
  </si>
  <si>
    <t>445.8M</t>
  </si>
  <si>
    <t>103.82M</t>
  </si>
  <si>
    <t>96.27M</t>
  </si>
  <si>
    <t>393.76M</t>
  </si>
  <si>
    <t>4.00%</t>
  </si>
  <si>
    <t>4.50%</t>
  </si>
  <si>
    <t>0.33</t>
  </si>
  <si>
    <t>0.25</t>
  </si>
  <si>
    <t>0.3</t>
  </si>
  <si>
    <t>0.21</t>
  </si>
  <si>
    <t>-0.03</t>
  </si>
  <si>
    <t>-0.04</t>
  </si>
  <si>
    <t>-9.10%</t>
  </si>
  <si>
    <t>-16.00%</t>
  </si>
  <si>
    <t>15.40%</t>
  </si>
  <si>
    <t>BMI</t>
  </si>
  <si>
    <t>6.10%</t>
  </si>
  <si>
    <t>11.70%</t>
  </si>
  <si>
    <t>10.50%</t>
  </si>
  <si>
    <t>15.90%</t>
  </si>
  <si>
    <t>5.37%</t>
  </si>
  <si>
    <t>29.82</t>
  </si>
  <si>
    <t>2.04</t>
  </si>
  <si>
    <t>3.01</t>
  </si>
  <si>
    <t>4.56</t>
  </si>
  <si>
    <t>8.37%</t>
  </si>
  <si>
    <t>13.41%</t>
  </si>
  <si>
    <t>9.32%</t>
  </si>
  <si>
    <t>394.8M</t>
  </si>
  <si>
    <t>13.66</t>
  </si>
  <si>
    <t>1.00%</t>
  </si>
  <si>
    <t>150.58M</t>
  </si>
  <si>
    <t>75.73M</t>
  </si>
  <si>
    <t>33.05M</t>
  </si>
  <si>
    <t>9.50%</t>
  </si>
  <si>
    <t>11.31M</t>
  </si>
  <si>
    <t>0.39</t>
  </si>
  <si>
    <t>38.16M</t>
  </si>
  <si>
    <t>14.63</t>
  </si>
  <si>
    <t>8.96</t>
  </si>
  <si>
    <t>50.44M</t>
  </si>
  <si>
    <t>46.11M</t>
  </si>
  <si>
    <t>9.56%</t>
  </si>
  <si>
    <t>41.70</t>
  </si>
  <si>
    <t>29.30</t>
  </si>
  <si>
    <t>40.04</t>
  </si>
  <si>
    <t>37.96</t>
  </si>
  <si>
    <t>116.54k</t>
  </si>
  <si>
    <t>72.65k</t>
  </si>
  <si>
    <t>29.11M</t>
  </si>
  <si>
    <t>28.19M</t>
  </si>
  <si>
    <t>14.94%</t>
  </si>
  <si>
    <t>74.20%</t>
  </si>
  <si>
    <t>12.25</t>
  </si>
  <si>
    <t>6.67%</t>
  </si>
  <si>
    <t>1.69M</t>
  </si>
  <si>
    <t>1.13%</t>
  </si>
  <si>
    <t>1.09%</t>
  </si>
  <si>
    <t>1.33</t>
  </si>
  <si>
    <t>39.38%</t>
  </si>
  <si>
    <t>May 26, 2017</t>
  </si>
  <si>
    <t>2/1</t>
  </si>
  <si>
    <t>Sep 16, 2016</t>
  </si>
  <si>
    <t>Mr. Richard A. Meeusen</t>
  </si>
  <si>
    <t>Chairman, Chief Exec. Officer and Pres</t>
  </si>
  <si>
    <t>2.23M</t>
  </si>
  <si>
    <t>Mr. Richard E. Johnson</t>
  </si>
  <si>
    <t>Chief Financial Officer, Sr. VP of Fin. and Treasurer</t>
  </si>
  <si>
    <t>822.05k</t>
  </si>
  <si>
    <t>Mr. Kimberly K. Stoll</t>
  </si>
  <si>
    <t>VP of Sales &amp; Marketing</t>
  </si>
  <si>
    <t>463.3k</t>
  </si>
  <si>
    <t>Mr. Horst E. Gras</t>
  </si>
  <si>
    <t>VP of International Operations</t>
  </si>
  <si>
    <t>543.9k</t>
  </si>
  <si>
    <t>9.18k</t>
  </si>
  <si>
    <t>Mr. Gregory M. Gomez</t>
  </si>
  <si>
    <t>VP of Bus. Devel. and Flow Instrumentation</t>
  </si>
  <si>
    <t>459.68k</t>
  </si>
  <si>
    <t>319.66M</t>
  </si>
  <si>
    <t>334.12M</t>
  </si>
  <si>
    <t>364.77M</t>
  </si>
  <si>
    <t>377.7M</t>
  </si>
  <si>
    <t>9.17%</t>
  </si>
  <si>
    <t>3.54%</t>
  </si>
  <si>
    <t>4.25%</t>
  </si>
  <si>
    <t>197.41M</t>
  </si>
  <si>
    <t>217.13M</t>
  </si>
  <si>
    <t>233.63M</t>
  </si>
  <si>
    <t>241.92M</t>
  </si>
  <si>
    <t>239.63M</t>
  </si>
  <si>
    <t>185.36M</t>
  </si>
  <si>
    <t>203.64M</t>
  </si>
  <si>
    <t>217.96M</t>
  </si>
  <si>
    <t>221.32M</t>
  </si>
  <si>
    <t>217.18M</t>
  </si>
  <si>
    <t>12.05M</t>
  </si>
  <si>
    <t>13.49M</t>
  </si>
  <si>
    <t>15.66M</t>
  </si>
  <si>
    <t>20.6M</t>
  </si>
  <si>
    <t>22.44M</t>
  </si>
  <si>
    <t>8.51M</t>
  </si>
  <si>
    <t>8.89M</t>
  </si>
  <si>
    <t>9.99M</t>
  </si>
  <si>
    <t>10.72M</t>
  </si>
  <si>
    <t>4.47M</t>
  </si>
  <si>
    <t>4.98M</t>
  </si>
  <si>
    <t>6.77M</t>
  </si>
  <si>
    <t>10.61M</t>
  </si>
  <si>
    <t>9.99%</t>
  </si>
  <si>
    <t>7.60%</t>
  </si>
  <si>
    <t>3.55%</t>
  </si>
  <si>
    <t>-0.95%</t>
  </si>
  <si>
    <t>122.25M</t>
  </si>
  <si>
    <t>116.99M</t>
  </si>
  <si>
    <t>131.14M</t>
  </si>
  <si>
    <t>135.78M</t>
  </si>
  <si>
    <t>154.14M</t>
  </si>
  <si>
    <t>-4.30%</t>
  </si>
  <si>
    <t>12.10%</t>
  </si>
  <si>
    <t>3.53%</t>
  </si>
  <si>
    <t>13.52%</t>
  </si>
  <si>
    <t>39.14%</t>
  </si>
  <si>
    <t>76.78M</t>
  </si>
  <si>
    <t>77.78M</t>
  </si>
  <si>
    <t>84.7M</t>
  </si>
  <si>
    <t>93.41M</t>
  </si>
  <si>
    <t>99.81M</t>
  </si>
  <si>
    <t>9.6M</t>
  </si>
  <si>
    <t>10.5M</t>
  </si>
  <si>
    <t>9.5M</t>
  </si>
  <si>
    <t>10.6M</t>
  </si>
  <si>
    <t>67.18M</t>
  </si>
  <si>
    <t>67.28M</t>
  </si>
  <si>
    <t>75.2M</t>
  </si>
  <si>
    <t>82.81M</t>
  </si>
  <si>
    <t>89.21M</t>
  </si>
  <si>
    <t>1.31%</t>
  </si>
  <si>
    <t>8.89%</t>
  </si>
  <si>
    <t>10.29%</t>
  </si>
  <si>
    <t>6.86%</t>
  </si>
  <si>
    <t>3.56M</t>
  </si>
  <si>
    <t>44.47M</t>
  </si>
  <si>
    <t>39.11M</t>
  </si>
  <si>
    <t>46.05M</t>
  </si>
  <si>
    <t>1.1M</t>
  </si>
  <si>
    <t>1.22M</t>
  </si>
  <si>
    <t>921000</t>
  </si>
  <si>
    <t>3.37%</t>
  </si>
  <si>
    <t>7.22%</t>
  </si>
  <si>
    <t>-24.32%</t>
  </si>
  <si>
    <t>43.47M</t>
  </si>
  <si>
    <t>38.01M</t>
  </si>
  <si>
    <t>44.91M</t>
  </si>
  <si>
    <t>41.15M</t>
  </si>
  <si>
    <t>49.84M</t>
  </si>
  <si>
    <t>-12.56%</t>
  </si>
  <si>
    <t>18.16%</t>
  </si>
  <si>
    <t>-8.37%</t>
  </si>
  <si>
    <t>21.12%</t>
  </si>
  <si>
    <t>12.66%</t>
  </si>
  <si>
    <t>15.44M</t>
  </si>
  <si>
    <t>13.39M</t>
  </si>
  <si>
    <t>15.23M</t>
  </si>
  <si>
    <t>15.21M</t>
  </si>
  <si>
    <t>17.55M</t>
  </si>
  <si>
    <t>15.02M</t>
  </si>
  <si>
    <t>15.45M</t>
  </si>
  <si>
    <t>15.71M</t>
  </si>
  <si>
    <t>507000</t>
  </si>
  <si>
    <t>802000</t>
  </si>
  <si>
    <t>1.12M</t>
  </si>
  <si>
    <t>686000</t>
  </si>
  <si>
    <t>(828,000)</t>
  </si>
  <si>
    <t>(2.4M)</t>
  </si>
  <si>
    <t>(1.12M)</t>
  </si>
  <si>
    <t>(2.92M)</t>
  </si>
  <si>
    <t>1.07M</t>
  </si>
  <si>
    <t>397000</t>
  </si>
  <si>
    <t>(32,000)</t>
  </si>
  <si>
    <t>(219,000)</t>
  </si>
  <si>
    <t>(102,000)</t>
  </si>
  <si>
    <t>(363,000)</t>
  </si>
  <si>
    <t>28.03M</t>
  </si>
  <si>
    <t>24.62M</t>
  </si>
  <si>
    <t>29.68M</t>
  </si>
  <si>
    <t>32.3M</t>
  </si>
  <si>
    <t>-12.18%</t>
  </si>
  <si>
    <t>20.56%</t>
  </si>
  <si>
    <t>-12.60%</t>
  </si>
  <si>
    <t>24.51%</t>
  </si>
  <si>
    <t>0.98</t>
  </si>
  <si>
    <t>0.86</t>
  </si>
  <si>
    <t>1.04</t>
  </si>
  <si>
    <t>0.90</t>
  </si>
  <si>
    <t>1.12</t>
  </si>
  <si>
    <t>-12.76%</t>
  </si>
  <si>
    <t>21.05%</t>
  </si>
  <si>
    <t>-13.04%</t>
  </si>
  <si>
    <t>24.44%</t>
  </si>
  <si>
    <t>28.66M</t>
  </si>
  <si>
    <t>28.72M</t>
  </si>
  <si>
    <t>28.61M</t>
  </si>
  <si>
    <t>28.76M</t>
  </si>
  <si>
    <t>28.89M</t>
  </si>
  <si>
    <t>0.85</t>
  </si>
  <si>
    <t>1.03</t>
  </si>
  <si>
    <t>1.11</t>
  </si>
  <si>
    <t>-12.82%</t>
  </si>
  <si>
    <t>21.18%</t>
  </si>
  <si>
    <t>-12.62%</t>
  </si>
  <si>
    <t>23.33%</t>
  </si>
  <si>
    <t>28.8M</t>
  </si>
  <si>
    <t>28.88M</t>
  </si>
  <si>
    <t>29.05M</t>
  </si>
  <si>
    <t>57.52M</t>
  </si>
  <si>
    <t>52.7M</t>
  </si>
  <si>
    <t>62.11M</t>
  </si>
  <si>
    <t>73.21M</t>
  </si>
  <si>
    <t>-8.38%</t>
  </si>
  <si>
    <t>17.86%</t>
  </si>
  <si>
    <t>1.38%</t>
  </si>
  <si>
    <t>16.26%</t>
  </si>
  <si>
    <t>18.59%</t>
  </si>
  <si>
    <t>6.55M</t>
  </si>
  <si>
    <t>7.26M</t>
  </si>
  <si>
    <t>10.82%</t>
  </si>
  <si>
    <t>-8.36%</t>
  </si>
  <si>
    <t>22.64%</t>
  </si>
  <si>
    <t>-10.11%</t>
  </si>
  <si>
    <t>2.26%</t>
  </si>
  <si>
    <t>1.95%</t>
  </si>
  <si>
    <t>2.10%</t>
  </si>
  <si>
    <t>45.58M</t>
  </si>
  <si>
    <t>50.13M</t>
  </si>
  <si>
    <t>53.97M</t>
  </si>
  <si>
    <t>56.64M</t>
  </si>
  <si>
    <t>59.82M</t>
  </si>
  <si>
    <t>46.07M</t>
  </si>
  <si>
    <t>50.66M</t>
  </si>
  <si>
    <t>54.78M</t>
  </si>
  <si>
    <t>57.12M</t>
  </si>
  <si>
    <t>60.24M</t>
  </si>
  <si>
    <t>(488,000)</t>
  </si>
  <si>
    <t>(531,000)</t>
  </si>
  <si>
    <t>(811,000)</t>
  </si>
  <si>
    <t>(477,000)</t>
  </si>
  <si>
    <t>(425,000)</t>
  </si>
  <si>
    <t>9.98%</t>
  </si>
  <si>
    <t>7.65%</t>
  </si>
  <si>
    <t>5.61%</t>
  </si>
  <si>
    <t>7.01</t>
  </si>
  <si>
    <t>6.66</t>
  </si>
  <si>
    <t>6.76</t>
  </si>
  <si>
    <t>6.67</t>
  </si>
  <si>
    <t>6.58</t>
  </si>
  <si>
    <t>61M</t>
  </si>
  <si>
    <t>60.94M</t>
  </si>
  <si>
    <t>71.77M</t>
  </si>
  <si>
    <t>78.6M</t>
  </si>
  <si>
    <t>77.7M</t>
  </si>
  <si>
    <t>19.87M</t>
  </si>
  <si>
    <t>17.7M</t>
  </si>
  <si>
    <t>25.36M</t>
  </si>
  <si>
    <t>28.55M</t>
  </si>
  <si>
    <t>18.09M</t>
  </si>
  <si>
    <t>13.34M</t>
  </si>
  <si>
    <t>12.33M</t>
  </si>
  <si>
    <t>13.05M</t>
  </si>
  <si>
    <t>13.18M</t>
  </si>
  <si>
    <t>17.16M</t>
  </si>
  <si>
    <t>27.79M</t>
  </si>
  <si>
    <t>30.91M</t>
  </si>
  <si>
    <t>33.37M</t>
  </si>
  <si>
    <t>36.86M</t>
  </si>
  <si>
    <t>42.46M</t>
  </si>
  <si>
    <t>8.24M</t>
  </si>
  <si>
    <t>8.83M</t>
  </si>
  <si>
    <t>8.71M</t>
  </si>
  <si>
    <t>5.93M</t>
  </si>
  <si>
    <t>6.16M</t>
  </si>
  <si>
    <t>121.37M</t>
  </si>
  <si>
    <t>127.16M</t>
  </si>
  <si>
    <t>141.11M</t>
  </si>
  <si>
    <t>149.33M</t>
  </si>
  <si>
    <t>151.01M</t>
  </si>
  <si>
    <t>70.48M</t>
  </si>
  <si>
    <t>76.42M</t>
  </si>
  <si>
    <t>81.81M</t>
  </si>
  <si>
    <t>90.92M</t>
  </si>
  <si>
    <t>90.19M</t>
  </si>
  <si>
    <t>152.76M</t>
  </si>
  <si>
    <t>164.14M</t>
  </si>
  <si>
    <t>177.4M</t>
  </si>
  <si>
    <t>194.07M</t>
  </si>
  <si>
    <t>200.98M</t>
  </si>
  <si>
    <t>55.02M</t>
  </si>
  <si>
    <t>57.87M</t>
  </si>
  <si>
    <t>59.84M</t>
  </si>
  <si>
    <t>65.23M</t>
  </si>
  <si>
    <t>8.92M</t>
  </si>
  <si>
    <t>8.94M</t>
  </si>
  <si>
    <t>9.18M</t>
  </si>
  <si>
    <t>9.03M</t>
  </si>
  <si>
    <t>9.07M</t>
  </si>
  <si>
    <t>82.28M</t>
  </si>
  <si>
    <t>87.72M</t>
  </si>
  <si>
    <t>95.59M</t>
  </si>
  <si>
    <t>103.15M</t>
  </si>
  <si>
    <t>110.78M</t>
  </si>
  <si>
    <t>94.28M</t>
  </si>
  <si>
    <t>102.01M</t>
  </si>
  <si>
    <t>114.29M</t>
  </si>
  <si>
    <t>110.33M</t>
  </si>
  <si>
    <t>104.49M</t>
  </si>
  <si>
    <t>35.93M</t>
  </si>
  <si>
    <t>44.7M</t>
  </si>
  <si>
    <t>47.72M</t>
  </si>
  <si>
    <t>47.98M</t>
  </si>
  <si>
    <t>49.31M</t>
  </si>
  <si>
    <t>58.35M</t>
  </si>
  <si>
    <t>57.32M</t>
  </si>
  <si>
    <t>66.57M</t>
  </si>
  <si>
    <t>62.35M</t>
  </si>
  <si>
    <t>55.17M</t>
  </si>
  <si>
    <t>4.31M</t>
  </si>
  <si>
    <t>10.47M</t>
  </si>
  <si>
    <t>3.49M</t>
  </si>
  <si>
    <t>3.31M</t>
  </si>
  <si>
    <t>3.5M</t>
  </si>
  <si>
    <t>290.45M</t>
  </si>
  <si>
    <t>316.06M</t>
  </si>
  <si>
    <t>341.16M</t>
  </si>
  <si>
    <t>355.48M</t>
  </si>
  <si>
    <t>349.7M</t>
  </si>
  <si>
    <t>8.82%</t>
  </si>
  <si>
    <t>7.94%</t>
  </si>
  <si>
    <t>-1.63%</t>
  </si>
  <si>
    <t>66.73M</t>
  </si>
  <si>
    <t>70.05M</t>
  </si>
  <si>
    <t>75.93M</t>
  </si>
  <si>
    <t>71.36M</t>
  </si>
  <si>
    <t>37.95M</t>
  </si>
  <si>
    <t>15.55M</t>
  </si>
  <si>
    <t>18.55M</t>
  </si>
  <si>
    <t>14.06M</t>
  </si>
  <si>
    <t>18.35M</t>
  </si>
  <si>
    <t>19.31%</t>
  </si>
  <si>
    <t>-24.23%</t>
  </si>
  <si>
    <t>22.02%</t>
  </si>
  <si>
    <t>6.97%</t>
  </si>
  <si>
    <t>2.9M</t>
  </si>
  <si>
    <t>8.22M</t>
  </si>
  <si>
    <t>15.64M</t>
  </si>
  <si>
    <t>14.8M</t>
  </si>
  <si>
    <t>16.64M</t>
  </si>
  <si>
    <t>9.82M</t>
  </si>
  <si>
    <t>11.9M</t>
  </si>
  <si>
    <t>9.66M</t>
  </si>
  <si>
    <t>13.86M</t>
  </si>
  <si>
    <t>881000</t>
  </si>
  <si>
    <t>882000</t>
  </si>
  <si>
    <t>3.74M</t>
  </si>
  <si>
    <t>2.78M</t>
  </si>
  <si>
    <t>94.08M</t>
  </si>
  <si>
    <t>98.04M</t>
  </si>
  <si>
    <t>107.08M</t>
  </si>
  <si>
    <t>104.54M</t>
  </si>
  <si>
    <t>75.84M</t>
  </si>
  <si>
    <t>15.35M</t>
  </si>
  <si>
    <t>10.34M</t>
  </si>
  <si>
    <t>11.62M</t>
  </si>
  <si>
    <t>13.08M</t>
  </si>
  <si>
    <t>9.79M</t>
  </si>
  <si>
    <t>6.4M</t>
  </si>
  <si>
    <t>(647,000)</t>
  </si>
  <si>
    <t>774000</t>
  </si>
  <si>
    <t>1.42M</t>
  </si>
  <si>
    <t>700000</t>
  </si>
  <si>
    <t>4.81M</t>
  </si>
  <si>
    <t>4.02M</t>
  </si>
  <si>
    <t>119.21M</t>
  </si>
  <si>
    <t>119.5M</t>
  </si>
  <si>
    <t>126.83M</t>
  </si>
  <si>
    <t>123.21M</t>
  </si>
  <si>
    <t>93.49M</t>
  </si>
  <si>
    <t>41.04%</t>
  </si>
  <si>
    <t>37.81%</t>
  </si>
  <si>
    <t>37.18%</t>
  </si>
  <si>
    <t>34.66%</t>
  </si>
  <si>
    <t>26.73%</t>
  </si>
  <si>
    <t>171.25M</t>
  </si>
  <si>
    <t>196.56M</t>
  </si>
  <si>
    <t>214.33M</t>
  </si>
  <si>
    <t>232.28M</t>
  </si>
  <si>
    <t>256.21M</t>
  </si>
  <si>
    <t>20.44M</t>
  </si>
  <si>
    <t>20.5M</t>
  </si>
  <si>
    <t>20.52M</t>
  </si>
  <si>
    <t>20.55M</t>
  </si>
  <si>
    <t>37.12M</t>
  </si>
  <si>
    <t>155.69M</t>
  </si>
  <si>
    <t>170.32M</t>
  </si>
  <si>
    <t>189.37M</t>
  </si>
  <si>
    <t>204.04M</t>
  </si>
  <si>
    <t>223.88M</t>
  </si>
  <si>
    <t>(1.23M)</t>
  </si>
  <si>
    <t>(1.08M)</t>
  </si>
  <si>
    <t>(922,000)</t>
  </si>
  <si>
    <t>(768,000)</t>
  </si>
  <si>
    <t>(614,000)</t>
  </si>
  <si>
    <t>1.58M</t>
  </si>
  <si>
    <t>1.76M</t>
  </si>
  <si>
    <t>35000</t>
  </si>
  <si>
    <t>(812,000)</t>
  </si>
  <si>
    <t>(1.14M)</t>
  </si>
  <si>
    <t>(31.46M)</t>
  </si>
  <si>
    <t>(31.29M)</t>
  </si>
  <si>
    <t>(31.13M)</t>
  </si>
  <si>
    <t>(30.95M)</t>
  </si>
  <si>
    <t>(20.56M)</t>
  </si>
  <si>
    <t>58.96%</t>
  </si>
  <si>
    <t>62.19%</t>
  </si>
  <si>
    <t>62.82%</t>
  </si>
  <si>
    <t>65.34%</t>
  </si>
  <si>
    <t>73.27%</t>
  </si>
  <si>
    <t>(551,000)</t>
  </si>
  <si>
    <t>1.46M</t>
  </si>
  <si>
    <t>(3.02M)</t>
  </si>
  <si>
    <t>710000</t>
  </si>
  <si>
    <t>291000</t>
  </si>
  <si>
    <t>5.87M</t>
  </si>
  <si>
    <t>2.8M</t>
  </si>
  <si>
    <t>39.83M</t>
  </si>
  <si>
    <t>42.35M</t>
  </si>
  <si>
    <t>49.87M</t>
  </si>
  <si>
    <t>46.32M</t>
  </si>
  <si>
    <t>(5.02M)</t>
  </si>
  <si>
    <t>(7.54M)</t>
  </si>
  <si>
    <t>(14.14M)</t>
  </si>
  <si>
    <t>(10.49M)</t>
  </si>
  <si>
    <t>(459,000)</t>
  </si>
  <si>
    <t>812000</t>
  </si>
  <si>
    <t>(3.99M)</t>
  </si>
  <si>
    <t>(997,000)</t>
  </si>
  <si>
    <t>(5.51M)</t>
  </si>
  <si>
    <t>(3.79M)</t>
  </si>
  <si>
    <t>(6.2M)</t>
  </si>
  <si>
    <t>2.14M</t>
  </si>
  <si>
    <t>2.15M</t>
  </si>
  <si>
    <t>34.8M</t>
  </si>
  <si>
    <t>34.82M</t>
  </si>
  <si>
    <t>35.74M</t>
  </si>
  <si>
    <t>35.83M</t>
  </si>
  <si>
    <t>56.19M</t>
  </si>
  <si>
    <t>0.05%</t>
  </si>
  <si>
    <t>2.63%</t>
  </si>
  <si>
    <t>0.27%</t>
  </si>
  <si>
    <t>56.81%</t>
  </si>
  <si>
    <t>10.89%</t>
  </si>
  <si>
    <t>10.42%</t>
  </si>
  <si>
    <t>9.80%</t>
  </si>
  <si>
    <t>9.49%</t>
  </si>
  <si>
    <t>14.27%</t>
  </si>
  <si>
    <t>(8.2M)</t>
  </si>
  <si>
    <t>(14.31M)</t>
  </si>
  <si>
    <t>(12.33M)</t>
  </si>
  <si>
    <t>(19.77M)</t>
  </si>
  <si>
    <t>(10.6M)</t>
  </si>
  <si>
    <t>-74.48%</t>
  </si>
  <si>
    <t>13.83%</t>
  </si>
  <si>
    <t>-60.28%</t>
  </si>
  <si>
    <t>46.39%</t>
  </si>
  <si>
    <t>-2.57%</t>
  </si>
  <si>
    <t>-4.28%</t>
  </si>
  <si>
    <t>-3.38%</t>
  </si>
  <si>
    <t>-5.23%</t>
  </si>
  <si>
    <t>-2.69%</t>
  </si>
  <si>
    <t>(51.52M)</t>
  </si>
  <si>
    <t>(15.4M)</t>
  </si>
  <si>
    <t>(20.83M)</t>
  </si>
  <si>
    <t>(1.8M)</t>
  </si>
  <si>
    <t>(59.72M)</t>
  </si>
  <si>
    <t>(29.71M)</t>
  </si>
  <si>
    <t>(33.16M)</t>
  </si>
  <si>
    <t>(21.67M)</t>
  </si>
  <si>
    <t>(12.4M)</t>
  </si>
  <si>
    <t>50.25%</t>
  </si>
  <si>
    <t>-11.61%</t>
  </si>
  <si>
    <t>34.64%</t>
  </si>
  <si>
    <t>42.80%</t>
  </si>
  <si>
    <t>-18.68%</t>
  </si>
  <si>
    <t>-8.89%</t>
  </si>
  <si>
    <t>-9.09%</t>
  </si>
  <si>
    <t>-5.74%</t>
  </si>
  <si>
    <t>-3.15%</t>
  </si>
  <si>
    <t>(9.51M)</t>
  </si>
  <si>
    <t>(10M)</t>
  </si>
  <si>
    <t>(10.63M)</t>
  </si>
  <si>
    <t>(11.26M)</t>
  </si>
  <si>
    <t>(12.46M)</t>
  </si>
  <si>
    <t>(29.14M)</t>
  </si>
  <si>
    <t>2.11M</t>
  </si>
  <si>
    <t>(30M)</t>
  </si>
  <si>
    <t>859000</t>
  </si>
  <si>
    <t>477000</t>
  </si>
  <si>
    <t>498000</t>
  </si>
  <si>
    <t>469000</t>
  </si>
  <si>
    <t>470000</t>
  </si>
  <si>
    <t>518000</t>
  </si>
  <si>
    <t>382000</t>
  </si>
  <si>
    <t>730000</t>
  </si>
  <si>
    <t>568000</t>
  </si>
  <si>
    <t>65.14M</t>
  </si>
  <si>
    <t>3.21M</t>
  </si>
  <si>
    <t>(3.96M)</t>
  </si>
  <si>
    <t>(33.1M)</t>
  </si>
  <si>
    <t>297000</t>
  </si>
  <si>
    <t>38000</t>
  </si>
  <si>
    <t>141000</t>
  </si>
  <si>
    <t>26.78M</t>
  </si>
  <si>
    <t>(4.28M)</t>
  </si>
  <si>
    <t>(2.74M)</t>
  </si>
  <si>
    <t>(12.97M)</t>
  </si>
  <si>
    <t>(44.47M)</t>
  </si>
  <si>
    <t>-115.98%</t>
  </si>
  <si>
    <t>35.90%</t>
  </si>
  <si>
    <t>-372.80%</t>
  </si>
  <si>
    <t>-242.90%</t>
  </si>
  <si>
    <t>8.38%</t>
  </si>
  <si>
    <t>-1.28%</t>
  </si>
  <si>
    <t>-0.75%</t>
  </si>
  <si>
    <t>-3.43%</t>
  </si>
  <si>
    <t>-11.29%</t>
  </si>
  <si>
    <t>(282,000)</t>
  </si>
  <si>
    <t>(118,000)</t>
  </si>
  <si>
    <t>(438,000)</t>
  </si>
  <si>
    <t>318000</t>
  </si>
  <si>
    <t>(143,000)</t>
  </si>
  <si>
    <t>709000</t>
  </si>
  <si>
    <t>(607,000)</t>
  </si>
  <si>
    <t>1.51M</t>
  </si>
  <si>
    <t>(825,000)</t>
  </si>
  <si>
    <t>26.6M</t>
  </si>
  <si>
    <t>20.51M</t>
  </si>
  <si>
    <t>23.4M</t>
  </si>
  <si>
    <t>16.07M</t>
  </si>
  <si>
    <t>45.59M</t>
  </si>
  <si>
    <t>-22.91%</t>
  </si>
  <si>
    <t>14.12%</t>
  </si>
  <si>
    <t>-31.35%</t>
  </si>
  <si>
    <t>183.78%</t>
  </si>
  <si>
    <t>3.09%</t>
  </si>
  <si>
    <t>EFII</t>
  </si>
  <si>
    <t>Electronics for Imaging</t>
  </si>
  <si>
    <t>CGNX</t>
  </si>
  <si>
    <t>Cognex</t>
  </si>
  <si>
    <t>COHR</t>
  </si>
  <si>
    <t>Coherent</t>
  </si>
  <si>
    <t>FLIR</t>
  </si>
  <si>
    <t>FLIR Systems</t>
  </si>
  <si>
    <t>IIVI</t>
  </si>
  <si>
    <t>II-VI</t>
  </si>
  <si>
    <t>ITRI</t>
  </si>
  <si>
    <t>Itron</t>
  </si>
  <si>
    <t>2.25B</t>
  </si>
  <si>
    <t>47.75</t>
  </si>
  <si>
    <t>15.84</t>
  </si>
  <si>
    <t>2.28</t>
  </si>
  <si>
    <t>2.70</t>
  </si>
  <si>
    <t>7.69B</t>
  </si>
  <si>
    <t>43.21</t>
  </si>
  <si>
    <t>37.31</t>
  </si>
  <si>
    <t>1.83</t>
  </si>
  <si>
    <t>13.75</t>
  </si>
  <si>
    <t>7.61</t>
  </si>
  <si>
    <t>53.80</t>
  </si>
  <si>
    <t>18.26</t>
  </si>
  <si>
    <t>5.29</t>
  </si>
  <si>
    <t>5.22B</t>
  </si>
  <si>
    <t>25.48</t>
  </si>
  <si>
    <t>18.75</t>
  </si>
  <si>
    <t>1.28</t>
  </si>
  <si>
    <t>3.09</t>
  </si>
  <si>
    <t>3.03</t>
  </si>
  <si>
    <t>E</t>
  </si>
  <si>
    <t>l</t>
  </si>
  <si>
    <t>e</t>
  </si>
  <si>
    <t>c</t>
  </si>
  <si>
    <t>o</t>
  </si>
  <si>
    <t>Bryn Mawr Bank Corporation (BMTC)</t>
  </si>
  <si>
    <t>42.55</t>
  </si>
  <si>
    <t>42.60</t>
  </si>
  <si>
    <t>42.25</t>
  </si>
  <si>
    <t>42.25 - 42.80</t>
  </si>
  <si>
    <t>28.62 - 43.85</t>
  </si>
  <si>
    <t>45919</t>
  </si>
  <si>
    <t>66246</t>
  </si>
  <si>
    <t>722.82M</t>
  </si>
  <si>
    <t>0.27</t>
  </si>
  <si>
    <t>2.16</t>
  </si>
  <si>
    <t>0.84 (1.98%)</t>
  </si>
  <si>
    <t>2017-04-28</t>
  </si>
  <si>
    <t>45.13</t>
  </si>
  <si>
    <t>28.67M</t>
  </si>
  <si>
    <t>33.27M</t>
  </si>
  <si>
    <t>127.17M</t>
  </si>
  <si>
    <t>158.38M</t>
  </si>
  <si>
    <t>28.4M</t>
  </si>
  <si>
    <t>32.12M</t>
  </si>
  <si>
    <t>126.07M</t>
  </si>
  <si>
    <t>155.27M</t>
  </si>
  <si>
    <t>29M</t>
  </si>
  <si>
    <t>35.2M</t>
  </si>
  <si>
    <t>128.7M</t>
  </si>
  <si>
    <t>161.32M</t>
  </si>
  <si>
    <t>25.06M</t>
  </si>
  <si>
    <t>26.72M</t>
  </si>
  <si>
    <t>106.24M</t>
  </si>
  <si>
    <t>14.40%</t>
  </si>
  <si>
    <t>24.50%</t>
  </si>
  <si>
    <t>0.51</t>
  </si>
  <si>
    <t>0.53</t>
  </si>
  <si>
    <t>0.54</t>
  </si>
  <si>
    <t>3.90%</t>
  </si>
  <si>
    <t>3.80%</t>
  </si>
  <si>
    <t>1.90%</t>
  </si>
  <si>
    <t>BMTC</t>
  </si>
  <si>
    <t>5.70%</t>
  </si>
  <si>
    <t>9.10%</t>
  </si>
  <si>
    <t>12.30%</t>
  </si>
  <si>
    <t>22.70%</t>
  </si>
  <si>
    <t>7.00%</t>
  </si>
  <si>
    <t>4.85%</t>
  </si>
  <si>
    <t>14.57</t>
  </si>
  <si>
    <t>2.57</t>
  </si>
  <si>
    <t>1.86</t>
  </si>
  <si>
    <t>23.17%</t>
  </si>
  <si>
    <t>37.25%</t>
  </si>
  <si>
    <t>1.16%</t>
  </si>
  <si>
    <t>9.76%</t>
  </si>
  <si>
    <t>158.64M</t>
  </si>
  <si>
    <t>9.40</t>
  </si>
  <si>
    <t>7.20%</t>
  </si>
  <si>
    <t>36.76M</t>
  </si>
  <si>
    <t>8.70%</t>
  </si>
  <si>
    <t>18.04M</t>
  </si>
  <si>
    <t>1.06</t>
  </si>
  <si>
    <t>227.87M</t>
  </si>
  <si>
    <t>22.87</t>
  </si>
  <si>
    <t>61.02M</t>
  </si>
  <si>
    <t>44.55%</t>
  </si>
  <si>
    <t>43.85</t>
  </si>
  <si>
    <t>28.62</t>
  </si>
  <si>
    <t>41.83</t>
  </si>
  <si>
    <t>41.03</t>
  </si>
  <si>
    <t>66.25k</t>
  </si>
  <si>
    <t>50.13k</t>
  </si>
  <si>
    <t>16.99M</t>
  </si>
  <si>
    <t>16.33M</t>
  </si>
  <si>
    <t>7.32%</t>
  </si>
  <si>
    <t>67.90%</t>
  </si>
  <si>
    <t>602.92k</t>
  </si>
  <si>
    <t>9.69</t>
  </si>
  <si>
    <t>3.60%</t>
  </si>
  <si>
    <t>546.79k</t>
  </si>
  <si>
    <t>0.84</t>
  </si>
  <si>
    <t>1.98%</t>
  </si>
  <si>
    <t>0.83</t>
  </si>
  <si>
    <t>2.56</t>
  </si>
  <si>
    <t>38.43%</t>
  </si>
  <si>
    <t>Jun 1, 2017</t>
  </si>
  <si>
    <t>Apr 28, 2017</t>
  </si>
  <si>
    <t>Oct 2, 2003</t>
  </si>
  <si>
    <t>Mr. Francis J. Leto</t>
  </si>
  <si>
    <t>Chief Exec. Officer, Pres &amp; Director</t>
  </si>
  <si>
    <t>923.37k</t>
  </si>
  <si>
    <t>24.94k</t>
  </si>
  <si>
    <t>Mr. Michael W. Harrington</t>
  </si>
  <si>
    <t>CFO &amp; Treasurer</t>
  </si>
  <si>
    <t>591.38k</t>
  </si>
  <si>
    <t>Mr. Joseph G. Keefer</t>
  </si>
  <si>
    <t>Chief Lending Officer of The Bryn Mawr Trust Co. and Exec. VP of The Bryn Mawr Trust Co.</t>
  </si>
  <si>
    <t>519.01k</t>
  </si>
  <si>
    <t>77.54k</t>
  </si>
  <si>
    <t>Ms. Alison J. Eichert Gers</t>
  </si>
  <si>
    <t>VP, COO of The Bryn Mawr Trust Company and Exec. VP of The Bryn Mawr Trust Company</t>
  </si>
  <si>
    <t>577.33k</t>
  </si>
  <si>
    <t>119.25k</t>
  </si>
  <si>
    <t>Mr. Harry Rosengarten Madeira Jr.</t>
  </si>
  <si>
    <t>Head of Wealth Mgmt Div &amp; Exec. VP of Wealth Mgmt Div - the Bryn Mawr Trust Co.</t>
  </si>
  <si>
    <t>475.6k</t>
  </si>
  <si>
    <t>73.32M</t>
  </si>
  <si>
    <t>78.42M</t>
  </si>
  <si>
    <t>83.22M</t>
  </si>
  <si>
    <t>108.54M</t>
  </si>
  <si>
    <t>68.89M</t>
  </si>
  <si>
    <t>73.94M</t>
  </si>
  <si>
    <t>78.54M</t>
  </si>
  <si>
    <t>102.43M</t>
  </si>
  <si>
    <t>110.54M</t>
  </si>
  <si>
    <t>168000</t>
  </si>
  <si>
    <t>4.43M</t>
  </si>
  <si>
    <t>4.48M</t>
  </si>
  <si>
    <t>4.68M</t>
  </si>
  <si>
    <t>6.11M</t>
  </si>
  <si>
    <t>6.29M</t>
  </si>
  <si>
    <t>6.95%</t>
  </si>
  <si>
    <t>6.13%</t>
  </si>
  <si>
    <t>30.43%</t>
  </si>
  <si>
    <t>7.78%</t>
  </si>
  <si>
    <t>8.59M</t>
  </si>
  <si>
    <t>5.43M</t>
  </si>
  <si>
    <t>6.08M</t>
  </si>
  <si>
    <t>8.42M</t>
  </si>
  <si>
    <t>10.76M</t>
  </si>
  <si>
    <t>4.03M</t>
  </si>
  <si>
    <t>2.76M</t>
  </si>
  <si>
    <t>4.21M</t>
  </si>
  <si>
    <t>5.83M</t>
  </si>
  <si>
    <t>4.56M</t>
  </si>
  <si>
    <t>2.64M</t>
  </si>
  <si>
    <t>3.16M</t>
  </si>
  <si>
    <t>4.2M</t>
  </si>
  <si>
    <t>4.92M</t>
  </si>
  <si>
    <t>-36.81%</t>
  </si>
  <si>
    <t>12.00%</t>
  </si>
  <si>
    <t>38.45%</t>
  </si>
  <si>
    <t>27.81%</t>
  </si>
  <si>
    <t>64.74M</t>
  </si>
  <si>
    <t>72.99M</t>
  </si>
  <si>
    <t>77.14M</t>
  </si>
  <si>
    <t>100.13M</t>
  </si>
  <si>
    <t>12.75%</t>
  </si>
  <si>
    <t>5.69%</t>
  </si>
  <si>
    <t>884000</t>
  </si>
  <si>
    <t>4.4M</t>
  </si>
  <si>
    <t>4.33M</t>
  </si>
  <si>
    <t>-10.69%</t>
  </si>
  <si>
    <t>-75.27%</t>
  </si>
  <si>
    <t>397.29%</t>
  </si>
  <si>
    <t>-1.59%</t>
  </si>
  <si>
    <t>60.73M</t>
  </si>
  <si>
    <t>69.42M</t>
  </si>
  <si>
    <t>76.26M</t>
  </si>
  <si>
    <t>95.73M</t>
  </si>
  <si>
    <t>101.91M</t>
  </si>
  <si>
    <t>14.30%</t>
  </si>
  <si>
    <t>9.86%</t>
  </si>
  <si>
    <t>25.53%</t>
  </si>
  <si>
    <t>6.45%</t>
  </si>
  <si>
    <t>3.76%</t>
  </si>
  <si>
    <t>46.39M</t>
  </si>
  <si>
    <t>48.36M</t>
  </si>
  <si>
    <t>48.01M</t>
  </si>
  <si>
    <t>55.96M</t>
  </si>
  <si>
    <t>53.29M</t>
  </si>
  <si>
    <t>(8,000)</t>
  </si>
  <si>
    <t>471000</t>
  </si>
  <si>
    <t>931000</t>
  </si>
  <si>
    <t>(77,000)</t>
  </si>
  <si>
    <t>34.05M</t>
  </si>
  <si>
    <t>41.21M</t>
  </si>
  <si>
    <t>42.68M</t>
  </si>
  <si>
    <t>47.76M</t>
  </si>
  <si>
    <t>47.05M</t>
  </si>
  <si>
    <t>4.25M</t>
  </si>
  <si>
    <t>10.36M</t>
  </si>
  <si>
    <t>4.19M</t>
  </si>
  <si>
    <t>3.03M</t>
  </si>
  <si>
    <t>3.09M</t>
  </si>
  <si>
    <t>3.2M</t>
  </si>
  <si>
    <t>72.11M</t>
  </si>
  <si>
    <t>78.51M</t>
  </si>
  <si>
    <t>78.99M</t>
  </si>
  <si>
    <t>100.33M</t>
  </si>
  <si>
    <t>100.86M</t>
  </si>
  <si>
    <t>41.26M</t>
  </si>
  <si>
    <t>45.98M</t>
  </si>
  <si>
    <t>44.45M</t>
  </si>
  <si>
    <t>55.7M</t>
  </si>
  <si>
    <t>57.96M</t>
  </si>
  <si>
    <t>10.84M</t>
  </si>
  <si>
    <t>11.81M</t>
  </si>
  <si>
    <t>17.15M</t>
  </si>
  <si>
    <t>17.13M</t>
  </si>
  <si>
    <t>14.54M</t>
  </si>
  <si>
    <t>13.84M</t>
  </si>
  <si>
    <t>17.82M</t>
  </si>
  <si>
    <t>21.23M</t>
  </si>
  <si>
    <t>39.27M</t>
  </si>
  <si>
    <t>45.28M</t>
  </si>
  <si>
    <t>51.36M</t>
  </si>
  <si>
    <t>54.34M</t>
  </si>
  <si>
    <t>12.16%</t>
  </si>
  <si>
    <t>15.31%</t>
  </si>
  <si>
    <t>13.43%</t>
  </si>
  <si>
    <t>5.79%</t>
  </si>
  <si>
    <t>31.91%</t>
  </si>
  <si>
    <t>2.79M</t>
  </si>
  <si>
    <t>2.24M</t>
  </si>
  <si>
    <t>25.43M</t>
  </si>
  <si>
    <t>131000</t>
  </si>
  <si>
    <t>32.22M</t>
  </si>
  <si>
    <t>37.03M</t>
  </si>
  <si>
    <t>42.85M</t>
  </si>
  <si>
    <t>25.93M</t>
  </si>
  <si>
    <t>54.2M</t>
  </si>
  <si>
    <t>15.71%</t>
  </si>
  <si>
    <t>-39.49%</t>
  </si>
  <si>
    <t>109.07%</t>
  </si>
  <si>
    <t>31.83%</t>
  </si>
  <si>
    <t>11.07M</t>
  </si>
  <si>
    <t>12.59M</t>
  </si>
  <si>
    <t>15.01M</t>
  </si>
  <si>
    <t>9.17M</t>
  </si>
  <si>
    <t>18.17M</t>
  </si>
  <si>
    <t>11.58M</t>
  </si>
  <si>
    <t>11.39M</t>
  </si>
  <si>
    <t>12.66M</t>
  </si>
  <si>
    <t>12.01M</t>
  </si>
  <si>
    <t>16.49M</t>
  </si>
  <si>
    <t>(505,000)</t>
  </si>
  <si>
    <t>(2.83M)</t>
  </si>
  <si>
    <t>1.68M</t>
  </si>
  <si>
    <t>21.15M</t>
  </si>
  <si>
    <t>24.44M</t>
  </si>
  <si>
    <t>27.84M</t>
  </si>
  <si>
    <t>16.75M</t>
  </si>
  <si>
    <t>36.04M</t>
  </si>
  <si>
    <t>15.59%</t>
  </si>
  <si>
    <t>13.91%</t>
  </si>
  <si>
    <t>-39.83%</t>
  </si>
  <si>
    <t>115.09%</t>
  </si>
  <si>
    <t>21.16%</t>
  </si>
  <si>
    <t>1.62</t>
  </si>
  <si>
    <t>2.05</t>
  </si>
  <si>
    <t>0.96</t>
  </si>
  <si>
    <t>2.14</t>
  </si>
  <si>
    <t>13.58%</t>
  </si>
  <si>
    <t>11.41%</t>
  </si>
  <si>
    <t>-53.17%</t>
  </si>
  <si>
    <t>122.92%</t>
  </si>
  <si>
    <t>13.09M</t>
  </si>
  <si>
    <t>13.31M</t>
  </si>
  <si>
    <t>13.57M</t>
  </si>
  <si>
    <t>17.49M</t>
  </si>
  <si>
    <t>16.86M</t>
  </si>
  <si>
    <t>1.80</t>
  </si>
  <si>
    <t>2.01</t>
  </si>
  <si>
    <t>0.94</t>
  </si>
  <si>
    <t>2.12</t>
  </si>
  <si>
    <t>12.50%</t>
  </si>
  <si>
    <t>11.67%</t>
  </si>
  <si>
    <t>-53.23%</t>
  </si>
  <si>
    <t>125.53%</t>
  </si>
  <si>
    <t>13.24M</t>
  </si>
  <si>
    <t>17.76M</t>
  </si>
  <si>
    <t>17.03M</t>
  </si>
  <si>
    <t>16.2M</t>
  </si>
  <si>
    <t>13.45M</t>
  </si>
  <si>
    <t>16.72M</t>
  </si>
  <si>
    <t>18.45M</t>
  </si>
  <si>
    <t>26.96M</t>
  </si>
  <si>
    <t>-16.97%</t>
  </si>
  <si>
    <t>24.26%</t>
  </si>
  <si>
    <t>46.10%</t>
  </si>
  <si>
    <t>496.06M</t>
  </si>
  <si>
    <t>374.3M</t>
  </si>
  <si>
    <t>456.66M</t>
  </si>
  <si>
    <t>508.92M</t>
  </si>
  <si>
    <t>633.12M</t>
  </si>
  <si>
    <t>3.44M</t>
  </si>
  <si>
    <t>3.9M</t>
  </si>
  <si>
    <t>3.89M</t>
  </si>
  <si>
    <t>73.87M</t>
  </si>
  <si>
    <t>69.67M</t>
  </si>
  <si>
    <t>66.86M</t>
  </si>
  <si>
    <t>101.6M</t>
  </si>
  <si>
    <t>282.3M</t>
  </si>
  <si>
    <t>11.65M</t>
  </si>
  <si>
    <t>11.52M</t>
  </si>
  <si>
    <t>12.94M</t>
  </si>
  <si>
    <t>17.31M</t>
  </si>
  <si>
    <t>30.38M</t>
  </si>
  <si>
    <t>36.98M</t>
  </si>
  <si>
    <t>41.97M</t>
  </si>
  <si>
    <t>33.53M</t>
  </si>
  <si>
    <t>194.53M</t>
  </si>
  <si>
    <t>163.61M</t>
  </si>
  <si>
    <t>116.18M</t>
  </si>
  <si>
    <t>188.49M</t>
  </si>
  <si>
    <t>237.52M</t>
  </si>
  <si>
    <t>22.18M</t>
  </si>
  <si>
    <t>20M</t>
  </si>
  <si>
    <t>22.72M</t>
  </si>
  <si>
    <t>26.38M</t>
  </si>
  <si>
    <t>25.15M</t>
  </si>
  <si>
    <t>162.9M</t>
  </si>
  <si>
    <t>68.97M</t>
  </si>
  <si>
    <t>206.43M</t>
  </si>
  <si>
    <t>133.6M</t>
  </si>
  <si>
    <t>33.43M</t>
  </si>
  <si>
    <t>-24.55%</t>
  </si>
  <si>
    <t>22.00%</t>
  </si>
  <si>
    <t>11.44%</t>
  </si>
  <si>
    <t>24.41%</t>
  </si>
  <si>
    <t>1.38B</t>
  </si>
  <si>
    <t>1.53B</t>
  </si>
  <si>
    <t>1.64B</t>
  </si>
  <si>
    <t>2.52B</t>
  </si>
  <si>
    <t>1.55B</t>
  </si>
  <si>
    <t>1.65B</t>
  </si>
  <si>
    <t>2.27B</t>
  </si>
  <si>
    <t>291.62M</t>
  </si>
  <si>
    <t>328.46M</t>
  </si>
  <si>
    <t>583.99M</t>
  </si>
  <si>
    <t>524.52M</t>
  </si>
  <si>
    <t>579.79M</t>
  </si>
  <si>
    <t>17.67M</t>
  </si>
  <si>
    <t>16.93M</t>
  </si>
  <si>
    <t>18.48M</t>
  </si>
  <si>
    <t>22.13M</t>
  </si>
  <si>
    <t>1B</t>
  </si>
  <si>
    <t>1.67B</t>
  </si>
  <si>
    <t>32.83M</t>
  </si>
  <si>
    <t>40.28M</t>
  </si>
  <si>
    <t>46.81M</t>
  </si>
  <si>
    <t>51.79M</t>
  </si>
  <si>
    <t>55.89M</t>
  </si>
  <si>
    <t>(14.43M)</t>
  </si>
  <si>
    <t>(15.52M)</t>
  </si>
  <si>
    <t>(14.59M)</t>
  </si>
  <si>
    <t>(15.86M)</t>
  </si>
  <si>
    <t>(17.49M)</t>
  </si>
  <si>
    <t>10.67%</t>
  </si>
  <si>
    <t>6.92%</t>
  </si>
  <si>
    <t>37.58%</t>
  </si>
  <si>
    <t>11.75%</t>
  </si>
  <si>
    <t>31.17M</t>
  </si>
  <si>
    <t>31.8M</t>
  </si>
  <si>
    <t>33.75M</t>
  </si>
  <si>
    <t>45.34M</t>
  </si>
  <si>
    <t>41.78M</t>
  </si>
  <si>
    <t>90.16M</t>
  </si>
  <si>
    <t>95.17M</t>
  </si>
  <si>
    <t>87.8M</t>
  </si>
  <si>
    <t>183.51M</t>
  </si>
  <si>
    <t>192.18M</t>
  </si>
  <si>
    <t>35.27M</t>
  </si>
  <si>
    <t>42.96M</t>
  </si>
  <si>
    <t>29.5M</t>
  </si>
  <si>
    <t>54.84M</t>
  </si>
  <si>
    <t>67.01M</t>
  </si>
  <si>
    <t>54.9M</t>
  </si>
  <si>
    <t>52.21M</t>
  </si>
  <si>
    <t>58.3M</t>
  </si>
  <si>
    <t>128.67M</t>
  </si>
  <si>
    <t>125.17M</t>
  </si>
  <si>
    <t>5.96M</t>
  </si>
  <si>
    <t>5.73M</t>
  </si>
  <si>
    <t>5.56M</t>
  </si>
  <si>
    <t>7.87M</t>
  </si>
  <si>
    <t>8.53M</t>
  </si>
  <si>
    <t>2.05B</t>
  </si>
  <si>
    <t>2.26B</t>
  </si>
  <si>
    <t>3.03B</t>
  </si>
  <si>
    <t>3.42B</t>
  </si>
  <si>
    <t>1.20%</t>
  </si>
  <si>
    <t>8.99%</t>
  </si>
  <si>
    <t>34.53%</t>
  </si>
  <si>
    <t>1.12%</t>
  </si>
  <si>
    <t>1.63B</t>
  </si>
  <si>
    <t>1.69B</t>
  </si>
  <si>
    <t>2.58B</t>
  </si>
  <si>
    <t>799.04M</t>
  </si>
  <si>
    <t>693.43M</t>
  </si>
  <si>
    <t>725.51M</t>
  </si>
  <si>
    <t>966.05M</t>
  </si>
  <si>
    <t>736.18M</t>
  </si>
  <si>
    <t>835.64M</t>
  </si>
  <si>
    <t>310.67M</t>
  </si>
  <si>
    <t>962.52M</t>
  </si>
  <si>
    <t>1.29B</t>
  </si>
  <si>
    <t>1.84B</t>
  </si>
  <si>
    <t>-2.65%</t>
  </si>
  <si>
    <t>6.08%</t>
  </si>
  <si>
    <t>33.45%</t>
  </si>
  <si>
    <t>14.51%</t>
  </si>
  <si>
    <t>170.72M</t>
  </si>
  <si>
    <t>216.54M</t>
  </si>
  <si>
    <t>283.97M</t>
  </si>
  <si>
    <t>378.51M</t>
  </si>
  <si>
    <t>423.43M</t>
  </si>
  <si>
    <t>44.86M</t>
  </si>
  <si>
    <t>14.81M</t>
  </si>
  <si>
    <t>49.36M</t>
  </si>
  <si>
    <t>169.17M</t>
  </si>
  <si>
    <t>279.15M</t>
  </si>
  <si>
    <t>35.46M</t>
  </si>
  <si>
    <t>3.92M</t>
  </si>
  <si>
    <t>25.54M</t>
  </si>
  <si>
    <t>75M</t>
  </si>
  <si>
    <t>9.4M</t>
  </si>
  <si>
    <t>10.89M</t>
  </si>
  <si>
    <t>23.82M</t>
  </si>
  <si>
    <t>94.17M</t>
  </si>
  <si>
    <t>204.15M</t>
  </si>
  <si>
    <t>125.86M</t>
  </si>
  <si>
    <t>201.73M</t>
  </si>
  <si>
    <t>234.61M</t>
  </si>
  <si>
    <t>209.34M</t>
  </si>
  <si>
    <t>144.27M</t>
  </si>
  <si>
    <t>60.28%</t>
  </si>
  <si>
    <t>16.30%</t>
  </si>
  <si>
    <t>-10.77%</t>
  </si>
  <si>
    <t>-31.08%</t>
  </si>
  <si>
    <t>8.35%</t>
  </si>
  <si>
    <t>10.46%</t>
  </si>
  <si>
    <t>12.59%</t>
  </si>
  <si>
    <t>12.47%</t>
  </si>
  <si>
    <t>12.38%</t>
  </si>
  <si>
    <t>26.92M</t>
  </si>
  <si>
    <t>23.89M</t>
  </si>
  <si>
    <t>29.03M</t>
  </si>
  <si>
    <t>37.3M</t>
  </si>
  <si>
    <t>2.01B</t>
  </si>
  <si>
    <t>2.67B</t>
  </si>
  <si>
    <t>3.04B</t>
  </si>
  <si>
    <t>203.56M</t>
  </si>
  <si>
    <t>229.9M</t>
  </si>
  <si>
    <t>245.47M</t>
  </si>
  <si>
    <t>365.71M</t>
  </si>
  <si>
    <t>381.13M</t>
  </si>
  <si>
    <t>16.39M</t>
  </si>
  <si>
    <t>16.6M</t>
  </si>
  <si>
    <t>16.74M</t>
  </si>
  <si>
    <t>20.93M</t>
  </si>
  <si>
    <t>21.11M</t>
  </si>
  <si>
    <t>89.14M</t>
  </si>
  <si>
    <t>95.67M</t>
  </si>
  <si>
    <t>100.49M</t>
  </si>
  <si>
    <t>228.81M</t>
  </si>
  <si>
    <t>232.81M</t>
  </si>
  <si>
    <t>138.86M</t>
  </si>
  <si>
    <t>153.96M</t>
  </si>
  <si>
    <t>171.59M</t>
  </si>
  <si>
    <t>174.52M</t>
  </si>
  <si>
    <t>196.57M</t>
  </si>
  <si>
    <t>(10.08M)</t>
  </si>
  <si>
    <t>(5.57M)</t>
  </si>
  <si>
    <t>(11.7M)</t>
  </si>
  <si>
    <t>(1.19M)</t>
  </si>
  <si>
    <t>(1.18M)</t>
  </si>
  <si>
    <t>(30.75M)</t>
  </si>
  <si>
    <t>(30.76M)</t>
  </si>
  <si>
    <t>(31.64M)</t>
  </si>
  <si>
    <t>(58.14M)</t>
  </si>
  <si>
    <t>(66.95M)</t>
  </si>
  <si>
    <t>9.95%</t>
  </si>
  <si>
    <t>11.11%</t>
  </si>
  <si>
    <t>12.05%</t>
  </si>
  <si>
    <t>11.14%</t>
  </si>
  <si>
    <t>9.65%</t>
  </si>
  <si>
    <t>(4.05M)</t>
  </si>
  <si>
    <t>(3.57M)</t>
  </si>
  <si>
    <t>(5.46M)</t>
  </si>
  <si>
    <t>(7.61M)</t>
  </si>
  <si>
    <t>(2.21M)</t>
  </si>
  <si>
    <t>(15.95M)</t>
  </si>
  <si>
    <t>(4.13M)</t>
  </si>
  <si>
    <t>16.13M</t>
  </si>
  <si>
    <t>(42.72M)</t>
  </si>
  <si>
    <t>19.98M</t>
  </si>
  <si>
    <t>59.08M</t>
  </si>
  <si>
    <t>59.86M</t>
  </si>
  <si>
    <t>(228.9M)</t>
  </si>
  <si>
    <t>(223.32M)</t>
  </si>
  <si>
    <t>(98.99M)</t>
  </si>
  <si>
    <t>(45.99M)</t>
  </si>
  <si>
    <t>(180.22M)</t>
  </si>
  <si>
    <t>(357.96M)</t>
  </si>
  <si>
    <t>180.6M</t>
  </si>
  <si>
    <t>118.96M</t>
  </si>
  <si>
    <t>105.06M</t>
  </si>
  <si>
    <t>240.08M</t>
  </si>
  <si>
    <t>129.06M</t>
  </si>
  <si>
    <t>(234.72M)</t>
  </si>
  <si>
    <t>(148.1M)</t>
  </si>
  <si>
    <t>(164.09M)</t>
  </si>
  <si>
    <t>(335.64M)</t>
  </si>
  <si>
    <t>(266.33M)</t>
  </si>
  <si>
    <t>209.97M</t>
  </si>
  <si>
    <t>138.96M</t>
  </si>
  <si>
    <t>1.17M</t>
  </si>
  <si>
    <t>(87.47M)</t>
  </si>
  <si>
    <t>(131.7M)</t>
  </si>
  <si>
    <t>(114.6M)</t>
  </si>
  <si>
    <t>(133.3M)</t>
  </si>
  <si>
    <t>(496.27M)</t>
  </si>
  <si>
    <t>-50.57%</t>
  </si>
  <si>
    <t>12.99%</t>
  </si>
  <si>
    <t>-16.33%</t>
  </si>
  <si>
    <t>-272.29%</t>
  </si>
  <si>
    <t>-119.29%</t>
  </si>
  <si>
    <t>-167.95%</t>
  </si>
  <si>
    <t>-137.70%</t>
  </si>
  <si>
    <t>-122.81%</t>
  </si>
  <si>
    <t>-424.20%</t>
  </si>
  <si>
    <t>(8.53M)</t>
  </si>
  <si>
    <t>(9.3M)</t>
  </si>
  <si>
    <t>(10.19M)</t>
  </si>
  <si>
    <t>(13.84M)</t>
  </si>
  <si>
    <t>(13.96M)</t>
  </si>
  <si>
    <t>-9.00%</t>
  </si>
  <si>
    <t>-9.59%</t>
  </si>
  <si>
    <t>-35.80%</t>
  </si>
  <si>
    <t>-0.90%</t>
  </si>
  <si>
    <t>42.99M</t>
  </si>
  <si>
    <t>182.37M</t>
  </si>
  <si>
    <t>96.7M</t>
  </si>
  <si>
    <t>83.78M</t>
  </si>
  <si>
    <t>327.17M</t>
  </si>
  <si>
    <t>4.91M</t>
  </si>
  <si>
    <t>2.04M</t>
  </si>
  <si>
    <t>(20.07M)</t>
  </si>
  <si>
    <t>(5.92M)</t>
  </si>
  <si>
    <t>(947,000)</t>
  </si>
  <si>
    <t>(26.55M)</t>
  </si>
  <si>
    <t>(8.1M)</t>
  </si>
  <si>
    <t>2.99M</t>
  </si>
  <si>
    <t>6.47M</t>
  </si>
  <si>
    <t>2.18M</t>
  </si>
  <si>
    <t>2.12M</t>
  </si>
  <si>
    <t>151000</t>
  </si>
  <si>
    <t>20000</t>
  </si>
  <si>
    <t>(12M)</t>
  </si>
  <si>
    <t>45.97M</t>
  </si>
  <si>
    <t>67.56M</t>
  </si>
  <si>
    <t>(33.56M)</t>
  </si>
  <si>
    <t>44.37M</t>
  </si>
  <si>
    <t>(3.46M)</t>
  </si>
  <si>
    <t>12.93M</t>
  </si>
  <si>
    <t>(38.13M)</t>
  </si>
  <si>
    <t>110M</t>
  </si>
  <si>
    <t>(8.54M)</t>
  </si>
  <si>
    <t>44.48M</t>
  </si>
  <si>
    <t>4.57M</t>
  </si>
  <si>
    <t>(65.63M)</t>
  </si>
  <si>
    <t>13.96M</t>
  </si>
  <si>
    <t>29.46M</t>
  </si>
  <si>
    <t>(22.5M)</t>
  </si>
  <si>
    <t>(24.88M)</t>
  </si>
  <si>
    <t>(621,000)</t>
  </si>
  <si>
    <t>(1.39M)</t>
  </si>
  <si>
    <t>831000</t>
  </si>
  <si>
    <t>241000</t>
  </si>
  <si>
    <t>(745,000)</t>
  </si>
  <si>
    <t>(1.05M)</t>
  </si>
  <si>
    <t>(542,000)</t>
  </si>
  <si>
    <t>429000</t>
  </si>
  <si>
    <t>708000</t>
  </si>
  <si>
    <t>783000</t>
  </si>
  <si>
    <t>164.7M</t>
  </si>
  <si>
    <t>(2.8M)</t>
  </si>
  <si>
    <t>156.94M</t>
  </si>
  <si>
    <t>16.56M</t>
  </si>
  <si>
    <t>350.91M</t>
  </si>
  <si>
    <t>-101.70%</t>
  </si>
  <si>
    <t>5,709.08%</t>
  </si>
  <si>
    <t>-89.45%</t>
  </si>
  <si>
    <t>2,019.14%</t>
  </si>
  <si>
    <t>224.62%</t>
  </si>
  <si>
    <t>-3.57%</t>
  </si>
  <si>
    <t>188.58%</t>
  </si>
  <si>
    <t>15.26%</t>
  </si>
  <si>
    <t>299.94%</t>
  </si>
  <si>
    <t>106.55M</t>
  </si>
  <si>
    <t>(94.62M)</t>
  </si>
  <si>
    <t>138.2M</t>
  </si>
  <si>
    <t>(76.2M)</t>
  </si>
  <si>
    <t>(92.3M)</t>
  </si>
  <si>
    <t>25.26M</t>
  </si>
  <si>
    <t>36.31M</t>
  </si>
  <si>
    <t>90.4M</t>
  </si>
  <si>
    <t>32.93M</t>
  </si>
  <si>
    <t>50.86M</t>
  </si>
  <si>
    <t>43.73%</t>
  </si>
  <si>
    <t>148.96%</t>
  </si>
  <si>
    <t>-63.57%</t>
  </si>
  <si>
    <t>54.43%</t>
  </si>
  <si>
    <t>5.14%</t>
  </si>
  <si>
    <t>HTBK</t>
  </si>
  <si>
    <t>Heritage Commerce</t>
  </si>
  <si>
    <t>SLCT</t>
  </si>
  <si>
    <t>Select Bancorp</t>
  </si>
  <si>
    <t>OVLY</t>
  </si>
  <si>
    <t>Oak Valley</t>
  </si>
  <si>
    <t>SHBI</t>
  </si>
  <si>
    <t>Shore Bancshares</t>
  </si>
  <si>
    <t>PSTB</t>
  </si>
  <si>
    <t>Park Sterling</t>
  </si>
  <si>
    <t>FRBA</t>
  </si>
  <si>
    <t>First Bank</t>
  </si>
  <si>
    <t>524.57M</t>
  </si>
  <si>
    <t>18.98</t>
  </si>
  <si>
    <t>15.16</t>
  </si>
  <si>
    <t>5.15</t>
  </si>
  <si>
    <t>137.84M</t>
  </si>
  <si>
    <t>18.76</t>
  </si>
  <si>
    <t>14.59</t>
  </si>
  <si>
    <t>4.09</t>
  </si>
  <si>
    <t>1.29</t>
  </si>
  <si>
    <t>115.6M</t>
  </si>
  <si>
    <t>13.88</t>
  </si>
  <si>
    <t>3.16</t>
  </si>
  <si>
    <t>1.37</t>
  </si>
  <si>
    <t>212.52M</t>
  </si>
  <si>
    <t>21.27</t>
  </si>
  <si>
    <t>12.70</t>
  </si>
  <si>
    <t>3.95</t>
  </si>
  <si>
    <t>1.35</t>
  </si>
  <si>
    <t>H</t>
  </si>
  <si>
    <t>g</t>
  </si>
  <si>
    <t>Capio AB (publ) (CAPIO.ST)</t>
  </si>
  <si>
    <t>50.75</t>
  </si>
  <si>
    <t>51.75</t>
  </si>
  <si>
    <t>51.50</t>
  </si>
  <si>
    <t>50.75 x</t>
  </si>
  <si>
    <t>51.00 x</t>
  </si>
  <si>
    <t>50.50 - 51.50</t>
  </si>
  <si>
    <t>43.00 - 54.00</t>
  </si>
  <si>
    <t>183313</t>
  </si>
  <si>
    <t>799859</t>
  </si>
  <si>
    <t>7.16B</t>
  </si>
  <si>
    <t>16.50</t>
  </si>
  <si>
    <t>3.08</t>
  </si>
  <si>
    <t>55.82</t>
  </si>
  <si>
    <t>7</t>
  </si>
  <si>
    <t>3.94B</t>
  </si>
  <si>
    <t>3.55B</t>
  </si>
  <si>
    <t>15.46B</t>
  </si>
  <si>
    <t>16.27B</t>
  </si>
  <si>
    <t>3.76B</t>
  </si>
  <si>
    <t>3.49B</t>
  </si>
  <si>
    <t>15.28B</t>
  </si>
  <si>
    <t>15.94B</t>
  </si>
  <si>
    <t>4.16B</t>
  </si>
  <si>
    <t>3.71B</t>
  </si>
  <si>
    <t>16.11B</t>
  </si>
  <si>
    <t>17B</t>
  </si>
  <si>
    <t>3.57B</t>
  </si>
  <si>
    <t>3.17B</t>
  </si>
  <si>
    <t>14.07B</t>
  </si>
  <si>
    <t>10.20%</t>
  </si>
  <si>
    <t>9.90%</t>
  </si>
  <si>
    <t>5.30%</t>
  </si>
  <si>
    <t>0.59</t>
  </si>
  <si>
    <t>1.05</t>
  </si>
  <si>
    <t>0.87</t>
  </si>
  <si>
    <t>1.21</t>
  </si>
  <si>
    <t>0.28</t>
  </si>
  <si>
    <t>0.31</t>
  </si>
  <si>
    <t>0.16</t>
  </si>
  <si>
    <t>47.50%</t>
  </si>
  <si>
    <t>37.30%</t>
  </si>
  <si>
    <t>15.20%</t>
  </si>
  <si>
    <t>CAPIO.ST</t>
  </si>
  <si>
    <t>-6.90%</t>
  </si>
  <si>
    <t>39.40%</t>
  </si>
  <si>
    <t>12.17%</t>
  </si>
  <si>
    <t>12.88</t>
  </si>
  <si>
    <t>0.50</t>
  </si>
  <si>
    <t>3.02%</t>
  </si>
  <si>
    <t>4.17%</t>
  </si>
  <si>
    <t>2.97%</t>
  </si>
  <si>
    <t>8.10%</t>
  </si>
  <si>
    <t>14.38B</t>
  </si>
  <si>
    <t>101.87</t>
  </si>
  <si>
    <t>8.60%</t>
  </si>
  <si>
    <t>2.37B</t>
  </si>
  <si>
    <t>434M</t>
  </si>
  <si>
    <t>24.60%</t>
  </si>
  <si>
    <t>178M</t>
  </si>
  <si>
    <t>62.07</t>
  </si>
  <si>
    <t>39.66</t>
  </si>
  <si>
    <t>880M</t>
  </si>
  <si>
    <t>472.12M</t>
  </si>
  <si>
    <t>12.01%</t>
  </si>
  <si>
    <t>54.00</t>
  </si>
  <si>
    <t>51.13</t>
  </si>
  <si>
    <t>48.87</t>
  </si>
  <si>
    <t>799.86k</t>
  </si>
  <si>
    <t>152.56k</t>
  </si>
  <si>
    <t>141.16M</t>
  </si>
  <si>
    <t>75.11M</t>
  </si>
  <si>
    <t>1.74%</t>
  </si>
  <si>
    <t>Mr. Thomas Berglund B.Sc.</t>
  </si>
  <si>
    <t>Chief Exec. Officer, Pres and Head of Capio Nordic</t>
  </si>
  <si>
    <t>6.7M</t>
  </si>
  <si>
    <t>Mr. Olof Bengtsson</t>
  </si>
  <si>
    <t>Ms. Kristina Ekeblad</t>
  </si>
  <si>
    <t>Investor Relation Mang.</t>
  </si>
  <si>
    <t>Mr. Henrik Brehmer</t>
  </si>
  <si>
    <t>Sr. VP of Group Communication &amp; Public Affairs</t>
  </si>
  <si>
    <t>Mr. Sveneric Svensson</t>
  </si>
  <si>
    <t>Chief Medical Officer</t>
  </si>
  <si>
    <t>Cargotec Corporation (CGCBV.HE)</t>
  </si>
  <si>
    <t>57.25</t>
  </si>
  <si>
    <t>57.35</t>
  </si>
  <si>
    <t>57.30</t>
  </si>
  <si>
    <t>57.15 x</t>
  </si>
  <si>
    <t>57.25 x</t>
  </si>
  <si>
    <t>57.00 - 57.70</t>
  </si>
  <si>
    <t>34.10 - 59.25</t>
  </si>
  <si>
    <t>88429</t>
  </si>
  <si>
    <t>132891</t>
  </si>
  <si>
    <t>3.69B</t>
  </si>
  <si>
    <t>30.13</t>
  </si>
  <si>
    <t>1.9</t>
  </si>
  <si>
    <t>2017-03-22</t>
  </si>
  <si>
    <t>59.20</t>
  </si>
  <si>
    <t>6</t>
  </si>
  <si>
    <t>10</t>
  </si>
  <si>
    <t>869.04M</t>
  </si>
  <si>
    <t>842.42M</t>
  </si>
  <si>
    <t>3.41B</t>
  </si>
  <si>
    <t>3.56B</t>
  </si>
  <si>
    <t>847M</t>
  </si>
  <si>
    <t>821M</t>
  </si>
  <si>
    <t>3.33B</t>
  </si>
  <si>
    <t>3.45B</t>
  </si>
  <si>
    <t>890M</t>
  </si>
  <si>
    <t>866.5M</t>
  </si>
  <si>
    <t>3.48B</t>
  </si>
  <si>
    <t>898.3M</t>
  </si>
  <si>
    <t>854.2M</t>
  </si>
  <si>
    <t>-3.30%</t>
  </si>
  <si>
    <t>-1.40%</t>
  </si>
  <si>
    <t>-2.90%</t>
  </si>
  <si>
    <t>0.63</t>
  </si>
  <si>
    <t>0.74</t>
  </si>
  <si>
    <t>0.56</t>
  </si>
  <si>
    <t>0.67</t>
  </si>
  <si>
    <t>0.62</t>
  </si>
  <si>
    <t>0.06</t>
  </si>
  <si>
    <t>-5.60%</t>
  </si>
  <si>
    <t>5.40%</t>
  </si>
  <si>
    <t>10.70%</t>
  </si>
  <si>
    <t>CGCBV.HE</t>
  </si>
  <si>
    <t>11.90%</t>
  </si>
  <si>
    <t>7.50%</t>
  </si>
  <si>
    <t>6.90%</t>
  </si>
  <si>
    <t>16.40%</t>
  </si>
  <si>
    <t>18.89%</t>
  </si>
  <si>
    <t>16.79</t>
  </si>
  <si>
    <t>2.00</t>
  </si>
  <si>
    <t>2.66</t>
  </si>
  <si>
    <t>4.33%</t>
  </si>
  <si>
    <t>9.01%</t>
  </si>
  <si>
    <t>53.82</t>
  </si>
  <si>
    <t>-4.20%</t>
  </si>
  <si>
    <t>840M</t>
  </si>
  <si>
    <t>322.8M</t>
  </si>
  <si>
    <t>123.5M</t>
  </si>
  <si>
    <t>-6.40%</t>
  </si>
  <si>
    <t>293.4M</t>
  </si>
  <si>
    <t>4.55</t>
  </si>
  <si>
    <t>944.9M</t>
  </si>
  <si>
    <t>67.99</t>
  </si>
  <si>
    <t>1.47</t>
  </si>
  <si>
    <t>21.48</t>
  </si>
  <si>
    <t>169.1M</t>
  </si>
  <si>
    <t>93.79M</t>
  </si>
  <si>
    <t>50.84%</t>
  </si>
  <si>
    <t>59.25</t>
  </si>
  <si>
    <t>34.10</t>
  </si>
  <si>
    <t>55.67</t>
  </si>
  <si>
    <t>49.79</t>
  </si>
  <si>
    <t>132.89k</t>
  </si>
  <si>
    <t>95.34k</t>
  </si>
  <si>
    <t>54.97M</t>
  </si>
  <si>
    <t>38.59M</t>
  </si>
  <si>
    <t>0.95</t>
  </si>
  <si>
    <t>1.66%</t>
  </si>
  <si>
    <t>Mar 22, 2017</t>
  </si>
  <si>
    <t>Mr. Mika Vehvil\xe4inen M. Sc (Econ and BA), HSE</t>
  </si>
  <si>
    <t>Chairman of Exec. Board, Chief Exec. Officer and Pres</t>
  </si>
  <si>
    <t>Mr. Mikko Puolakka M.Sc.(Econ.)</t>
  </si>
  <si>
    <t>Chief Financial Officer, Exec. VP and Member of the Exec. Board</t>
  </si>
  <si>
    <t>Ms. Soili M\xe4kinen M. Sc (Econ.)</t>
  </si>
  <si>
    <t>Chief Information Officer and Member of Exec. Board</t>
  </si>
  <si>
    <t>Ms. Outi Aaltonen</t>
  </si>
  <si>
    <t>SVP, Gen. Counsel, Sec. - Exec. Board and Member - Exec. Board</t>
  </si>
  <si>
    <t>Mr. Stephen Foster</t>
  </si>
  <si>
    <t>Sr. VP of Corp. Audit and Member of Exec. Board</t>
  </si>
  <si>
    <t>Concentric AB (publ) (COIC.ST)</t>
  </si>
  <si>
    <t>133.50</t>
  </si>
  <si>
    <t>131.00</t>
  </si>
  <si>
    <t>134.25</t>
  </si>
  <si>
    <t>132.75 x</t>
  </si>
  <si>
    <t>133.50 x</t>
  </si>
  <si>
    <t>132.50 - 134.25</t>
  </si>
  <si>
    <t>99.25 - 155.00</t>
  </si>
  <si>
    <t>11992</t>
  </si>
  <si>
    <t>48764</t>
  </si>
  <si>
    <t>5.43B</t>
  </si>
  <si>
    <t>20.99</t>
  </si>
  <si>
    <t>6.36</t>
  </si>
  <si>
    <t>150.00</t>
  </si>
  <si>
    <t>3</t>
  </si>
  <si>
    <t>556.33M</t>
  </si>
  <si>
    <t>531.33M</t>
  </si>
  <si>
    <t>2.13B</t>
  </si>
  <si>
    <t>551M</t>
  </si>
  <si>
    <t>515M</t>
  </si>
  <si>
    <t>2.2B</t>
  </si>
  <si>
    <t>560M</t>
  </si>
  <si>
    <t>540M</t>
  </si>
  <si>
    <t>2.16B</t>
  </si>
  <si>
    <t>2.35B</t>
  </si>
  <si>
    <t>522M</t>
  </si>
  <si>
    <t>491M</t>
  </si>
  <si>
    <t>2B</t>
  </si>
  <si>
    <t>6.40%</t>
  </si>
  <si>
    <t>1.51</t>
  </si>
  <si>
    <t>1.7</t>
  </si>
  <si>
    <t>1.52</t>
  </si>
  <si>
    <t>1.45</t>
  </si>
  <si>
    <t>1.57</t>
  </si>
  <si>
    <t>1.82</t>
  </si>
  <si>
    <t>0.12</t>
  </si>
  <si>
    <t>0.70%</t>
  </si>
  <si>
    <t>5.80%</t>
  </si>
  <si>
    <t>23.60%</t>
  </si>
  <si>
    <t>7.10%</t>
  </si>
  <si>
    <t>COIC.ST</t>
  </si>
  <si>
    <t>13.80%</t>
  </si>
  <si>
    <t>10.30%</t>
  </si>
  <si>
    <t>15.80%</t>
  </si>
  <si>
    <t>12.67%</t>
  </si>
  <si>
    <t>16.86</t>
  </si>
  <si>
    <t>2.67</t>
  </si>
  <si>
    <t>6.87</t>
  </si>
  <si>
    <t>12.79%</t>
  </si>
  <si>
    <t>9.61%</t>
  </si>
  <si>
    <t>32.52%</t>
  </si>
  <si>
    <t>2.03B</t>
  </si>
  <si>
    <t>49.87</t>
  </si>
  <si>
    <t>575M</t>
  </si>
  <si>
    <t>399M</t>
  </si>
  <si>
    <t>260M</t>
  </si>
  <si>
    <t>23.30%</t>
  </si>
  <si>
    <t>497M</t>
  </si>
  <si>
    <t>12.28</t>
  </si>
  <si>
    <t>22.62</t>
  </si>
  <si>
    <t>1.68</t>
  </si>
  <si>
    <t>19.44</t>
  </si>
  <si>
    <t>423M</t>
  </si>
  <si>
    <t>496.75M</t>
  </si>
  <si>
    <t>25.96%</t>
  </si>
  <si>
    <t>155.00</t>
  </si>
  <si>
    <t>99.25</t>
  </si>
  <si>
    <t>139.07</t>
  </si>
  <si>
    <t>134.00</t>
  </si>
  <si>
    <t>48.76k</t>
  </si>
  <si>
    <t>17.35k</t>
  </si>
  <si>
    <t>40.68M</t>
  </si>
  <si>
    <t>40.08M</t>
  </si>
  <si>
    <t>1.53%</t>
  </si>
  <si>
    <t>Mr. David Woolley</t>
  </si>
  <si>
    <t>7.29M</t>
  </si>
  <si>
    <t>Mr. David Bessant</t>
  </si>
  <si>
    <t>Chief Financial Officer and Head of Investor Relations &amp; Information Technology</t>
  </si>
  <si>
    <t>Mr. Christine Kelly</t>
  </si>
  <si>
    <t>Head of Group HR</t>
  </si>
  <si>
    <t>Mr. William C. Pizzo</t>
  </si>
  <si>
    <t>Head of Hydraulics Product Engineering &amp; Devel.</t>
  </si>
  <si>
    <t>Mr. Martin Bradford</t>
  </si>
  <si>
    <t>Head of Americas Region</t>
  </si>
  <si>
    <t>DigitalGlobe, Inc. (DGI)</t>
  </si>
  <si>
    <t>33.35</t>
  </si>
  <si>
    <t>33.30</t>
  </si>
  <si>
    <t>34.20 x 100</t>
  </si>
  <si>
    <t>33.15 - 33.45</t>
  </si>
  <si>
    <t>22.55 - 35.95</t>
  </si>
  <si>
    <t>216619</t>
  </si>
  <si>
    <t>413847</t>
  </si>
  <si>
    <t>2.08B</t>
  </si>
  <si>
    <t>1.23</t>
  </si>
  <si>
    <t>188.42</t>
  </si>
  <si>
    <t>0.18</t>
  </si>
  <si>
    <t>36.10</t>
  </si>
  <si>
    <t>209.67M</t>
  </si>
  <si>
    <t>221.17M</t>
  </si>
  <si>
    <t>863.33M</t>
  </si>
  <si>
    <t>890.54M</t>
  </si>
  <si>
    <t>205M</t>
  </si>
  <si>
    <t>219.6M</t>
  </si>
  <si>
    <t>860M</t>
  </si>
  <si>
    <t>864.1M</t>
  </si>
  <si>
    <t>214.1M</t>
  </si>
  <si>
    <t>222M</t>
  </si>
  <si>
    <t>870M</t>
  </si>
  <si>
    <t>905M</t>
  </si>
  <si>
    <t>175.5M</t>
  </si>
  <si>
    <t>181.8M</t>
  </si>
  <si>
    <t>725.4M</t>
  </si>
  <si>
    <t>19.50%</t>
  </si>
  <si>
    <t>21.70%</t>
  </si>
  <si>
    <t>19.00%</t>
  </si>
  <si>
    <t>-0.01</t>
  </si>
  <si>
    <t>0.17</t>
  </si>
  <si>
    <t>-0.05</t>
  </si>
  <si>
    <t>0.11</t>
  </si>
  <si>
    <t>183.30%</t>
  </si>
  <si>
    <t>162.50%</t>
  </si>
  <si>
    <t>50.00%</t>
  </si>
  <si>
    <t>-400.00%</t>
  </si>
  <si>
    <t>DGI</t>
  </si>
  <si>
    <t>-123.50%</t>
  </si>
  <si>
    <t>-85.70%</t>
  </si>
  <si>
    <t>-103.20%</t>
  </si>
  <si>
    <t>1,650.00%</t>
  </si>
  <si>
    <t>0.38%</t>
  </si>
  <si>
    <t>107.58</t>
  </si>
  <si>
    <t>-4381.58</t>
  </si>
  <si>
    <t>2.73</t>
  </si>
  <si>
    <t>2.07%</t>
  </si>
  <si>
    <t>11.64%</t>
  </si>
  <si>
    <t>1.91%</t>
  </si>
  <si>
    <t>1.33%</t>
  </si>
  <si>
    <t>759.7M</t>
  </si>
  <si>
    <t>12.19</t>
  </si>
  <si>
    <t>19.60%</t>
  </si>
  <si>
    <t>561M</t>
  </si>
  <si>
    <t>384M</t>
  </si>
  <si>
    <t>11M</t>
  </si>
  <si>
    <t>77.2M</t>
  </si>
  <si>
    <t>1.25B</t>
  </si>
  <si>
    <t>106.74</t>
  </si>
  <si>
    <t>1.43</t>
  </si>
  <si>
    <t>18.93</t>
  </si>
  <si>
    <t>280.8M</t>
  </si>
  <si>
    <t>189.52M</t>
  </si>
  <si>
    <t>45.29%</t>
  </si>
  <si>
    <t>35.95</t>
  </si>
  <si>
    <t>22.55</t>
  </si>
  <si>
    <t>32.46</t>
  </si>
  <si>
    <t>31.50</t>
  </si>
  <si>
    <t>413.85k</t>
  </si>
  <si>
    <t>368.8k</t>
  </si>
  <si>
    <t>62.22M</t>
  </si>
  <si>
    <t>61.19M</t>
  </si>
  <si>
    <t>105.70%</t>
  </si>
  <si>
    <t>2.83M</t>
  </si>
  <si>
    <t>7.2</t>
  </si>
  <si>
    <t>5.44%</t>
  </si>
  <si>
    <t>3.04M</t>
  </si>
  <si>
    <t>Mr. Jeffrey R. Tarr</t>
  </si>
  <si>
    <t>Chief Exec. Officer, Pres and Director</t>
  </si>
  <si>
    <t>Dr. Walter S. Scott</t>
  </si>
  <si>
    <t>Founder, Chief Technical Officer, Exec. VP and Exec. Leader of Platform &amp; Services</t>
  </si>
  <si>
    <t>722.53k</t>
  </si>
  <si>
    <t>22.5k</t>
  </si>
  <si>
    <t>Mr. Gary W. Ferrera</t>
  </si>
  <si>
    <t>838.6k</t>
  </si>
  <si>
    <t>Mr. Timothy M. Hascall</t>
  </si>
  <si>
    <t>Chief Operations Officer, Exec. VP and Gen. Mang. of Imagery</t>
  </si>
  <si>
    <t>731.46k</t>
  </si>
  <si>
    <t>Mr. Daniel L. Jablonsky</t>
  </si>
  <si>
    <t>Sr. VP, GM of International Defense &amp; Intelligence, Gen. Counsel and Corp. Sec.</t>
  </si>
  <si>
    <t>663.5k</t>
  </si>
  <si>
    <t>421.4M</t>
  </si>
  <si>
    <t>612.7M</t>
  </si>
  <si>
    <t>654.6M</t>
  </si>
  <si>
    <t>702.4M</t>
  </si>
  <si>
    <t>45.40%</t>
  </si>
  <si>
    <t>6.84%</t>
  </si>
  <si>
    <t>3.27%</t>
  </si>
  <si>
    <t>196.2M</t>
  </si>
  <si>
    <t>398M</t>
  </si>
  <si>
    <t>398.9M</t>
  </si>
  <si>
    <t>425.6M</t>
  </si>
  <si>
    <t>431.6M</t>
  </si>
  <si>
    <t>81.6M</t>
  </si>
  <si>
    <t>173.2M</t>
  </si>
  <si>
    <t>160.4M</t>
  </si>
  <si>
    <t>144.9M</t>
  </si>
  <si>
    <t>164.4M</t>
  </si>
  <si>
    <t>114.6M</t>
  </si>
  <si>
    <t>224.8M</t>
  </si>
  <si>
    <t>238.5M</t>
  </si>
  <si>
    <t>280.7M</t>
  </si>
  <si>
    <t>267.2M</t>
  </si>
  <si>
    <t>216.1M</t>
  </si>
  <si>
    <t>227.7M</t>
  </si>
  <si>
    <t>270.6M</t>
  </si>
  <si>
    <t>257.8M</t>
  </si>
  <si>
    <t>10.8M</t>
  </si>
  <si>
    <t>10.1M</t>
  </si>
  <si>
    <t>102.85%</t>
  </si>
  <si>
    <t>0.23%</t>
  </si>
  <si>
    <t>6.69%</t>
  </si>
  <si>
    <t>1.41%</t>
  </si>
  <si>
    <t>225.2M</t>
  </si>
  <si>
    <t>214.7M</t>
  </si>
  <si>
    <t>255.7M</t>
  </si>
  <si>
    <t>276.8M</t>
  </si>
  <si>
    <t>293.8M</t>
  </si>
  <si>
    <t>-4.66%</t>
  </si>
  <si>
    <t>19.10%</t>
  </si>
  <si>
    <t>40.50%</t>
  </si>
  <si>
    <t>129.3M</t>
  </si>
  <si>
    <t>209.6M</t>
  </si>
  <si>
    <t>208.6M</t>
  </si>
  <si>
    <t>207M</t>
  </si>
  <si>
    <t>185.1M</t>
  </si>
  <si>
    <t>127.6M</t>
  </si>
  <si>
    <t>62.10%</t>
  </si>
  <si>
    <t>-0.48%</t>
  </si>
  <si>
    <t>-0.77%</t>
  </si>
  <si>
    <t>-10.58%</t>
  </si>
  <si>
    <t>19.9M</t>
  </si>
  <si>
    <t>107.7M</t>
  </si>
  <si>
    <t>14M</t>
  </si>
  <si>
    <t>9M</t>
  </si>
  <si>
    <t>42.3M</t>
  </si>
  <si>
    <t>76M</t>
  </si>
  <si>
    <t>(107.7M)</t>
  </si>
  <si>
    <t>33.1M</t>
  </si>
  <si>
    <t>(9M)</t>
  </si>
  <si>
    <t>66.4M</t>
  </si>
  <si>
    <t>(1M)</t>
  </si>
  <si>
    <t>200000</t>
  </si>
  <si>
    <t>(600,000)</t>
  </si>
  <si>
    <t>1.6M</t>
  </si>
  <si>
    <t>300000</t>
  </si>
  <si>
    <t>9.1M</t>
  </si>
  <si>
    <t>3.8M</t>
  </si>
  <si>
    <t>7.3M</t>
  </si>
  <si>
    <t>29.3M</t>
  </si>
  <si>
    <t>18.2M</t>
  </si>
  <si>
    <t>-58.24%</t>
  </si>
  <si>
    <t>92.11%</t>
  </si>
  <si>
    <t>301.37%</t>
  </si>
  <si>
    <t>-37.88%</t>
  </si>
  <si>
    <t>33.5M</t>
  </si>
  <si>
    <t>57.5M</t>
  </si>
  <si>
    <t>59.8M</t>
  </si>
  <si>
    <t>66.2M</t>
  </si>
  <si>
    <t>24.4M</t>
  </si>
  <si>
    <t>53.7M</t>
  </si>
  <si>
    <t>52.5M</t>
  </si>
  <si>
    <t>30.5M</t>
  </si>
  <si>
    <t>48M</t>
  </si>
  <si>
    <t>65.9M</t>
  </si>
  <si>
    <t>(105.8M)</t>
  </si>
  <si>
    <t>25.4M</t>
  </si>
  <si>
    <t>33.4M</t>
  </si>
  <si>
    <t>48.7M</t>
  </si>
  <si>
    <t>-260.55%</t>
  </si>
  <si>
    <t>124.01%</t>
  </si>
  <si>
    <t>31.50%</t>
  </si>
  <si>
    <t>45.81%</t>
  </si>
  <si>
    <t>6.71%</t>
  </si>
  <si>
    <t>26.9M</t>
  </si>
  <si>
    <t>(37.5M)</t>
  </si>
  <si>
    <t>6.9M</t>
  </si>
  <si>
    <t>9.2M</t>
  </si>
  <si>
    <t>18.3M</t>
  </si>
  <si>
    <t>(100,000)</t>
  </si>
  <si>
    <t>900000</t>
  </si>
  <si>
    <t>2.1M</t>
  </si>
  <si>
    <t>17.3M</t>
  </si>
  <si>
    <t>(31.4M)</t>
  </si>
  <si>
    <t>18M</t>
  </si>
  <si>
    <t>(900,000)</t>
  </si>
  <si>
    <t>(3.9M)</t>
  </si>
  <si>
    <t>(800,000)</t>
  </si>
  <si>
    <t>39M</t>
  </si>
  <si>
    <t>(68.3M)</t>
  </si>
  <si>
    <t>17.9M</t>
  </si>
  <si>
    <t>22.5M</t>
  </si>
  <si>
    <t>25.5M</t>
  </si>
  <si>
    <t>-275.13%</t>
  </si>
  <si>
    <t>126.21%</t>
  </si>
  <si>
    <t>25.70%</t>
  </si>
  <si>
    <t>13.33%</t>
  </si>
  <si>
    <t>3.52%</t>
  </si>
  <si>
    <t>3.6M</t>
  </si>
  <si>
    <t>(71.9M)</t>
  </si>
  <si>
    <t>13.9M</t>
  </si>
  <si>
    <t>18.5M</t>
  </si>
  <si>
    <t>21.5M</t>
  </si>
  <si>
    <t>(1.00)</t>
  </si>
  <si>
    <t>0.19</t>
  </si>
  <si>
    <t>-217.65%</t>
  </si>
  <si>
    <t>119.00%</t>
  </si>
  <si>
    <t>36.84%</t>
  </si>
  <si>
    <t>30.77%</t>
  </si>
  <si>
    <t>46.1M</t>
  </si>
  <si>
    <t>71.8M</t>
  </si>
  <si>
    <t>74.9M</t>
  </si>
  <si>
    <t>71M</t>
  </si>
  <si>
    <t>63.1M</t>
  </si>
  <si>
    <t>-219.05%</t>
  </si>
  <si>
    <t>118.00%</t>
  </si>
  <si>
    <t>44.44%</t>
  </si>
  <si>
    <t>46.4M</t>
  </si>
  <si>
    <t>75.9M</t>
  </si>
  <si>
    <t>71.5M</t>
  </si>
  <si>
    <t>63.8M</t>
  </si>
  <si>
    <t>210.5M</t>
  </si>
  <si>
    <t>285.6M</t>
  </si>
  <si>
    <t>350.5M</t>
  </si>
  <si>
    <t>375.9M</t>
  </si>
  <si>
    <t>9.22%</t>
  </si>
  <si>
    <t>24.23%</t>
  </si>
  <si>
    <t>22.72%</t>
  </si>
  <si>
    <t>51.82%</t>
  </si>
  <si>
    <t>236M</t>
  </si>
  <si>
    <t>120.1M</t>
  </si>
  <si>
    <t>129.7M</t>
  </si>
  <si>
    <t>111.7M</t>
  </si>
  <si>
    <t>-49.11%</t>
  </si>
  <si>
    <t>7.99%</t>
  </si>
  <si>
    <t>-13.88%</t>
  </si>
  <si>
    <t>15.85%</t>
  </si>
  <si>
    <t>7.45%</t>
  </si>
  <si>
    <t>3.88%</t>
  </si>
  <si>
    <t>4.45%</t>
  </si>
  <si>
    <t>3.71%</t>
  </si>
  <si>
    <t>67M</t>
  </si>
  <si>
    <t>116.3M</t>
  </si>
  <si>
    <t>90.8M</t>
  </si>
  <si>
    <t>69.9M</t>
  </si>
  <si>
    <t>118.7M</t>
  </si>
  <si>
    <t>134.1M</t>
  </si>
  <si>
    <t>93.6M</t>
  </si>
  <si>
    <t>116.2M</t>
  </si>
  <si>
    <t>(2.9M)</t>
  </si>
  <si>
    <t>(500,000)</t>
  </si>
  <si>
    <t>(1.6M)</t>
  </si>
  <si>
    <t>73.58%</t>
  </si>
  <si>
    <t>14.88%</t>
  </si>
  <si>
    <t>-32.04%</t>
  </si>
  <si>
    <t>26.21%</t>
  </si>
  <si>
    <t>6.29</t>
  </si>
  <si>
    <t>5.27</t>
  </si>
  <si>
    <t>4.90</t>
  </si>
  <si>
    <t>7.74</t>
  </si>
  <si>
    <t>6.33</t>
  </si>
  <si>
    <t>62.5M</t>
  </si>
  <si>
    <t>29.7M</t>
  </si>
  <si>
    <t>46.7M</t>
  </si>
  <si>
    <t>17.4M</t>
  </si>
  <si>
    <t>23.8M</t>
  </si>
  <si>
    <t>379.5M</t>
  </si>
  <si>
    <t>382M</t>
  </si>
  <si>
    <t>300.4M</t>
  </si>
  <si>
    <t>237.9M</t>
  </si>
  <si>
    <t>250.1M</t>
  </si>
  <si>
    <t>2.18B</t>
  </si>
  <si>
    <t>2.17B</t>
  </si>
  <si>
    <t>1.79B</t>
  </si>
  <si>
    <t>3.06B</t>
  </si>
  <si>
    <t>3.27B</t>
  </si>
  <si>
    <t>3.26B</t>
  </si>
  <si>
    <t>3.39B</t>
  </si>
  <si>
    <t>6.6M</t>
  </si>
  <si>
    <t>500000</t>
  </si>
  <si>
    <t>140.6M</t>
  </si>
  <si>
    <t>307.7M</t>
  </si>
  <si>
    <t>376.2M</t>
  </si>
  <si>
    <t>470.5M</t>
  </si>
  <si>
    <t>484.8M</t>
  </si>
  <si>
    <t>1.13B</t>
  </si>
  <si>
    <t>1.36B</t>
  </si>
  <si>
    <t>1.85B</t>
  </si>
  <si>
    <t>676.2M</t>
  </si>
  <si>
    <t>880.6M</t>
  </si>
  <si>
    <t>8.3M</t>
  </si>
  <si>
    <t>4.5M</t>
  </si>
  <si>
    <t>25.1M</t>
  </si>
  <si>
    <t>508.3M</t>
  </si>
  <si>
    <t>531.8M</t>
  </si>
  <si>
    <t>517M</t>
  </si>
  <si>
    <t>665.1M</t>
  </si>
  <si>
    <t>459.3M</t>
  </si>
  <si>
    <t>484.5M</t>
  </si>
  <si>
    <t>484.1M</t>
  </si>
  <si>
    <t>578.1M</t>
  </si>
  <si>
    <t>16.4M</t>
  </si>
  <si>
    <t>49M</t>
  </si>
  <si>
    <t>47.3M</t>
  </si>
  <si>
    <t>32.9M</t>
  </si>
  <si>
    <t>87M</t>
  </si>
  <si>
    <t>49.4M</t>
  </si>
  <si>
    <t>93.5M</t>
  </si>
  <si>
    <t>73.8M</t>
  </si>
  <si>
    <t>87.4M</t>
  </si>
  <si>
    <t>12.1M</t>
  </si>
  <si>
    <t>38.6M</t>
  </si>
  <si>
    <t>13.2M</t>
  </si>
  <si>
    <t>27.8M</t>
  </si>
  <si>
    <t>1.58B</t>
  </si>
  <si>
    <t>3.1B</t>
  </si>
  <si>
    <t>2.91B</t>
  </si>
  <si>
    <t>3.01B</t>
  </si>
  <si>
    <t>100.68%</t>
  </si>
  <si>
    <t>-2.23%</t>
  </si>
  <si>
    <t>-5.88%</t>
  </si>
  <si>
    <t>3.32%</t>
  </si>
  <si>
    <t>5.5M</t>
  </si>
  <si>
    <t>47.2M</t>
  </si>
  <si>
    <t>10.2M</t>
  </si>
  <si>
    <t>20.9M</t>
  </si>
  <si>
    <t>15M</t>
  </si>
  <si>
    <t>104.90%</t>
  </si>
  <si>
    <t>-78.95%</t>
  </si>
  <si>
    <t>-11.36%</t>
  </si>
  <si>
    <t>284.62%</t>
  </si>
  <si>
    <t>161.6M</t>
  </si>
  <si>
    <t>153.2M</t>
  </si>
  <si>
    <t>144.7M</t>
  </si>
  <si>
    <t>157M</t>
  </si>
  <si>
    <t>23M</t>
  </si>
  <si>
    <t>22.1M</t>
  </si>
  <si>
    <t>34.4M</t>
  </si>
  <si>
    <t>82.8M</t>
  </si>
  <si>
    <t>138.6M</t>
  </si>
  <si>
    <t>131.1M</t>
  </si>
  <si>
    <t>130.8M</t>
  </si>
  <si>
    <t>122.6M</t>
  </si>
  <si>
    <t>114.4M</t>
  </si>
  <si>
    <t>188M</t>
  </si>
  <si>
    <t>163.1M</t>
  </si>
  <si>
    <t>154.1M</t>
  </si>
  <si>
    <t>219.2M</t>
  </si>
  <si>
    <t>478.6M</t>
  </si>
  <si>
    <t>1.14B</t>
  </si>
  <si>
    <t>55.6M</t>
  </si>
  <si>
    <t>80M</t>
  </si>
  <si>
    <t>101.9M</t>
  </si>
  <si>
    <t>86.4M</t>
  </si>
  <si>
    <t>124M</t>
  </si>
  <si>
    <t>389.5M</t>
  </si>
  <si>
    <t>377.4M</t>
  </si>
  <si>
    <t>344.6M</t>
  </si>
  <si>
    <t>320.2M</t>
  </si>
  <si>
    <t>251.7M</t>
  </si>
  <si>
    <t>2.7M</t>
  </si>
  <si>
    <t>36.2M</t>
  </si>
  <si>
    <t>386.8M</t>
  </si>
  <si>
    <t>374.6M</t>
  </si>
  <si>
    <t>335.1M</t>
  </si>
  <si>
    <t>284M</t>
  </si>
  <si>
    <t>216.9M</t>
  </si>
  <si>
    <t>1.78B</t>
  </si>
  <si>
    <t>1.74B</t>
  </si>
  <si>
    <t>65.81%</t>
  </si>
  <si>
    <t>56.30%</t>
  </si>
  <si>
    <t>56.27%</t>
  </si>
  <si>
    <t>57.16%</t>
  </si>
  <si>
    <t>61.03%</t>
  </si>
  <si>
    <t>539.4M</t>
  </si>
  <si>
    <t>1.35B</t>
  </si>
  <si>
    <t>(2.6M)</t>
  </si>
  <si>
    <t>(70.9M)</t>
  </si>
  <si>
    <t>(52.4M)</t>
  </si>
  <si>
    <t>(29.1M)</t>
  </si>
  <si>
    <t>(3.6M)</t>
  </si>
  <si>
    <t>(2M)</t>
  </si>
  <si>
    <t>(3.5M)</t>
  </si>
  <si>
    <t>(80.1M)</t>
  </si>
  <si>
    <t>(225.8M)</t>
  </si>
  <si>
    <t>(342M)</t>
  </si>
  <si>
    <t>34.19%</t>
  </si>
  <si>
    <t>43.70%</t>
  </si>
  <si>
    <t>43.67%</t>
  </si>
  <si>
    <t>42.84%</t>
  </si>
  <si>
    <t>38.97%</t>
  </si>
  <si>
    <t>1.8M</t>
  </si>
  <si>
    <t>23.3M</t>
  </si>
  <si>
    <t>26.5M</t>
  </si>
  <si>
    <t>127.09%</t>
  </si>
  <si>
    <t>25.95%</t>
  </si>
  <si>
    <t>13.73%</t>
  </si>
  <si>
    <t>17.2M</t>
  </si>
  <si>
    <t>56M</t>
  </si>
  <si>
    <t>32.8M</t>
  </si>
  <si>
    <t>41.4M</t>
  </si>
  <si>
    <t>82.3M</t>
  </si>
  <si>
    <t>202.6M</t>
  </si>
  <si>
    <t>181.1M</t>
  </si>
  <si>
    <t>296.5M</t>
  </si>
  <si>
    <t>354.6M</t>
  </si>
  <si>
    <t>394M</t>
  </si>
  <si>
    <t>61.9M</t>
  </si>
  <si>
    <t>(68.8M)</t>
  </si>
  <si>
    <t>(71.6M)</t>
  </si>
  <si>
    <t>(24.9M)</t>
  </si>
  <si>
    <t>(92.4M)</t>
  </si>
  <si>
    <t>(16.3M)</t>
  </si>
  <si>
    <t>(10.4M)</t>
  </si>
  <si>
    <t>(14.7M)</t>
  </si>
  <si>
    <t>42.8M</t>
  </si>
  <si>
    <t>(4.8M)</t>
  </si>
  <si>
    <t>(23.1M)</t>
  </si>
  <si>
    <t>(3.7M)</t>
  </si>
  <si>
    <t>(2.5M)</t>
  </si>
  <si>
    <t>62.2M</t>
  </si>
  <si>
    <t>(21M)</t>
  </si>
  <si>
    <t>(38M)</t>
  </si>
  <si>
    <t>(77.1M)</t>
  </si>
  <si>
    <t>(93.8M)</t>
  </si>
  <si>
    <t>264.5M</t>
  </si>
  <si>
    <t>112.3M</t>
  </si>
  <si>
    <t>224.9M</t>
  </si>
  <si>
    <t>329.7M</t>
  </si>
  <si>
    <t>301.6M</t>
  </si>
  <si>
    <t>-57.54%</t>
  </si>
  <si>
    <t>100.27%</t>
  </si>
  <si>
    <t>46.60%</t>
  </si>
  <si>
    <t>-8.52%</t>
  </si>
  <si>
    <t>62.77%</t>
  </si>
  <si>
    <t>18.33%</t>
  </si>
  <si>
    <t>34.36%</t>
  </si>
  <si>
    <t>46.94%</t>
  </si>
  <si>
    <t>41.58%</t>
  </si>
  <si>
    <t>(10.7M)</t>
  </si>
  <si>
    <t>(287.1M)</t>
  </si>
  <si>
    <t>(234M)</t>
  </si>
  <si>
    <t>(163.4M)</t>
  </si>
  <si>
    <t>(192M)</t>
  </si>
  <si>
    <t>-2,583.18%</t>
  </si>
  <si>
    <t>18.50%</t>
  </si>
  <si>
    <t>30.17%</t>
  </si>
  <si>
    <t>-17.50%</t>
  </si>
  <si>
    <t>-2.54%</t>
  </si>
  <si>
    <t>-46.86%</t>
  </si>
  <si>
    <t>-35.75%</t>
  </si>
  <si>
    <t>-23.26%</t>
  </si>
  <si>
    <t>-26.47%</t>
  </si>
  <si>
    <t>(524M)</t>
  </si>
  <si>
    <t>(35.7M)</t>
  </si>
  <si>
    <t>(140M)</t>
  </si>
  <si>
    <t>(6.6M)</t>
  </si>
  <si>
    <t>(10.5M)</t>
  </si>
  <si>
    <t>(210.7M)</t>
  </si>
  <si>
    <t>5.4M</t>
  </si>
  <si>
    <t>5.1M</t>
  </si>
  <si>
    <t>(216M)</t>
  </si>
  <si>
    <t>(794.5M)</t>
  </si>
  <si>
    <t>(264.6M)</t>
  </si>
  <si>
    <t>(169.9M)</t>
  </si>
  <si>
    <t>(339.5M)</t>
  </si>
  <si>
    <t>-267.82%</t>
  </si>
  <si>
    <t>66.70%</t>
  </si>
  <si>
    <t>35.79%</t>
  </si>
  <si>
    <t>-99.82%</t>
  </si>
  <si>
    <t>-51.26%</t>
  </si>
  <si>
    <t>-129.67%</t>
  </si>
  <si>
    <t>-40.42%</t>
  </si>
  <si>
    <t>-24.19%</t>
  </si>
  <si>
    <t>-46.80%</t>
  </si>
  <si>
    <t>(3M)</t>
  </si>
  <si>
    <t>(4M)</t>
  </si>
  <si>
    <t>39.6M</t>
  </si>
  <si>
    <t>(64M)</t>
  </si>
  <si>
    <t>(138.9M)</t>
  </si>
  <si>
    <t>(112.5M)</t>
  </si>
  <si>
    <t>(75.1M)</t>
  </si>
  <si>
    <t>(144.5M)</t>
  </si>
  <si>
    <t>(115.7M)</t>
  </si>
  <si>
    <t>11.1M</t>
  </si>
  <si>
    <t>5.6M</t>
  </si>
  <si>
    <t>628.5M</t>
  </si>
  <si>
    <t>(9.6M)</t>
  </si>
  <si>
    <t>135.1M</t>
  </si>
  <si>
    <t>1.11B</t>
  </si>
  <si>
    <t>(485.3M)</t>
  </si>
  <si>
    <t>(1.21B)</t>
  </si>
  <si>
    <t>1.3M</t>
  </si>
  <si>
    <t>(151.5M)</t>
  </si>
  <si>
    <t>83,237.50%</t>
  </si>
  <si>
    <t>-110.77%</t>
  </si>
  <si>
    <t>-111.59%</t>
  </si>
  <si>
    <t>113.14%</t>
  </si>
  <si>
    <t>-0.19%</t>
  </si>
  <si>
    <t>108.55%</t>
  </si>
  <si>
    <t>-10.94%</t>
  </si>
  <si>
    <t>-21.57%</t>
  </si>
  <si>
    <t>2.74%</t>
  </si>
  <si>
    <t>47.7M</t>
  </si>
  <si>
    <t>(17.1M)</t>
  </si>
  <si>
    <t>(111.3M)</t>
  </si>
  <si>
    <t>(18M)</t>
  </si>
  <si>
    <t>253.8M</t>
  </si>
  <si>
    <t>(174.8M)</t>
  </si>
  <si>
    <t>(9.1M)</t>
  </si>
  <si>
    <t>166.3M</t>
  </si>
  <si>
    <t>109.6M</t>
  </si>
  <si>
    <t>-168.87%</t>
  </si>
  <si>
    <t>94.79%</t>
  </si>
  <si>
    <t>1,927.47%</t>
  </si>
  <si>
    <t>-34.10%</t>
  </si>
  <si>
    <t>5.78%</t>
  </si>
  <si>
    <t>BWXT</t>
  </si>
  <si>
    <t>BWX Technologies</t>
  </si>
  <si>
    <t>KTOS</t>
  </si>
  <si>
    <t>Kratos Defense &amp; Security</t>
  </si>
  <si>
    <t>ADCF</t>
  </si>
  <si>
    <t>Advanced Defense</t>
  </si>
  <si>
    <t>KLXI</t>
  </si>
  <si>
    <t>KLX</t>
  </si>
  <si>
    <t>OA</t>
  </si>
  <si>
    <t>Orbital ATK</t>
  </si>
  <si>
    <t>AJRD</t>
  </si>
  <si>
    <t>Aerojet Rocketdyne Hldgs</t>
  </si>
  <si>
    <t>27.49</t>
  </si>
  <si>
    <t>23.16</t>
  </si>
  <si>
    <t>2.17</t>
  </si>
  <si>
    <t>3.10</t>
  </si>
  <si>
    <t>24.29</t>
  </si>
  <si>
    <t>1.03B</t>
  </si>
  <si>
    <t>-16.18</t>
  </si>
  <si>
    <t>38.58</t>
  </si>
  <si>
    <t>9.15</t>
  </si>
  <si>
    <t>2.94</t>
  </si>
  <si>
    <t>195.13k</t>
  </si>
  <si>
    <t>-1.70</t>
  </si>
  <si>
    <t>2.65B</t>
  </si>
  <si>
    <t>41.71</t>
  </si>
  <si>
    <t>13.05</t>
  </si>
  <si>
    <t>0.69</t>
  </si>
  <si>
    <t>1.71</t>
  </si>
  <si>
    <t>B</t>
  </si>
  <si>
    <t>W</t>
  </si>
  <si>
    <t>X</t>
  </si>
  <si>
    <t>T</t>
  </si>
  <si>
    <t>h</t>
  </si>
  <si>
    <t>Eagle Financial Services, Inc. (EFSI)</t>
  </si>
  <si>
    <t>30.50</t>
  </si>
  <si>
    <t>31.00</t>
  </si>
  <si>
    <t>30.50 - 31.33</t>
  </si>
  <si>
    <t>23.00 - 33.25</t>
  </si>
  <si>
    <t>2069</t>
  </si>
  <si>
    <t>585</t>
  </si>
  <si>
    <t>105.98M</t>
  </si>
  <si>
    <t>15.52</t>
  </si>
  <si>
    <t>1.97</t>
  </si>
  <si>
    <t>0.88 (2.75%)</t>
  </si>
  <si>
    <t>2017-04-27</t>
  </si>
  <si>
    <t>EFSI</t>
  </si>
  <si>
    <t>-7.81%</t>
  </si>
  <si>
    <t>3.26</t>
  </si>
  <si>
    <t>1.31</t>
  </si>
  <si>
    <t>21.21%</t>
  </si>
  <si>
    <t>31.44%</t>
  </si>
  <si>
    <t>1.01%</t>
  </si>
  <si>
    <t>8.59%</t>
  </si>
  <si>
    <t>32.47M</t>
  </si>
  <si>
    <t>9.26</t>
  </si>
  <si>
    <t>6.89M</t>
  </si>
  <si>
    <t>33.90%</t>
  </si>
  <si>
    <t>24.96M</t>
  </si>
  <si>
    <t>7.23</t>
  </si>
  <si>
    <t>23.32</t>
  </si>
  <si>
    <t>-870k</t>
  </si>
  <si>
    <t>33.39%</t>
  </si>
  <si>
    <t>33.25</t>
  </si>
  <si>
    <t>23.00</t>
  </si>
  <si>
    <t>31.29</t>
  </si>
  <si>
    <t>28.86</t>
  </si>
  <si>
    <t>600</t>
  </si>
  <si>
    <t>2.68M</t>
  </si>
  <si>
    <t>20.59%</t>
  </si>
  <si>
    <t>2.90%</t>
  </si>
  <si>
    <t>0.88</t>
  </si>
  <si>
    <t>2.75%</t>
  </si>
  <si>
    <t>2.71%</t>
  </si>
  <si>
    <t>3.25</t>
  </si>
  <si>
    <t>42.64%</t>
  </si>
  <si>
    <t>May 15, 2017</t>
  </si>
  <si>
    <t>Apr 27, 2017</t>
  </si>
  <si>
    <t>Mar 16, 2006</t>
  </si>
  <si>
    <t>Mr. John R. Milleson</t>
  </si>
  <si>
    <t>CEO, Pres &amp; Director</t>
  </si>
  <si>
    <t>432.86k</t>
  </si>
  <si>
    <t>Ms. Kathleen J. Chappell</t>
  </si>
  <si>
    <t>CFO, VP, CFO of Bank of Clarke County and Sr. VP of Bank of Clarke County</t>
  </si>
  <si>
    <t>230.47k</t>
  </si>
  <si>
    <t>Mr. James W. McCarty Jr.</t>
  </si>
  <si>
    <t>VP, Sec. and Treasurer</t>
  </si>
  <si>
    <t>296.54k</t>
  </si>
  <si>
    <t>Ms. Kaley P. Crosen</t>
  </si>
  <si>
    <t>Sr. VP and HR Director</t>
  </si>
  <si>
    <t>Mr. John Eugene Hudson</t>
  </si>
  <si>
    <t>Sr. VP of Bank of Clarke County and Marketing Director of Bank of Clarke County</t>
  </si>
  <si>
    <t>26.57M</t>
  </si>
  <si>
    <t>25.04M</t>
  </si>
  <si>
    <t>24.85M</t>
  </si>
  <si>
    <t>24.49M</t>
  </si>
  <si>
    <t>25.79M</t>
  </si>
  <si>
    <t>22.59M</t>
  </si>
  <si>
    <t>21.53M</t>
  </si>
  <si>
    <t>21.7M</t>
  </si>
  <si>
    <t>23.04M</t>
  </si>
  <si>
    <t>23000</t>
  </si>
  <si>
    <t>12000</t>
  </si>
  <si>
    <t>26000</t>
  </si>
  <si>
    <t>73000</t>
  </si>
  <si>
    <t>3.14M</t>
  </si>
  <si>
    <t>2.72M</t>
  </si>
  <si>
    <t>-5.76%</t>
  </si>
  <si>
    <t>-0.74%</t>
  </si>
  <si>
    <t>-1.44%</t>
  </si>
  <si>
    <t>5.27%</t>
  </si>
  <si>
    <t>3.38M</t>
  </si>
  <si>
    <t>2.59M</t>
  </si>
  <si>
    <t>1.91M</t>
  </si>
  <si>
    <t>1.35M</t>
  </si>
  <si>
    <t>1.59M</t>
  </si>
  <si>
    <t>924000</t>
  </si>
  <si>
    <t>741000</t>
  </si>
  <si>
    <t>787000</t>
  </si>
  <si>
    <t>1.44M</t>
  </si>
  <si>
    <t>968000</t>
  </si>
  <si>
    <t>596000</t>
  </si>
  <si>
    <t>279000</t>
  </si>
  <si>
    <t>-23.61%</t>
  </si>
  <si>
    <t>-26.03%</t>
  </si>
  <si>
    <t>-29.55%</t>
  </si>
  <si>
    <t>-20.79%</t>
  </si>
  <si>
    <t>23.18M</t>
  </si>
  <si>
    <t>22.45M</t>
  </si>
  <si>
    <t>22.94M</t>
  </si>
  <si>
    <t>23.15M</t>
  </si>
  <si>
    <t>24.72M</t>
  </si>
  <si>
    <t>2.17%</t>
  </si>
  <si>
    <t>0.91%</t>
  </si>
  <si>
    <t>6.79%</t>
  </si>
  <si>
    <t>1.66M</t>
  </si>
  <si>
    <t>350000</t>
  </si>
  <si>
    <t>(227,000)</t>
  </si>
  <si>
    <t>(188,000)</t>
  </si>
  <si>
    <t>-164.86%</t>
  </si>
  <si>
    <t>17.18%</t>
  </si>
  <si>
    <t>21.52M</t>
  </si>
  <si>
    <t>23.37M</t>
  </si>
  <si>
    <t>24.91M</t>
  </si>
  <si>
    <t>4.32%</t>
  </si>
  <si>
    <t>0.61%</t>
  </si>
  <si>
    <t>3.48%</t>
  </si>
  <si>
    <t>6.56%</t>
  </si>
  <si>
    <t>4.07%</t>
  </si>
  <si>
    <t>6.14M</t>
  </si>
  <si>
    <t>7.32M</t>
  </si>
  <si>
    <t>6.05M</t>
  </si>
  <si>
    <t>6.44M</t>
  </si>
  <si>
    <t>45000</t>
  </si>
  <si>
    <t>465000</t>
  </si>
  <si>
    <t>990000</t>
  </si>
  <si>
    <t>124000</t>
  </si>
  <si>
    <t>98000</t>
  </si>
  <si>
    <t>5.88M</t>
  </si>
  <si>
    <t>6.5M</t>
  </si>
  <si>
    <t>6.3M</t>
  </si>
  <si>
    <t>5.32M</t>
  </si>
  <si>
    <t>4.32M</t>
  </si>
  <si>
    <t>4.62M</t>
  </si>
  <si>
    <t>4.94M</t>
  </si>
  <si>
    <t>219000</t>
  </si>
  <si>
    <t>355000</t>
  </si>
  <si>
    <t>232000</t>
  </si>
  <si>
    <t>(33,000)</t>
  </si>
  <si>
    <t>46000</t>
  </si>
  <si>
    <t>20.23M</t>
  </si>
  <si>
    <t>20.07M</t>
  </si>
  <si>
    <t>22.41M</t>
  </si>
  <si>
    <t>11.5M</t>
  </si>
  <si>
    <t>12.34M</t>
  </si>
  <si>
    <t>12.35M</t>
  </si>
  <si>
    <t>13.27M</t>
  </si>
  <si>
    <t>14.01M</t>
  </si>
  <si>
    <t>1.81M</t>
  </si>
  <si>
    <t>1.96M</t>
  </si>
  <si>
    <t>2M</t>
  </si>
  <si>
    <t>2.67M</t>
  </si>
  <si>
    <t>2.82M</t>
  </si>
  <si>
    <t>4.04M</t>
  </si>
  <si>
    <t>4.72M</t>
  </si>
  <si>
    <t>5.24M</t>
  </si>
  <si>
    <t>9.11M</t>
  </si>
  <si>
    <t>9.55M</t>
  </si>
  <si>
    <t>9.22M</t>
  </si>
  <si>
    <t>6.98M</t>
  </si>
  <si>
    <t>8.93M</t>
  </si>
  <si>
    <t>4.81%</t>
  </si>
  <si>
    <t>-3.40%</t>
  </si>
  <si>
    <t>-24.29%</t>
  </si>
  <si>
    <t>27.94%</t>
  </si>
  <si>
    <t>27.72%</t>
  </si>
  <si>
    <t>(1,000)</t>
  </si>
  <si>
    <t>(14,000)</t>
  </si>
  <si>
    <t>(76,000)</t>
  </si>
  <si>
    <t>(10,000)</t>
  </si>
  <si>
    <t>(2.42M)</t>
  </si>
  <si>
    <t>9.21M</t>
  </si>
  <si>
    <t>9.33M</t>
  </si>
  <si>
    <t>4.80%</t>
  </si>
  <si>
    <t>-3.54%</t>
  </si>
  <si>
    <t>1.32%</t>
  </si>
  <si>
    <t>-4.36%</t>
  </si>
  <si>
    <t>27.69%</t>
  </si>
  <si>
    <t>2.56M</t>
  </si>
  <si>
    <t>2.39M</t>
  </si>
  <si>
    <t>2.07M</t>
  </si>
  <si>
    <t>2.55M</t>
  </si>
  <si>
    <t>1.19M</t>
  </si>
  <si>
    <t>142000</t>
  </si>
  <si>
    <t>432000</t>
  </si>
  <si>
    <t>207000</t>
  </si>
  <si>
    <t>7.14M</t>
  </si>
  <si>
    <t>6.37M</t>
  </si>
  <si>
    <t>9.28%</t>
  </si>
  <si>
    <t>-0.25%</t>
  </si>
  <si>
    <t>-7.64%</t>
  </si>
  <si>
    <t>19.77%</t>
  </si>
  <si>
    <t>2.11</t>
  </si>
  <si>
    <t>2.08</t>
  </si>
  <si>
    <t>1.81</t>
  </si>
  <si>
    <t>-1.42%</t>
  </si>
  <si>
    <t>-5.29%</t>
  </si>
  <si>
    <t>-8.12%</t>
  </si>
  <si>
    <t>3.39M</t>
  </si>
  <si>
    <t>3.52M</t>
  </si>
  <si>
    <t>1.96</t>
  </si>
  <si>
    <t>2.10</t>
  </si>
  <si>
    <t>2.07</t>
  </si>
  <si>
    <t>7.14%</t>
  </si>
  <si>
    <t>-1.43%</t>
  </si>
  <si>
    <t>-4.83%</t>
  </si>
  <si>
    <t>3.34M</t>
  </si>
  <si>
    <t>3.4M</t>
  </si>
  <si>
    <t>3.45M</t>
  </si>
  <si>
    <t>9.78M</t>
  </si>
  <si>
    <t>9.3M</t>
  </si>
  <si>
    <t>9.08M</t>
  </si>
  <si>
    <t>11.08M</t>
  </si>
  <si>
    <t>12.52M</t>
  </si>
  <si>
    <t>-4.98%</t>
  </si>
  <si>
    <t>-2.37%</t>
  </si>
  <si>
    <t>22.12%</t>
  </si>
  <si>
    <t>12.93%</t>
  </si>
  <si>
    <t>144.44M</t>
  </si>
  <si>
    <t>109.74M</t>
  </si>
  <si>
    <t>122.46M</t>
  </si>
  <si>
    <t>119.86M</t>
  </si>
  <si>
    <t>143.1M</t>
  </si>
  <si>
    <t>156000</t>
  </si>
  <si>
    <t>23.69M</t>
  </si>
  <si>
    <t>34.74M</t>
  </si>
  <si>
    <t>37.21M</t>
  </si>
  <si>
    <t>37.67M</t>
  </si>
  <si>
    <t>30.44M</t>
  </si>
  <si>
    <t>928000</t>
  </si>
  <si>
    <t>43.5M</t>
  </si>
  <si>
    <t>43.12M</t>
  </si>
  <si>
    <t>40.41M</t>
  </si>
  <si>
    <t>39.23M</t>
  </si>
  <si>
    <t>46.45M</t>
  </si>
  <si>
    <t>22.21M</t>
  </si>
  <si>
    <t>15.2M</t>
  </si>
  <si>
    <t>15.78M</t>
  </si>
  <si>
    <t>28.93M</t>
  </si>
  <si>
    <t>42.37M</t>
  </si>
  <si>
    <t>9.68M</t>
  </si>
  <si>
    <t>905000</t>
  </si>
  <si>
    <t>140000</t>
  </si>
  <si>
    <t>38.91M</t>
  </si>
  <si>
    <t>4.95M</t>
  </si>
  <si>
    <t>25.49M</t>
  </si>
  <si>
    <t>12.14M</t>
  </si>
  <si>
    <t>22.61M</t>
  </si>
  <si>
    <t>-24.02%</t>
  </si>
  <si>
    <t>11.59%</t>
  </si>
  <si>
    <t>-2.13%</t>
  </si>
  <si>
    <t>19.39%</t>
  </si>
  <si>
    <t>411.52M</t>
  </si>
  <si>
    <t>438.79M</t>
  </si>
  <si>
    <t>464.74M</t>
  </si>
  <si>
    <t>490.61M</t>
  </si>
  <si>
    <t>512.44M</t>
  </si>
  <si>
    <t>418.1M</t>
  </si>
  <si>
    <t>444.27M</t>
  </si>
  <si>
    <t>469.82M</t>
  </si>
  <si>
    <t>495.57M</t>
  </si>
  <si>
    <t>516.94M</t>
  </si>
  <si>
    <t>23.17M</t>
  </si>
  <si>
    <t>22.19M</t>
  </si>
  <si>
    <t>29.09M</t>
  </si>
  <si>
    <t>30.7M</t>
  </si>
  <si>
    <t>31.68M</t>
  </si>
  <si>
    <t>13.79M</t>
  </si>
  <si>
    <t>13.87M</t>
  </si>
  <si>
    <t>13.53M</t>
  </si>
  <si>
    <t>12.68M</t>
  </si>
  <si>
    <t>379.69M</t>
  </si>
  <si>
    <t>406.58M</t>
  </si>
  <si>
    <t>425.5M</t>
  </si>
  <si>
    <t>450.37M</t>
  </si>
  <si>
    <t>471.85M</t>
  </si>
  <si>
    <t>1.94M</t>
  </si>
  <si>
    <t>1.72M</t>
  </si>
  <si>
    <t>1.36M</t>
  </si>
  <si>
    <t>979000</t>
  </si>
  <si>
    <t>738000</t>
  </si>
  <si>
    <t>(6.58M)</t>
  </si>
  <si>
    <t>(5.49M)</t>
  </si>
  <si>
    <t>(5.08M)</t>
  </si>
  <si>
    <t>(4.96M)</t>
  </si>
  <si>
    <t>(4.51M)</t>
  </si>
  <si>
    <t>6.63%</t>
  </si>
  <si>
    <t>5.92%</t>
  </si>
  <si>
    <t>5.57%</t>
  </si>
  <si>
    <t>16.55M</t>
  </si>
  <si>
    <t>17.21M</t>
  </si>
  <si>
    <t>19.02M</t>
  </si>
  <si>
    <t>20.96M</t>
  </si>
  <si>
    <t>6.03M</t>
  </si>
  <si>
    <t>10.18M</t>
  </si>
  <si>
    <t>11.56M</t>
  </si>
  <si>
    <t>595.77M</t>
  </si>
  <si>
    <t>587.26M</t>
  </si>
  <si>
    <t>627.99M</t>
  </si>
  <si>
    <t>653.27M</t>
  </si>
  <si>
    <t>700.15M</t>
  </si>
  <si>
    <t>6.94%</t>
  </si>
  <si>
    <t>4.03%</t>
  </si>
  <si>
    <t>7.18%</t>
  </si>
  <si>
    <t>0.94%</t>
  </si>
  <si>
    <t>477.1M</t>
  </si>
  <si>
    <t>487.59M</t>
  </si>
  <si>
    <t>503.82M</t>
  </si>
  <si>
    <t>550.72M</t>
  </si>
  <si>
    <t>603.88M</t>
  </si>
  <si>
    <t>227.15M</t>
  </si>
  <si>
    <t>233.16M</t>
  </si>
  <si>
    <t>240.79M</t>
  </si>
  <si>
    <t>186.13M</t>
  </si>
  <si>
    <t>294.89M</t>
  </si>
  <si>
    <t>249.96M</t>
  </si>
  <si>
    <t>254.43M</t>
  </si>
  <si>
    <t>263.02M</t>
  </si>
  <si>
    <t>364.59M</t>
  </si>
  <si>
    <t>308.99M</t>
  </si>
  <si>
    <t>2.20%</t>
  </si>
  <si>
    <t>3.33%</t>
  </si>
  <si>
    <t>9.31%</t>
  </si>
  <si>
    <t>49.47M</t>
  </si>
  <si>
    <t>29.47M</t>
  </si>
  <si>
    <t>47.22M</t>
  </si>
  <si>
    <t>39.47M</t>
  </si>
  <si>
    <t>27.22M</t>
  </si>
  <si>
    <t>-25.34%</t>
  </si>
  <si>
    <t>-26.52%</t>
  </si>
  <si>
    <t>8.30%</t>
  </si>
  <si>
    <t>5.02%</t>
  </si>
  <si>
    <t>7.52%</t>
  </si>
  <si>
    <t>3.06%</t>
  </si>
  <si>
    <t>2.98M</t>
  </si>
  <si>
    <t>532.06M</t>
  </si>
  <si>
    <t>520.85M</t>
  </si>
  <si>
    <t>554.86M</t>
  </si>
  <si>
    <t>575.05M</t>
  </si>
  <si>
    <t>620.73M</t>
  </si>
  <si>
    <t>63.71M</t>
  </si>
  <si>
    <t>66.41M</t>
  </si>
  <si>
    <t>73.13M</t>
  </si>
  <si>
    <t>78.22M</t>
  </si>
  <si>
    <t>79.42M</t>
  </si>
  <si>
    <t>8.34M</t>
  </si>
  <si>
    <t>8.48M</t>
  </si>
  <si>
    <t>8.62M</t>
  </si>
  <si>
    <t>8.76M</t>
  </si>
  <si>
    <t>8.63M</t>
  </si>
  <si>
    <t>10.42M</t>
  </si>
  <si>
    <t>12.62M</t>
  </si>
  <si>
    <t>13.73M</t>
  </si>
  <si>
    <t>12.64M</t>
  </si>
  <si>
    <t>41.49M</t>
  </si>
  <si>
    <t>46.08M</t>
  </si>
  <si>
    <t>50.58M</t>
  </si>
  <si>
    <t>54.68M</t>
  </si>
  <si>
    <t>58.17M</t>
  </si>
  <si>
    <t>(286,000)</t>
  </si>
  <si>
    <t>547000</t>
  </si>
  <si>
    <t>1.01M</t>
  </si>
  <si>
    <t>(63,000)</t>
  </si>
  <si>
    <t>44000</t>
  </si>
  <si>
    <t>(151,000)</t>
  </si>
  <si>
    <t>39000</t>
  </si>
  <si>
    <t>10.69%</t>
  </si>
  <si>
    <t>11.31%</t>
  </si>
  <si>
    <t>11.65%</t>
  </si>
  <si>
    <t>11.97%</t>
  </si>
  <si>
    <t>11.34%</t>
  </si>
  <si>
    <t>8.08%</t>
  </si>
  <si>
    <t>(2.2M)</t>
  </si>
  <si>
    <t>(1.49M)</t>
  </si>
  <si>
    <t>(2.88M)</t>
  </si>
  <si>
    <t>(257,000)</t>
  </si>
  <si>
    <t>71000</t>
  </si>
  <si>
    <t>7000</t>
  </si>
  <si>
    <t>13.72M</t>
  </si>
  <si>
    <t>(2.71M)</t>
  </si>
  <si>
    <t>10.85M</t>
  </si>
  <si>
    <t>(9.55M)</t>
  </si>
  <si>
    <t>(12.27M)</t>
  </si>
  <si>
    <t>(26.86M)</t>
  </si>
  <si>
    <t>(9.59M)</t>
  </si>
  <si>
    <t>(33.87M)</t>
  </si>
  <si>
    <t>(40.44M)</t>
  </si>
  <si>
    <t>25.99M</t>
  </si>
  <si>
    <t>24.31M</t>
  </si>
  <si>
    <t>(13.21M)</t>
  </si>
  <si>
    <t>(27.29M)</t>
  </si>
  <si>
    <t>(27.09M)</t>
  </si>
  <si>
    <t>(26.32M)</t>
  </si>
  <si>
    <t>(22M)</t>
  </si>
  <si>
    <t>(1.62M)</t>
  </si>
  <si>
    <t>(31.49M)</t>
  </si>
  <si>
    <t>(19.2M)</t>
  </si>
  <si>
    <t>(38.74M)</t>
  </si>
  <si>
    <t>(26.38M)</t>
  </si>
  <si>
    <t>-1,841.49%</t>
  </si>
  <si>
    <t>39.02%</t>
  </si>
  <si>
    <t>-101.73%</t>
  </si>
  <si>
    <t>31.90%</t>
  </si>
  <si>
    <t>-6.11%</t>
  </si>
  <si>
    <t>-125.78%</t>
  </si>
  <si>
    <t>-77.28%</t>
  </si>
  <si>
    <t>-158.16%</t>
  </si>
  <si>
    <t>-102.32%</t>
  </si>
  <si>
    <t>(1.94M)</t>
  </si>
  <si>
    <t>(2.06M)</t>
  </si>
  <si>
    <t>(2.35M)</t>
  </si>
  <si>
    <t>-1.83%</t>
  </si>
  <si>
    <t>-6.17%</t>
  </si>
  <si>
    <t>-14.05%</t>
  </si>
  <si>
    <t>20.09M</t>
  </si>
  <si>
    <t>11.84M</t>
  </si>
  <si>
    <t>3.98M</t>
  </si>
  <si>
    <t>48.73M</t>
  </si>
  <si>
    <t>22.33M</t>
  </si>
  <si>
    <t>20.21M</t>
  </si>
  <si>
    <t>46.9M</t>
  </si>
  <si>
    <t>53.16M</t>
  </si>
  <si>
    <t>107000</t>
  </si>
  <si>
    <t>248000</t>
  </si>
  <si>
    <t>202000</t>
  </si>
  <si>
    <t>187000</t>
  </si>
  <si>
    <t>(2.14M)</t>
  </si>
  <si>
    <t>81000</t>
  </si>
  <si>
    <t>179000</t>
  </si>
  <si>
    <t>(20M)</t>
  </si>
  <si>
    <t>17.75M</t>
  </si>
  <si>
    <t>(4.79M)</t>
  </si>
  <si>
    <t>16.94M</t>
  </si>
  <si>
    <t>(11.18M)</t>
  </si>
  <si>
    <t>32.24M</t>
  </si>
  <si>
    <t>28.74M</t>
  </si>
  <si>
    <t>-165.98%</t>
  </si>
  <si>
    <t>388.48%</t>
  </si>
  <si>
    <t>-37.24%</t>
  </si>
  <si>
    <t>42.07%</t>
  </si>
  <si>
    <t>63.76%</t>
  </si>
  <si>
    <t>-44.64%</t>
  </si>
  <si>
    <t>129.73%</t>
  </si>
  <si>
    <t>82.60%</t>
  </si>
  <si>
    <t>111.47%</t>
  </si>
  <si>
    <t>26.75M</t>
  </si>
  <si>
    <t>(34.45M)</t>
  </si>
  <si>
    <t>20.32M</t>
  </si>
  <si>
    <t>(11.34M)</t>
  </si>
  <si>
    <t>12.06M</t>
  </si>
  <si>
    <t>9.23M</t>
  </si>
  <si>
    <t>6.73M</t>
  </si>
  <si>
    <t>4.29M</t>
  </si>
  <si>
    <t>9.44M</t>
  </si>
  <si>
    <t>-27.13%</t>
  </si>
  <si>
    <t>-35.78%</t>
  </si>
  <si>
    <t>-0.72%</t>
  </si>
  <si>
    <t>120.17%</t>
  </si>
  <si>
    <t>7.82%</t>
  </si>
  <si>
    <t>AMNB</t>
  </si>
  <si>
    <t>American National</t>
  </si>
  <si>
    <t>AMRB</t>
  </si>
  <si>
    <t>American River Bankshares</t>
  </si>
  <si>
    <t>ANCX</t>
  </si>
  <si>
    <t>Access National</t>
  </si>
  <si>
    <t>AROW</t>
  </si>
  <si>
    <t>Arrow Financial</t>
  </si>
  <si>
    <t>ASRV</t>
  </si>
  <si>
    <t>AmeriServ Financial</t>
  </si>
  <si>
    <t>ATLO</t>
  </si>
  <si>
    <t>Ames National</t>
  </si>
  <si>
    <t>316.18M</t>
  </si>
  <si>
    <t>19.47</t>
  </si>
  <si>
    <t>15.64</t>
  </si>
  <si>
    <t>4.57</t>
  </si>
  <si>
    <t>4.99</t>
  </si>
  <si>
    <t>1.55</t>
  </si>
  <si>
    <t>92.8M</t>
  </si>
  <si>
    <t>15.39</t>
  </si>
  <si>
    <t>16.51</t>
  </si>
  <si>
    <t>4.02</t>
  </si>
  <si>
    <t>540.76M</t>
  </si>
  <si>
    <t>19.19</t>
  </si>
  <si>
    <t>14.47</t>
  </si>
  <si>
    <t>2.55</t>
  </si>
  <si>
    <t>7.48</t>
  </si>
  <si>
    <t>2.31</t>
  </si>
  <si>
    <t>424.73M</t>
  </si>
  <si>
    <t>15.96</t>
  </si>
  <si>
    <t>13.00</t>
  </si>
  <si>
    <t>4.32</t>
  </si>
  <si>
    <t>m</t>
  </si>
  <si>
    <t>N</t>
  </si>
  <si>
    <t>East West Bancorp, Inc. (EWBC)</t>
  </si>
  <si>
    <t>57.34</t>
  </si>
  <si>
    <t>57.48</t>
  </si>
  <si>
    <t>57.15</t>
  </si>
  <si>
    <t>57.34 x 400</t>
  </si>
  <si>
    <t>57.85 x 200</t>
  </si>
  <si>
    <t>56.84 - 57.63</t>
  </si>
  <si>
    <t>33.02 - 60.42</t>
  </si>
  <si>
    <t>674339</t>
  </si>
  <si>
    <t>1283906</t>
  </si>
  <si>
    <t>8.28B</t>
  </si>
  <si>
    <t>16.91</t>
  </si>
  <si>
    <t>3.39</t>
  </si>
  <si>
    <t>0.80 (1.39%)</t>
  </si>
  <si>
    <t>62.92</t>
  </si>
  <si>
    <t>11</t>
  </si>
  <si>
    <t>285.88M</t>
  </si>
  <si>
    <t>297.8M</t>
  </si>
  <si>
    <t>1.3B</t>
  </si>
  <si>
    <t>281.2M</t>
  </si>
  <si>
    <t>291.8M</t>
  </si>
  <si>
    <t>287.96M</t>
  </si>
  <si>
    <t>304.3M</t>
  </si>
  <si>
    <t>253.58M</t>
  </si>
  <si>
    <t>254.15M</t>
  </si>
  <si>
    <t>12.70%</t>
  </si>
  <si>
    <t>0.76</t>
  </si>
  <si>
    <t>0.05</t>
  </si>
  <si>
    <t>0.42</t>
  </si>
  <si>
    <t>56.80%</t>
  </si>
  <si>
    <t>EWBC</t>
  </si>
  <si>
    <t>11.80%</t>
  </si>
  <si>
    <t>2.70%</t>
  </si>
  <si>
    <t>10.37%</t>
  </si>
  <si>
    <t>12.53%</t>
  </si>
  <si>
    <t>15.09</t>
  </si>
  <si>
    <t>1.50</t>
  </si>
  <si>
    <t>7.38</t>
  </si>
  <si>
    <t>2.32</t>
  </si>
  <si>
    <t>44.00%</t>
  </si>
  <si>
    <t>54.11%</t>
  </si>
  <si>
    <t>1.44%</t>
  </si>
  <si>
    <t>14.56%</t>
  </si>
  <si>
    <t>7.79</t>
  </si>
  <si>
    <t>493.9M</t>
  </si>
  <si>
    <t>57.90%</t>
  </si>
  <si>
    <t>4.4B</t>
  </si>
  <si>
    <t>30.49</t>
  </si>
  <si>
    <t>819.96M</t>
  </si>
  <si>
    <t>24.68</t>
  </si>
  <si>
    <t>643.58M</t>
  </si>
  <si>
    <t>60.29%</t>
  </si>
  <si>
    <t>60.42</t>
  </si>
  <si>
    <t>33.02</t>
  </si>
  <si>
    <t>57.47</t>
  </si>
  <si>
    <t>54.12</t>
  </si>
  <si>
    <t>1.28M</t>
  </si>
  <si>
    <t>883.57k</t>
  </si>
  <si>
    <t>144.48M</t>
  </si>
  <si>
    <t>143.28M</t>
  </si>
  <si>
    <t>89.20%</t>
  </si>
  <si>
    <t>1.61</t>
  </si>
  <si>
    <t>1.56%</t>
  </si>
  <si>
    <t>0.8</t>
  </si>
  <si>
    <t>1.39%</t>
  </si>
  <si>
    <t>1.87</t>
  </si>
  <si>
    <t>Jun 22, 2004</t>
  </si>
  <si>
    <t>Mr. Dominic Ng</t>
  </si>
  <si>
    <t>Chairman, CEO, Chairman of East West Bank and CEO of East West Bank</t>
  </si>
  <si>
    <t>4.93M</t>
  </si>
  <si>
    <t>Mr. Gregory L. Guyett</t>
  </si>
  <si>
    <t>Pres, COO, Pres of East West Bank and COO of East West Bank</t>
  </si>
  <si>
    <t>472.74k</t>
  </si>
  <si>
    <t>Ms. Irene H. Oh</t>
  </si>
  <si>
    <t>CFO, Exec. VP, CFO of East West Bank and Exec. VP of East West Bank</t>
  </si>
  <si>
    <t>841.13k</t>
  </si>
  <si>
    <t>Mr. Douglas P. Krause Esq.</t>
  </si>
  <si>
    <t>Chief Risk Officer, EVP, Gen. Counsel &amp; Sec.</t>
  </si>
  <si>
    <t>771.21k</t>
  </si>
  <si>
    <t>Mr. Andy Yen</t>
  </si>
  <si>
    <t>Head of International &amp; Commercial Banking and Exec. VP</t>
  </si>
  <si>
    <t>632.98k</t>
  </si>
  <si>
    <t>945.53M</t>
  </si>
  <si>
    <t>979.39M</t>
  </si>
  <si>
    <t>968.63M</t>
  </si>
  <si>
    <t>20.39M</t>
  </si>
  <si>
    <t>19.8M</t>
  </si>
  <si>
    <t>30.55M</t>
  </si>
  <si>
    <t>4.67M</t>
  </si>
  <si>
    <t>6.87M</t>
  </si>
  <si>
    <t>6.27M</t>
  </si>
  <si>
    <t>3.43M</t>
  </si>
  <si>
    <t>80.5M</t>
  </si>
  <si>
    <t>67.9M</t>
  </si>
  <si>
    <t>59.31M</t>
  </si>
  <si>
    <t>68.13M</t>
  </si>
  <si>
    <t>1.67%</t>
  </si>
  <si>
    <t>7.95%</t>
  </si>
  <si>
    <t>-8.66%</t>
  </si>
  <si>
    <t>131.09M</t>
  </si>
  <si>
    <t>103.24M</t>
  </si>
  <si>
    <t>112.92M</t>
  </si>
  <si>
    <t>103.64M</t>
  </si>
  <si>
    <t>104.21M</t>
  </si>
  <si>
    <t>74.82M</t>
  </si>
  <si>
    <t>54.24M</t>
  </si>
  <si>
    <t>65.59M</t>
  </si>
  <si>
    <t>73.77M</t>
  </si>
  <si>
    <t>83.59M</t>
  </si>
  <si>
    <t>10.11M</t>
  </si>
  <si>
    <t>7.62M</t>
  </si>
  <si>
    <t>8.91M</t>
  </si>
  <si>
    <t>-21.25%</t>
  </si>
  <si>
    <t>9.38%</t>
  </si>
  <si>
    <t>-8.22%</t>
  </si>
  <si>
    <t>0.55%</t>
  </si>
  <si>
    <t>920M</t>
  </si>
  <si>
    <t>965.45M</t>
  </si>
  <si>
    <t>950.18M</t>
  </si>
  <si>
    <t>4.94%</t>
  </si>
  <si>
    <t>7.80%</t>
  </si>
  <si>
    <t>-8.71%</t>
  </si>
  <si>
    <t>8.75%</t>
  </si>
  <si>
    <t>65.18M</t>
  </si>
  <si>
    <t>22.36M</t>
  </si>
  <si>
    <t>49.16M</t>
  </si>
  <si>
    <t>14.22M</t>
  </si>
  <si>
    <t>27.48M</t>
  </si>
  <si>
    <t>-65.69%</t>
  </si>
  <si>
    <t>119.81%</t>
  </si>
  <si>
    <t>-71.08%</t>
  </si>
  <si>
    <t>93.28%</t>
  </si>
  <si>
    <t>854.82M</t>
  </si>
  <si>
    <t>943.08M</t>
  </si>
  <si>
    <t>991.62M</t>
  </si>
  <si>
    <t>935.96M</t>
  </si>
  <si>
    <t>10.33%</t>
  </si>
  <si>
    <t>5.15%</t>
  </si>
  <si>
    <t>-5.61%</t>
  </si>
  <si>
    <t>7.46%</t>
  </si>
  <si>
    <t>3.30%</t>
  </si>
  <si>
    <t>89.94M</t>
  </si>
  <si>
    <t>100.89M</t>
  </si>
  <si>
    <t>152.64M</t>
  </si>
  <si>
    <t>182.36M</t>
  </si>
  <si>
    <t>167.73M</t>
  </si>
  <si>
    <t>757000</t>
  </si>
  <si>
    <t>12.09M</t>
  </si>
  <si>
    <t>40.37M</t>
  </si>
  <si>
    <t>65.55M</t>
  </si>
  <si>
    <t>67.3M</t>
  </si>
  <si>
    <t>102.4M</t>
  </si>
  <si>
    <t>117.14M</t>
  </si>
  <si>
    <t>90.55M</t>
  </si>
  <si>
    <t>(418,000)</t>
  </si>
  <si>
    <t>(603,000)</t>
  </si>
  <si>
    <t>263000</t>
  </si>
  <si>
    <t>(20,000)</t>
  </si>
  <si>
    <t>481.87M</t>
  </si>
  <si>
    <t>584.08M</t>
  </si>
  <si>
    <t>644.22M</t>
  </si>
  <si>
    <t>501.41M</t>
  </si>
  <si>
    <t>598.5M</t>
  </si>
  <si>
    <t>171.37M</t>
  </si>
  <si>
    <t>175.91M</t>
  </si>
  <si>
    <t>231.84M</t>
  </si>
  <si>
    <t>262.19M</t>
  </si>
  <si>
    <t>300.12M</t>
  </si>
  <si>
    <t>63.82M</t>
  </si>
  <si>
    <t>61.29M</t>
  </si>
  <si>
    <t>61.45M</t>
  </si>
  <si>
    <t>183.17M</t>
  </si>
  <si>
    <t>255.36M</t>
  </si>
  <si>
    <t>257.18M</t>
  </si>
  <si>
    <t>111.23M</t>
  </si>
  <si>
    <t>96.97M</t>
  </si>
  <si>
    <t>462.89M</t>
  </si>
  <si>
    <t>459.9M</t>
  </si>
  <si>
    <t>500.04M</t>
  </si>
  <si>
    <t>616.91M</t>
  </si>
  <si>
    <t>575.03M</t>
  </si>
  <si>
    <t>-0.65%</t>
  </si>
  <si>
    <t>8.73%</t>
  </si>
  <si>
    <t>23.37%</t>
  </si>
  <si>
    <t>-6.79%</t>
  </si>
  <si>
    <t>44.06%</t>
  </si>
  <si>
    <t>4.28M</t>
  </si>
  <si>
    <t>1.52M</t>
  </si>
  <si>
    <t>41.58M</t>
  </si>
  <si>
    <t>35.57M</t>
  </si>
  <si>
    <t>53.02M</t>
  </si>
  <si>
    <t>2.84M</t>
  </si>
  <si>
    <t>425.59M</t>
  </si>
  <si>
    <t>425.85M</t>
  </si>
  <si>
    <t>447.02M</t>
  </si>
  <si>
    <t>578.72M</t>
  </si>
  <si>
    <t>572.19M</t>
  </si>
  <si>
    <t>0.06%</t>
  </si>
  <si>
    <t>4.97%</t>
  </si>
  <si>
    <t>29.46%</t>
  </si>
  <si>
    <t>-1.13%</t>
  </si>
  <si>
    <t>43.84%</t>
  </si>
  <si>
    <t>143.94M</t>
  </si>
  <si>
    <t>130.81M</t>
  </si>
  <si>
    <t>101.15M</t>
  </si>
  <si>
    <t>194.04M</t>
  </si>
  <si>
    <t>140.51M</t>
  </si>
  <si>
    <t>150.89M</t>
  </si>
  <si>
    <t>175.63M</t>
  </si>
  <si>
    <t>245.17M</t>
  </si>
  <si>
    <t>(67.58M)</t>
  </si>
  <si>
    <t>112.2M</t>
  </si>
  <si>
    <t>5.7M</t>
  </si>
  <si>
    <t>208000</t>
  </si>
  <si>
    <t>3.85M</t>
  </si>
  <si>
    <t>409000</t>
  </si>
  <si>
    <t>(12.65M)</t>
  </si>
  <si>
    <t>(46.64M)</t>
  </si>
  <si>
    <t>(147.16M)</t>
  </si>
  <si>
    <t>260.3M</t>
  </si>
  <si>
    <t>1.61M</t>
  </si>
  <si>
    <t>(706,000)</t>
  </si>
  <si>
    <t>919000</t>
  </si>
  <si>
    <t>25.3M</t>
  </si>
  <si>
    <t>(3.86M)</t>
  </si>
  <si>
    <t>(1.69M)</t>
  </si>
  <si>
    <t>(506,000)</t>
  </si>
  <si>
    <t>(3,000)</t>
  </si>
  <si>
    <t>277.79M</t>
  </si>
  <si>
    <t>293.35M</t>
  </si>
  <si>
    <t>345.37M</t>
  </si>
  <si>
    <t>384.67M</t>
  </si>
  <si>
    <t>431.68M</t>
  </si>
  <si>
    <t>5.60%</t>
  </si>
  <si>
    <t>17.73%</t>
  </si>
  <si>
    <t>11.38%</t>
  </si>
  <si>
    <t>12.22%</t>
  </si>
  <si>
    <t>33.07%</t>
  </si>
  <si>
    <t>6.86M</t>
  </si>
  <si>
    <t>270.94M</t>
  </si>
  <si>
    <t>289.93M</t>
  </si>
  <si>
    <t>1.92</t>
  </si>
  <si>
    <t>2.42</t>
  </si>
  <si>
    <t>3.00</t>
  </si>
  <si>
    <t>14.69%</t>
  </si>
  <si>
    <t>12.36%</t>
  </si>
  <si>
    <t>141.46M</t>
  </si>
  <si>
    <t>137.34M</t>
  </si>
  <si>
    <t>142.95M</t>
  </si>
  <si>
    <t>143.82M</t>
  </si>
  <si>
    <t>144.09M</t>
  </si>
  <si>
    <t>1.89</t>
  </si>
  <si>
    <t>2.41</t>
  </si>
  <si>
    <t>2.97</t>
  </si>
  <si>
    <t>14.76%</t>
  </si>
  <si>
    <t>147.18M</t>
  </si>
  <si>
    <t>139.57M</t>
  </si>
  <si>
    <t>143.56M</t>
  </si>
  <si>
    <t>144.51M</t>
  </si>
  <si>
    <t>145.17M</t>
  </si>
  <si>
    <t>1.32B</t>
  </si>
  <si>
    <t>895.82M</t>
  </si>
  <si>
    <t>460.56M</t>
  </si>
  <si>
    <t>-32.29%</t>
  </si>
  <si>
    <t>16.08%</t>
  </si>
  <si>
    <t>24.33%</t>
  </si>
  <si>
    <t>-64.38%</t>
  </si>
  <si>
    <t>4.68B</t>
  </si>
  <si>
    <t>4.61B</t>
  </si>
  <si>
    <t>6.24B</t>
  </si>
  <si>
    <t>7.67B</t>
  </si>
  <si>
    <t>1.23B</t>
  </si>
  <si>
    <t>658.53M</t>
  </si>
  <si>
    <t>885.96M</t>
  </si>
  <si>
    <t>1.77B</t>
  </si>
  <si>
    <t>995.35M</t>
  </si>
  <si>
    <t>155.28M</t>
  </si>
  <si>
    <t>110.66M</t>
  </si>
  <si>
    <t>85.69M</t>
  </si>
  <si>
    <t>83.7M</t>
  </si>
  <si>
    <t>72.78M</t>
  </si>
  <si>
    <t>167.09M</t>
  </si>
  <si>
    <t>280.98M</t>
  </si>
  <si>
    <t>250.45M</t>
  </si>
  <si>
    <t>175.65M</t>
  </si>
  <si>
    <t>147.65M</t>
  </si>
  <si>
    <t>1.34B</t>
  </si>
  <si>
    <t>1.9B</t>
  </si>
  <si>
    <t>485.47M</t>
  </si>
  <si>
    <t>474.01M</t>
  </si>
  <si>
    <t>166.15M</t>
  </si>
  <si>
    <t>241.25M</t>
  </si>
  <si>
    <t>606.66M</t>
  </si>
  <si>
    <t>541.24M</t>
  </si>
  <si>
    <t>463.39M</t>
  </si>
  <si>
    <t>563.63M</t>
  </si>
  <si>
    <t>593.85M</t>
  </si>
  <si>
    <t>1.95B</t>
  </si>
  <si>
    <t>-2.55%</t>
  </si>
  <si>
    <t>-1.41%</t>
  </si>
  <si>
    <t>35.28%</t>
  </si>
  <si>
    <t>23.02%</t>
  </si>
  <si>
    <t>14.65B</t>
  </si>
  <si>
    <t>17.6B</t>
  </si>
  <si>
    <t>21.47B</t>
  </si>
  <si>
    <t>23.38B</t>
  </si>
  <si>
    <t>25.24B</t>
  </si>
  <si>
    <t>14.88B</t>
  </si>
  <si>
    <t>17.85B</t>
  </si>
  <si>
    <t>21.73B</t>
  </si>
  <si>
    <t>23.64B</t>
  </si>
  <si>
    <t>25.5B</t>
  </si>
  <si>
    <t>5.79B</t>
  </si>
  <si>
    <t>8.08B</t>
  </si>
  <si>
    <t>9B</t>
  </si>
  <si>
    <t>9.64B</t>
  </si>
  <si>
    <t>832.53M</t>
  </si>
  <si>
    <t>1.51B</t>
  </si>
  <si>
    <t>1.96B</t>
  </si>
  <si>
    <t>9.76B</t>
  </si>
  <si>
    <t>10.73B</t>
  </si>
  <si>
    <t>12.14B</t>
  </si>
  <si>
    <t>12.7B</t>
  </si>
  <si>
    <t>13.79B</t>
  </si>
  <si>
    <t>(529.51M)</t>
  </si>
  <si>
    <t>(289.59M)</t>
  </si>
  <si>
    <t>(16.01M)</t>
  </si>
  <si>
    <t>(234.54M)</t>
  </si>
  <si>
    <t>(249.68M)</t>
  </si>
  <si>
    <t>(261.68M)</t>
  </si>
  <si>
    <t>(264.96M)</t>
  </si>
  <si>
    <t>(260.52M)</t>
  </si>
  <si>
    <t>20.18%</t>
  </si>
  <si>
    <t>21.97%</t>
  </si>
  <si>
    <t>8.90%</t>
  </si>
  <si>
    <t>7.97%</t>
  </si>
  <si>
    <t>107.52M</t>
  </si>
  <si>
    <t>177.71M</t>
  </si>
  <si>
    <t>180.9M</t>
  </si>
  <si>
    <t>166.99M</t>
  </si>
  <si>
    <t>159.92M</t>
  </si>
  <si>
    <t>780.75M</t>
  </si>
  <si>
    <t>965.6M</t>
  </si>
  <si>
    <t>712.54M</t>
  </si>
  <si>
    <t>396.39M</t>
  </si>
  <si>
    <t>450.86M</t>
  </si>
  <si>
    <t>543.65M</t>
  </si>
  <si>
    <t>524.21M</t>
  </si>
  <si>
    <t>393.74M</t>
  </si>
  <si>
    <t>384.36M</t>
  </si>
  <si>
    <t>514.74M</t>
  </si>
  <si>
    <t>505.51M</t>
  </si>
  <si>
    <t>497.42M</t>
  </si>
  <si>
    <t>94.84M</t>
  </si>
  <si>
    <t>116.31M</t>
  </si>
  <si>
    <t>88.3M</t>
  </si>
  <si>
    <t>89.24M</t>
  </si>
  <si>
    <t>100.52M</t>
  </si>
  <si>
    <t>23.08B</t>
  </si>
  <si>
    <t>25.12B</t>
  </si>
  <si>
    <t>28.81B</t>
  </si>
  <si>
    <t>32.41B</t>
  </si>
  <si>
    <t>34.85B</t>
  </si>
  <si>
    <t>8.88%</t>
  </si>
  <si>
    <t>14.65%</t>
  </si>
  <si>
    <t>7.53%</t>
  </si>
  <si>
    <t>1.28%</t>
  </si>
  <si>
    <t>18.31B</t>
  </si>
  <si>
    <t>20.41B</t>
  </si>
  <si>
    <t>24.01B</t>
  </si>
  <si>
    <t>27.48B</t>
  </si>
  <si>
    <t>29.89B</t>
  </si>
  <si>
    <t>4.54B</t>
  </si>
  <si>
    <t>5.82B</t>
  </si>
  <si>
    <t>7.38B</t>
  </si>
  <si>
    <t>8.66B</t>
  </si>
  <si>
    <t>10.18B</t>
  </si>
  <si>
    <t>13.77B</t>
  </si>
  <si>
    <t>14.59B</t>
  </si>
  <si>
    <t>16.63B</t>
  </si>
  <si>
    <t>18.82B</t>
  </si>
  <si>
    <t>19.71B</t>
  </si>
  <si>
    <t>11.49%</t>
  </si>
  <si>
    <t>17.62%</t>
  </si>
  <si>
    <t>14.44%</t>
  </si>
  <si>
    <t>8.79%</t>
  </si>
  <si>
    <t>1.47B</t>
  </si>
  <si>
    <t>918.02M</t>
  </si>
  <si>
    <t>410.05M</t>
  </si>
  <si>
    <t>507.97M</t>
  </si>
  <si>
    <t>6.35%</t>
  </si>
  <si>
    <t>-12.94%</t>
  </si>
  <si>
    <t>-8.41%</t>
  </si>
  <si>
    <t>-58.55%</t>
  </si>
  <si>
    <t>6.12%</t>
  </si>
  <si>
    <t>3.78%</t>
  </si>
  <si>
    <t>365.28M</t>
  </si>
  <si>
    <t>401.47M</t>
  </si>
  <si>
    <t>527.92M</t>
  </si>
  <si>
    <t>506.05M</t>
  </si>
  <si>
    <t>536.4M</t>
  </si>
  <si>
    <t>20.69B</t>
  </si>
  <si>
    <t>22.76B</t>
  </si>
  <si>
    <t>25.95B</t>
  </si>
  <si>
    <t>29.28B</t>
  </si>
  <si>
    <t>31.42B</t>
  </si>
  <si>
    <t>83.03M</t>
  </si>
  <si>
    <t>2.3B</t>
  </si>
  <si>
    <t>2.36B</t>
  </si>
  <si>
    <t>2.86B</t>
  </si>
  <si>
    <t>3.12B</t>
  </si>
  <si>
    <t>3.43B</t>
  </si>
  <si>
    <t>157000</t>
  </si>
  <si>
    <t>163000</t>
  </si>
  <si>
    <t>164000</t>
  </si>
  <si>
    <t>1.57B</t>
  </si>
  <si>
    <t>1.68B</t>
  </si>
  <si>
    <t>1.73B</t>
  </si>
  <si>
    <t>2.19B</t>
  </si>
  <si>
    <t>(30.46M)</t>
  </si>
  <si>
    <t>(14.94M)</t>
  </si>
  <si>
    <t>(48.15M)</t>
  </si>
  <si>
    <t>(322.3M)</t>
  </si>
  <si>
    <t>(537.28M)</t>
  </si>
  <si>
    <t>(430.2M)</t>
  </si>
  <si>
    <t>(436.16M)</t>
  </si>
  <si>
    <t>(439.39M)</t>
  </si>
  <si>
    <t>9.96%</t>
  </si>
  <si>
    <t>9.41%</t>
  </si>
  <si>
    <t>9.91%</t>
  </si>
  <si>
    <t>9.64%</t>
  </si>
  <si>
    <t>9.84%</t>
  </si>
  <si>
    <t>2.38B</t>
  </si>
  <si>
    <t>10.32%</t>
  </si>
  <si>
    <t>13.18%</t>
  </si>
  <si>
    <t>(10.28M)</t>
  </si>
  <si>
    <t>(88.11M)</t>
  </si>
  <si>
    <t>(11.85M)</t>
  </si>
  <si>
    <t>(6.56M)</t>
  </si>
  <si>
    <t>18.91M</t>
  </si>
  <si>
    <t>6.06M</t>
  </si>
  <si>
    <t>138.47M</t>
  </si>
  <si>
    <t>(382.36M)</t>
  </si>
  <si>
    <t>116.88M</t>
  </si>
  <si>
    <t>28.87M</t>
  </si>
  <si>
    <t>(1.78B)</t>
  </si>
  <si>
    <t>213.87M</t>
  </si>
  <si>
    <t>(3.6B)</t>
  </si>
  <si>
    <t>(1.81B)</t>
  </si>
  <si>
    <t>(2.05B)</t>
  </si>
  <si>
    <t>(5.32B)</t>
  </si>
  <si>
    <t>(4.07B)</t>
  </si>
  <si>
    <t>3.22B</t>
  </si>
  <si>
    <t>3.54B</t>
  </si>
  <si>
    <t>4.29B</t>
  </si>
  <si>
    <t>(902.62M)</t>
  </si>
  <si>
    <t>(3.24B)</t>
  </si>
  <si>
    <t>(3.51B)</t>
  </si>
  <si>
    <t>(3.56B)</t>
  </si>
  <si>
    <t>(2.71B)</t>
  </si>
  <si>
    <t>428.72M</t>
  </si>
  <si>
    <t>376.44M</t>
  </si>
  <si>
    <t>684.77M</t>
  </si>
  <si>
    <t>(491,000)</t>
  </si>
  <si>
    <t>(330,000)</t>
  </si>
  <si>
    <t>(3.78M)</t>
  </si>
  <si>
    <t>49.48M</t>
  </si>
  <si>
    <t>24.23M</t>
  </si>
  <si>
    <t>(848.12M)</t>
  </si>
  <si>
    <t>(2.83B)</t>
  </si>
  <si>
    <t>(2.16B)</t>
  </si>
  <si>
    <t>(3.63B)</t>
  </si>
  <si>
    <t>(1.79B)</t>
  </si>
  <si>
    <t>-233.47%</t>
  </si>
  <si>
    <t>23.50%</t>
  </si>
  <si>
    <t>-67.56%</t>
  </si>
  <si>
    <t>50.69%</t>
  </si>
  <si>
    <t>-80.69%</t>
  </si>
  <si>
    <t>-264.65%</t>
  </si>
  <si>
    <t>-187.54%</t>
  </si>
  <si>
    <t>-344.02%</t>
  </si>
  <si>
    <t>-157.16%</t>
  </si>
  <si>
    <t>(64.22M)</t>
  </si>
  <si>
    <t>(86.29M)</t>
  </si>
  <si>
    <t>(103.62M)</t>
  </si>
  <si>
    <t>(115.64M)</t>
  </si>
  <si>
    <t>(115.83M)</t>
  </si>
  <si>
    <t>-34.37%</t>
  </si>
  <si>
    <t>-20.08%</t>
  </si>
  <si>
    <t>-11.60%</t>
  </si>
  <si>
    <t>-0.16%</t>
  </si>
  <si>
    <t>856.35M</t>
  </si>
  <si>
    <t>2.1B</t>
  </si>
  <si>
    <t>2.45B</t>
  </si>
  <si>
    <t>(196.13M)</t>
  </si>
  <si>
    <t>(210.77M)</t>
  </si>
  <si>
    <t>(3.53M)</t>
  </si>
  <si>
    <t>(3.13M)</t>
  </si>
  <si>
    <t>(243,000)</t>
  </si>
  <si>
    <t>(199.95M)</t>
  </si>
  <si>
    <t>(213.83M)</t>
  </si>
  <si>
    <t>(10.33M)</t>
  </si>
  <si>
    <t>(5.96M)</t>
  </si>
  <si>
    <t>(3.23M)</t>
  </si>
  <si>
    <t>3.82M</t>
  </si>
  <si>
    <t>3.05M</t>
  </si>
  <si>
    <t>6.79M</t>
  </si>
  <si>
    <t>(229.26M)</t>
  </si>
  <si>
    <t>69.69M</t>
  </si>
  <si>
    <t>(40.31M)</t>
  </si>
  <si>
    <t>680M</t>
  </si>
  <si>
    <t>(657.49M)</t>
  </si>
  <si>
    <t>(5.21M)</t>
  </si>
  <si>
    <t>62.51M</t>
  </si>
  <si>
    <t>(224.05M)</t>
  </si>
  <si>
    <t>89.69M</t>
  </si>
  <si>
    <t>(720M)</t>
  </si>
  <si>
    <t>100M</t>
  </si>
  <si>
    <t>700M</t>
  </si>
  <si>
    <t>(10.31M)</t>
  </si>
  <si>
    <t>(2.55M)</t>
  </si>
  <si>
    <t>5.52M</t>
  </si>
  <si>
    <t>(18.49M)</t>
  </si>
  <si>
    <t>(563.53M)</t>
  </si>
  <si>
    <t>1.06M</t>
  </si>
  <si>
    <t>(25M)</t>
  </si>
  <si>
    <t>(566.82M)</t>
  </si>
  <si>
    <t>6.51M</t>
  </si>
  <si>
    <t>3.29M</t>
  </si>
  <si>
    <t>364.2M</t>
  </si>
  <si>
    <t>1.88B</t>
  </si>
  <si>
    <t>2.11B</t>
  </si>
  <si>
    <t>416.67%</t>
  </si>
  <si>
    <t>12.19%</t>
  </si>
  <si>
    <t>65.33%</t>
  </si>
  <si>
    <t>-51.86%</t>
  </si>
  <si>
    <t>34.65%</t>
  </si>
  <si>
    <t>176.08%</t>
  </si>
  <si>
    <t>182.98%</t>
  </si>
  <si>
    <t>331.21%</t>
  </si>
  <si>
    <t>147.73%</t>
  </si>
  <si>
    <t>(11.05M)</t>
  </si>
  <si>
    <t>(11.94M)</t>
  </si>
  <si>
    <t>(108.08M)</t>
  </si>
  <si>
    <t>(427.29M)</t>
  </si>
  <si>
    <t>144.07M</t>
  </si>
  <si>
    <t>321M</t>
  </si>
  <si>
    <t>517.62M</t>
  </si>
  <si>
    <t>366.46M</t>
  </si>
  <si>
    <t>431.15M</t>
  </si>
  <si>
    <t>184.81M</t>
  </si>
  <si>
    <t>460.52M</t>
  </si>
  <si>
    <t>636.91M</t>
  </si>
  <si>
    <t>17.65%</t>
  </si>
  <si>
    <t>-57.13%</t>
  </si>
  <si>
    <t>149.18%</t>
  </si>
  <si>
    <t>38.30%</t>
  </si>
  <si>
    <t>7.06%</t>
  </si>
  <si>
    <t>CATY</t>
  </si>
  <si>
    <t>Cathay General Banc</t>
  </si>
  <si>
    <t>CHCO</t>
  </si>
  <si>
    <t>City Holding Co</t>
  </si>
  <si>
    <t>CVBF</t>
  </si>
  <si>
    <t>CVB Financial</t>
  </si>
  <si>
    <t>FHN</t>
  </si>
  <si>
    <t>First Horizon National</t>
  </si>
  <si>
    <t>FMBI</t>
  </si>
  <si>
    <t>First Midwest Bancorp</t>
  </si>
  <si>
    <t>19.18</t>
  </si>
  <si>
    <t>2.96B</t>
  </si>
  <si>
    <t>16.65</t>
  </si>
  <si>
    <t>14.18</t>
  </si>
  <si>
    <t>6.34</t>
  </si>
  <si>
    <t>17.69</t>
  </si>
  <si>
    <t>17.19</t>
  </si>
  <si>
    <t>5.69</t>
  </si>
  <si>
    <t>2.13</t>
  </si>
  <si>
    <t>2.42B</t>
  </si>
  <si>
    <t>22.41</t>
  </si>
  <si>
    <t>19.10</t>
  </si>
  <si>
    <t>2.09</t>
  </si>
  <si>
    <t>7.89</t>
  </si>
  <si>
    <t>p</t>
  </si>
  <si>
    <t>S</t>
  </si>
  <si>
    <t>F&amp;M Bank Corp. (FMBM)</t>
  </si>
  <si>
    <t>29.25</t>
  </si>
  <si>
    <t>29.25 - 29.30</t>
  </si>
  <si>
    <t>24.00 - 29.35</t>
  </si>
  <si>
    <t>3125</t>
  </si>
  <si>
    <t>3780</t>
  </si>
  <si>
    <t>0.23</t>
  </si>
  <si>
    <t>11.00</t>
  </si>
  <si>
    <t>0.88 (3.01%)</t>
  </si>
  <si>
    <t>FMBM</t>
  </si>
  <si>
    <t>2.92</t>
  </si>
  <si>
    <t>29.97%</t>
  </si>
  <si>
    <t>40.31%</t>
  </si>
  <si>
    <t>1.42%</t>
  </si>
  <si>
    <t>32.78M</t>
  </si>
  <si>
    <t>10.00</t>
  </si>
  <si>
    <t>7.70%</t>
  </si>
  <si>
    <t>9.36M</t>
  </si>
  <si>
    <t>12.20%</t>
  </si>
  <si>
    <t>12.11M</t>
  </si>
  <si>
    <t>3.7</t>
  </si>
  <si>
    <t>73.05M</t>
  </si>
  <si>
    <t>24.44</t>
  </si>
  <si>
    <t>13.82M</t>
  </si>
  <si>
    <t>22.08%</t>
  </si>
  <si>
    <t>29.35</t>
  </si>
  <si>
    <t>24.00</t>
  </si>
  <si>
    <t>29.14</t>
  </si>
  <si>
    <t>28.09</t>
  </si>
  <si>
    <t>3.78k</t>
  </si>
  <si>
    <t>300</t>
  </si>
  <si>
    <t>3.27M</t>
  </si>
  <si>
    <t>20.73%</t>
  </si>
  <si>
    <t>3.00%</t>
  </si>
  <si>
    <t>3.01%</t>
  </si>
  <si>
    <t>2.94%</t>
  </si>
  <si>
    <t>31.20%</t>
  </si>
  <si>
    <t>Mr. Dean W. Withers</t>
  </si>
  <si>
    <t>499.87k</t>
  </si>
  <si>
    <t>Mr. Neil W. Hayslett</t>
  </si>
  <si>
    <t>Chief Admin. Officer &amp; Exec. VP</t>
  </si>
  <si>
    <t>375.19k</t>
  </si>
  <si>
    <t>Mr. Larry A. Caplinger</t>
  </si>
  <si>
    <t>Chief Lending Officer, EVP, Sec. &amp; Director</t>
  </si>
  <si>
    <t>358.42k</t>
  </si>
  <si>
    <t>Ms. Carrie A. Comer</t>
  </si>
  <si>
    <t>CFO, Sr. VP, CFO of F&amp;M Bank and Sr. VP of F&amp;M Bank</t>
  </si>
  <si>
    <t>Mr. Josh Hale</t>
  </si>
  <si>
    <t>Bus. Devel. Leader and Sr. VP</t>
  </si>
  <si>
    <t>25.97M</t>
  </si>
  <si>
    <t>27.24M</t>
  </si>
  <si>
    <t>29.35M</t>
  </si>
  <si>
    <t>32.1M</t>
  </si>
  <si>
    <t>25.25M</t>
  </si>
  <si>
    <t>25.07M</t>
  </si>
  <si>
    <t>26.21M</t>
  </si>
  <si>
    <t>27.93M</t>
  </si>
  <si>
    <t>29.82M</t>
  </si>
  <si>
    <t>30363</t>
  </si>
  <si>
    <t>54679</t>
  </si>
  <si>
    <t>44435</t>
  </si>
  <si>
    <t>20990</t>
  </si>
  <si>
    <t>1.95M</t>
  </si>
  <si>
    <t>840866</t>
  </si>
  <si>
    <t>983949</t>
  </si>
  <si>
    <t>2.28M</t>
  </si>
  <si>
    <t>-4.62%</t>
  </si>
  <si>
    <t>4.90%</t>
  </si>
  <si>
    <t>7.76%</t>
  </si>
  <si>
    <t>9.34%</t>
  </si>
  <si>
    <t>3.65M</t>
  </si>
  <si>
    <t>2.88M</t>
  </si>
  <si>
    <t>2.49M</t>
  </si>
  <si>
    <t>2.38M</t>
  </si>
  <si>
    <t>1.92M</t>
  </si>
  <si>
    <t>1.15M</t>
  </si>
  <si>
    <t>722450</t>
  </si>
  <si>
    <t>-24.17%</t>
  </si>
  <si>
    <t>-23.57%</t>
  </si>
  <si>
    <t>-21.17%</t>
  </si>
  <si>
    <t>25.16%</t>
  </si>
  <si>
    <t>21.19M</t>
  </si>
  <si>
    <t>23.59M</t>
  </si>
  <si>
    <t>26.48M</t>
  </si>
  <si>
    <t>28.5M</t>
  </si>
  <si>
    <t>1.25%</t>
  </si>
  <si>
    <t>11.32%</t>
  </si>
  <si>
    <t>12.23%</t>
  </si>
  <si>
    <t>7.63%</t>
  </si>
  <si>
    <t>3.78M</t>
  </si>
  <si>
    <t>-10.12%</t>
  </si>
  <si>
    <t>-40.40%</t>
  </si>
  <si>
    <t>-86.67%</t>
  </si>
  <si>
    <t>16.73M</t>
  </si>
  <si>
    <t>17.42M</t>
  </si>
  <si>
    <t>21.34M</t>
  </si>
  <si>
    <t>26.18M</t>
  </si>
  <si>
    <t>4.11%</t>
  </si>
  <si>
    <t>22.53%</t>
  </si>
  <si>
    <t>22.66%</t>
  </si>
  <si>
    <t>8.86%</t>
  </si>
  <si>
    <t>3.77M</t>
  </si>
  <si>
    <t>3.06M</t>
  </si>
  <si>
    <t>1.99M</t>
  </si>
  <si>
    <t>2.02M</t>
  </si>
  <si>
    <t>2.26M</t>
  </si>
  <si>
    <t>1.39M</t>
  </si>
  <si>
    <t>14.72M</t>
  </si>
  <si>
    <t>17.99M</t>
  </si>
  <si>
    <t>19.3M</t>
  </si>
  <si>
    <t>7.96M</t>
  </si>
  <si>
    <t>8.85M</t>
  </si>
  <si>
    <t>10.27M</t>
  </si>
  <si>
    <t>11.36M</t>
  </si>
  <si>
    <t>1.21M</t>
  </si>
  <si>
    <t>1.33M</t>
  </si>
  <si>
    <t>3.94M</t>
  </si>
  <si>
    <t>4.83M</t>
  </si>
  <si>
    <t>5.68M</t>
  </si>
  <si>
    <t>5.69M</t>
  </si>
  <si>
    <t>8.75M</t>
  </si>
  <si>
    <t>11.47M</t>
  </si>
  <si>
    <t>13.59M</t>
  </si>
  <si>
    <t>-5.77%</t>
  </si>
  <si>
    <t>29.99%</t>
  </si>
  <si>
    <t>31.08%</t>
  </si>
  <si>
    <t>18.52%</t>
  </si>
  <si>
    <t>(731,000)</t>
  </si>
  <si>
    <t>12.86M</t>
  </si>
  <si>
    <t>35.25%</t>
  </si>
  <si>
    <t>1.34M</t>
  </si>
  <si>
    <t>3.23M</t>
  </si>
  <si>
    <t>3.11M</t>
  </si>
  <si>
    <t>(494,733)</t>
  </si>
  <si>
    <t>568858</t>
  </si>
  <si>
    <t>515538</t>
  </si>
  <si>
    <t>(340,941)</t>
  </si>
  <si>
    <t>(8,751)</t>
  </si>
  <si>
    <t>5.05M</t>
  </si>
  <si>
    <t>4.82M</t>
  </si>
  <si>
    <t>8.58M</t>
  </si>
  <si>
    <t>9.76M</t>
  </si>
  <si>
    <t>145966</t>
  </si>
  <si>
    <t>107185</t>
  </si>
  <si>
    <t>45653</t>
  </si>
  <si>
    <t>164575</t>
  </si>
  <si>
    <t>194000</t>
  </si>
  <si>
    <t>4.9M</t>
  </si>
  <si>
    <t>5.8M</t>
  </si>
  <si>
    <t>9.57M</t>
  </si>
  <si>
    <t>23.03%</t>
  </si>
  <si>
    <t>45.08%</t>
  </si>
  <si>
    <t>13.67%</t>
  </si>
  <si>
    <t>26.22%</t>
  </si>
  <si>
    <t>127500</t>
  </si>
  <si>
    <t>510000</t>
  </si>
  <si>
    <t>487000</t>
  </si>
  <si>
    <t>7.91M</t>
  </si>
  <si>
    <t>1.88</t>
  </si>
  <si>
    <t>2.40</t>
  </si>
  <si>
    <t>2.77</t>
  </si>
  <si>
    <t>-4.08%</t>
  </si>
  <si>
    <t>-3.19%</t>
  </si>
  <si>
    <t>31.87%</t>
  </si>
  <si>
    <t>15.42%</t>
  </si>
  <si>
    <t>2.5M</t>
  </si>
  <si>
    <t>2.25</t>
  </si>
  <si>
    <t>-4.26%</t>
  </si>
  <si>
    <t>25.00%</t>
  </si>
  <si>
    <t>14.22%</t>
  </si>
  <si>
    <t>3.72M</t>
  </si>
  <si>
    <t>6.24M</t>
  </si>
  <si>
    <t>6.92M</t>
  </si>
  <si>
    <t>7.76M</t>
  </si>
  <si>
    <t>-26.71%</t>
  </si>
  <si>
    <t>10.93%</t>
  </si>
  <si>
    <t>12.02%</t>
  </si>
  <si>
    <t>97.3M</t>
  </si>
  <si>
    <t>43M</t>
  </si>
  <si>
    <t>52.65M</t>
  </si>
  <si>
    <t>84.73M</t>
  </si>
  <si>
    <t>110.75M</t>
  </si>
  <si>
    <t>2000</t>
  </si>
  <si>
    <t>16.05M</t>
  </si>
  <si>
    <t>7.93M</t>
  </si>
  <si>
    <t>29.17M</t>
  </si>
  <si>
    <t>12.18M</t>
  </si>
  <si>
    <t>12.22M</t>
  </si>
  <si>
    <t>24.14M</t>
  </si>
  <si>
    <t>8.11M</t>
  </si>
  <si>
    <t>8.96M</t>
  </si>
  <si>
    <t>12.16M</t>
  </si>
  <si>
    <t>14.5M</t>
  </si>
  <si>
    <t>816945</t>
  </si>
  <si>
    <t>634000</t>
  </si>
  <si>
    <t>10.02M</t>
  </si>
  <si>
    <t>135000</t>
  </si>
  <si>
    <t>78.49M</t>
  </si>
  <si>
    <t>4.51M</t>
  </si>
  <si>
    <t>14.29M</t>
  </si>
  <si>
    <t>59.4M</t>
  </si>
  <si>
    <t>63.41M</t>
  </si>
  <si>
    <t>-55.81%</t>
  </si>
  <si>
    <t>22.44%</t>
  </si>
  <si>
    <t>60.94%</t>
  </si>
  <si>
    <t>30.70%</t>
  </si>
  <si>
    <t>457.66M</t>
  </si>
  <si>
    <t>470.27M</t>
  </si>
  <si>
    <t>509.48M</t>
  </si>
  <si>
    <t>535.27M</t>
  </si>
  <si>
    <t>584.09M</t>
  </si>
  <si>
    <t>465.82M</t>
  </si>
  <si>
    <t>478.45M</t>
  </si>
  <si>
    <t>518.2M</t>
  </si>
  <si>
    <t>544.05M</t>
  </si>
  <si>
    <t>591.64M</t>
  </si>
  <si>
    <t>25.11M</t>
  </si>
  <si>
    <t>25.9M</t>
  </si>
  <si>
    <t>28.16M</t>
  </si>
  <si>
    <t>27.95M</t>
  </si>
  <si>
    <t>120.38M</t>
  </si>
  <si>
    <t>89.31M</t>
  </si>
  <si>
    <t>115.99M</t>
  </si>
  <si>
    <t>138.31M</t>
  </si>
  <si>
    <t>151.72M</t>
  </si>
  <si>
    <t>148.44M</t>
  </si>
  <si>
    <t>351.4M</t>
  </si>
  <si>
    <t>336.56M</t>
  </si>
  <si>
    <t>351.73M</t>
  </si>
  <si>
    <t>364.38M</t>
  </si>
  <si>
    <t>322.82M</t>
  </si>
  <si>
    <t>(8.15M)</t>
  </si>
  <si>
    <t>(8.18M)</t>
  </si>
  <si>
    <t>(8.72M)</t>
  </si>
  <si>
    <t>(8.78M)</t>
  </si>
  <si>
    <t>8.34%</t>
  </si>
  <si>
    <t>5.06%</t>
  </si>
  <si>
    <t>9.12%</t>
  </si>
  <si>
    <t>6.53M</t>
  </si>
  <si>
    <t>6.46M</t>
  </si>
  <si>
    <t>7.54M</t>
  </si>
  <si>
    <t>21.07M</t>
  </si>
  <si>
    <t>22.54M</t>
  </si>
  <si>
    <t>24.48M</t>
  </si>
  <si>
    <t>27.05M</t>
  </si>
  <si>
    <t>26.27M</t>
  </si>
  <si>
    <t>18.4M</t>
  </si>
  <si>
    <t>21.81M</t>
  </si>
  <si>
    <t>24.38M</t>
  </si>
  <si>
    <t>23.6M</t>
  </si>
  <si>
    <t>1.5M</t>
  </si>
  <si>
    <t>1.71M</t>
  </si>
  <si>
    <t>1.79M</t>
  </si>
  <si>
    <t>599.92M</t>
  </si>
  <si>
    <t>555.95M</t>
  </si>
  <si>
    <t>608.87M</t>
  </si>
  <si>
    <t>665.36M</t>
  </si>
  <si>
    <t>748.38M</t>
  </si>
  <si>
    <t>-7.33%</t>
  </si>
  <si>
    <t>9.52%</t>
  </si>
  <si>
    <t>12.48%</t>
  </si>
  <si>
    <t>1.35%</t>
  </si>
  <si>
    <t>453.8M</t>
  </si>
  <si>
    <t>464.15M</t>
  </si>
  <si>
    <t>491.5M</t>
  </si>
  <si>
    <t>494.67M</t>
  </si>
  <si>
    <t>537.09M</t>
  </si>
  <si>
    <t>84.75M</t>
  </si>
  <si>
    <t>184.96M</t>
  </si>
  <si>
    <t>205.89M</t>
  </si>
  <si>
    <t>134.79M</t>
  </si>
  <si>
    <t>146.62M</t>
  </si>
  <si>
    <t>369.05M</t>
  </si>
  <si>
    <t>279.19M</t>
  </si>
  <si>
    <t>285.61M</t>
  </si>
  <si>
    <t>359.88M</t>
  </si>
  <si>
    <t>390.47M</t>
  </si>
  <si>
    <t>2.28%</t>
  </si>
  <si>
    <t>5.89%</t>
  </si>
  <si>
    <t>0.64%</t>
  </si>
  <si>
    <t>8.57%</t>
  </si>
  <si>
    <t>82.5M</t>
  </si>
  <si>
    <t>73.11M</t>
  </si>
  <si>
    <t>104.24M</t>
  </si>
  <si>
    <t>34.6M</t>
  </si>
  <si>
    <t>14.92M</t>
  </si>
  <si>
    <t>14.86M</t>
  </si>
  <si>
    <t>3.93M</t>
  </si>
  <si>
    <t>3.32M</t>
  </si>
  <si>
    <t>3.42M</t>
  </si>
  <si>
    <t>14.36M</t>
  </si>
  <si>
    <t>24.95M</t>
  </si>
  <si>
    <t>40M</t>
  </si>
  <si>
    <t>47.91M</t>
  </si>
  <si>
    <t>10.19M</t>
  </si>
  <si>
    <t>9.38M</t>
  </si>
  <si>
    <t>44.23M</t>
  </si>
  <si>
    <t>60.92M</t>
  </si>
  <si>
    <t>-78.73%</t>
  </si>
  <si>
    <t>-8.01%</t>
  </si>
  <si>
    <t>371.80%</t>
  </si>
  <si>
    <t>37.72%</t>
  </si>
  <si>
    <t>13.75%</t>
  </si>
  <si>
    <t>3.98%</t>
  </si>
  <si>
    <t>10.99%</t>
  </si>
  <si>
    <t>13.93%</t>
  </si>
  <si>
    <t>11.77M</t>
  </si>
  <si>
    <t>14.62M</t>
  </si>
  <si>
    <t>16.89M</t>
  </si>
  <si>
    <t>550.54M</t>
  </si>
  <si>
    <t>501.81M</t>
  </si>
  <si>
    <t>531.07M</t>
  </si>
  <si>
    <t>582.41M</t>
  </si>
  <si>
    <t>661.69M</t>
  </si>
  <si>
    <t>9.43M</t>
  </si>
  <si>
    <t>7.61M</t>
  </si>
  <si>
    <t>49.02M</t>
  </si>
  <si>
    <t>53.72M</t>
  </si>
  <si>
    <t>67.95M</t>
  </si>
  <si>
    <t>72.95M</t>
  </si>
  <si>
    <t>78.38M</t>
  </si>
  <si>
    <t>12.5M</t>
  </si>
  <si>
    <t>12.56M</t>
  </si>
  <si>
    <t>16.46M</t>
  </si>
  <si>
    <t>16.43M</t>
  </si>
  <si>
    <t>16.35M</t>
  </si>
  <si>
    <t>11.26M</t>
  </si>
  <si>
    <t>11.15M</t>
  </si>
  <si>
    <t>10.68M</t>
  </si>
  <si>
    <t>38.93M</t>
  </si>
  <si>
    <t>42.09M</t>
  </si>
  <si>
    <t>42.55M</t>
  </si>
  <si>
    <t>48.06M</t>
  </si>
  <si>
    <t>54.51M</t>
  </si>
  <si>
    <t>(2.68M)</t>
  </si>
  <si>
    <t>6000</t>
  </si>
  <si>
    <t>(924,833)</t>
  </si>
  <si>
    <t>(2.33M)</t>
  </si>
  <si>
    <t>(3.17M)</t>
  </si>
  <si>
    <t>8.17%</t>
  </si>
  <si>
    <t>9.66%</t>
  </si>
  <si>
    <t>11.16%</t>
  </si>
  <si>
    <t>10.96%</t>
  </si>
  <si>
    <t>10.47%</t>
  </si>
  <si>
    <t>77.37M</t>
  </si>
  <si>
    <t>82.38M</t>
  </si>
  <si>
    <t>85.99M</t>
  </si>
  <si>
    <t>12.71%</t>
  </si>
  <si>
    <t>11.37%</t>
  </si>
  <si>
    <t>362131</t>
  </si>
  <si>
    <t>418228</t>
  </si>
  <si>
    <t>426365</t>
  </si>
  <si>
    <t>572680</t>
  </si>
  <si>
    <t>693000</t>
  </si>
  <si>
    <t>49.38M</t>
  </si>
  <si>
    <t>54.14M</t>
  </si>
  <si>
    <t>77.8M</t>
  </si>
  <si>
    <t>82.95M</t>
  </si>
  <si>
    <t>86.68M</t>
  </si>
  <si>
    <t>(565,898)</t>
  </si>
  <si>
    <t>(661,621)</t>
  </si>
  <si>
    <t>(545,313)</t>
  </si>
  <si>
    <t>(1.79M)</t>
  </si>
  <si>
    <t>(19.45M)</t>
  </si>
  <si>
    <t>16.51M</t>
  </si>
  <si>
    <t>(3.11M)</t>
  </si>
  <si>
    <t>(14.32M)</t>
  </si>
  <si>
    <t>(17.95M)</t>
  </si>
  <si>
    <t>(31.09M)</t>
  </si>
  <si>
    <t>(12.08M)</t>
  </si>
  <si>
    <t>(12.04M)</t>
  </si>
  <si>
    <t>(47.16M)</t>
  </si>
  <si>
    <t>22.78M</t>
  </si>
  <si>
    <t>28.59M</t>
  </si>
  <si>
    <t>32.84M</t>
  </si>
  <si>
    <t>(19.47M)</t>
  </si>
  <si>
    <t>(17.15M)</t>
  </si>
  <si>
    <t>(53.39M)</t>
  </si>
  <si>
    <t>(70.32M)</t>
  </si>
  <si>
    <t>(57.87M)</t>
  </si>
  <si>
    <t>65.04M</t>
  </si>
  <si>
    <t>(4.06M)</t>
  </si>
  <si>
    <t>(19.27M)</t>
  </si>
  <si>
    <t>27.78M</t>
  </si>
  <si>
    <t>(37.43M)</t>
  </si>
  <si>
    <t>(75.22M)</t>
  </si>
  <si>
    <t>(72.16M)</t>
  </si>
  <si>
    <t>244.19%</t>
  </si>
  <si>
    <t>-234.73%</t>
  </si>
  <si>
    <t>-100.98%</t>
  </si>
  <si>
    <t>4.06%</t>
  </si>
  <si>
    <t>-70.77%</t>
  </si>
  <si>
    <t>106.98%</t>
  </si>
  <si>
    <t>-137.40%</t>
  </si>
  <si>
    <t>-256.26%</t>
  </si>
  <si>
    <t>-224.84%</t>
  </si>
  <si>
    <t>(2.23M)</t>
  </si>
  <si>
    <t>(3.12M)</t>
  </si>
  <si>
    <t>-6.77%</t>
  </si>
  <si>
    <t>-30.84%</t>
  </si>
  <si>
    <t>-30.61%</t>
  </si>
  <si>
    <t>-6.86%</t>
  </si>
  <si>
    <t>1.84M</t>
  </si>
  <si>
    <t>5.51M</t>
  </si>
  <si>
    <t>34.42M</t>
  </si>
  <si>
    <t>19.69M</t>
  </si>
  <si>
    <t>15.87M</t>
  </si>
  <si>
    <t>27.36M</t>
  </si>
  <si>
    <t>37.59M</t>
  </si>
  <si>
    <t>42.42M</t>
  </si>
  <si>
    <t>105416</t>
  </si>
  <si>
    <t>213429</t>
  </si>
  <si>
    <t>18.89M</t>
  </si>
  <si>
    <t>(142,701)</t>
  </si>
  <si>
    <t>(2.36M)</t>
  </si>
  <si>
    <t>(289,119)</t>
  </si>
  <si>
    <t>(2.54M)</t>
  </si>
  <si>
    <t>146418</t>
  </si>
  <si>
    <t>183000</t>
  </si>
  <si>
    <t>6.67M</t>
  </si>
  <si>
    <t>(57.39M)</t>
  </si>
  <si>
    <t>48.88M</t>
  </si>
  <si>
    <t>31.12M</t>
  </si>
  <si>
    <t>16.06M</t>
  </si>
  <si>
    <t>(31.17M)</t>
  </si>
  <si>
    <t>10.94M</t>
  </si>
  <si>
    <t>15.05M</t>
  </si>
  <si>
    <t>(9.39M)</t>
  </si>
  <si>
    <t>(26.21M)</t>
  </si>
  <si>
    <t>(9.22M)</t>
  </si>
  <si>
    <t>38.29M</t>
  </si>
  <si>
    <t>16.08M</t>
  </si>
  <si>
    <t>(19.22M)</t>
  </si>
  <si>
    <t>(3.92M)</t>
  </si>
  <si>
    <t>23.02M</t>
  </si>
  <si>
    <t>(48.53M)</t>
  </si>
  <si>
    <t>45.72M</t>
  </si>
  <si>
    <t>48.99M</t>
  </si>
  <si>
    <t>68.07M</t>
  </si>
  <si>
    <t>-310.78%</t>
  </si>
  <si>
    <t>194.22%</t>
  </si>
  <si>
    <t>38.94%</t>
  </si>
  <si>
    <t>84.56%</t>
  </si>
  <si>
    <t>-186.89%</t>
  </si>
  <si>
    <t>167.86%</t>
  </si>
  <si>
    <t>166.90%</t>
  </si>
  <si>
    <t>212.08%</t>
  </si>
  <si>
    <t>(1.03M)</t>
  </si>
  <si>
    <t>(2.45M)</t>
  </si>
  <si>
    <t>16.66M</t>
  </si>
  <si>
    <t>(14.68M)</t>
  </si>
  <si>
    <t>7.84M</t>
  </si>
  <si>
    <t>(5.36M)</t>
  </si>
  <si>
    <t>17.64M</t>
  </si>
  <si>
    <t>7.81M</t>
  </si>
  <si>
    <t>8.4M</t>
  </si>
  <si>
    <t>429.28%</t>
  </si>
  <si>
    <t>-55.69%</t>
  </si>
  <si>
    <t>24.81%</t>
  </si>
  <si>
    <t>-13.84%</t>
  </si>
  <si>
    <t>5.46%</t>
  </si>
  <si>
    <t>FMAO</t>
  </si>
  <si>
    <t>Farmers &amp; Merchants</t>
  </si>
  <si>
    <t>FDVA</t>
  </si>
  <si>
    <t>Freedom Bank Of Virginia</t>
  </si>
  <si>
    <t>SBKK</t>
  </si>
  <si>
    <t>Suncrest Bank</t>
  </si>
  <si>
    <t>CLDB</t>
  </si>
  <si>
    <t>Cortland Bancorp</t>
  </si>
  <si>
    <t>FRSB</t>
  </si>
  <si>
    <t>First Resource</t>
  </si>
  <si>
    <t>GHDS</t>
  </si>
  <si>
    <t>Greater Hudson Bank</t>
  </si>
  <si>
    <t>275.4M</t>
  </si>
  <si>
    <t>22.88</t>
  </si>
  <si>
    <t>21.91</t>
  </si>
  <si>
    <t>6.20</t>
  </si>
  <si>
    <t>74.8M</t>
  </si>
  <si>
    <t>25.86</t>
  </si>
  <si>
    <t>13.69</t>
  </si>
  <si>
    <t>3.44</t>
  </si>
  <si>
    <t>1.42</t>
  </si>
  <si>
    <t>68.6M</t>
  </si>
  <si>
    <t>25.99</t>
  </si>
  <si>
    <t>4.30</t>
  </si>
  <si>
    <t>1.18</t>
  </si>
  <si>
    <t>79.18M</t>
  </si>
  <si>
    <t>17.46</t>
  </si>
  <si>
    <t>3.31</t>
  </si>
  <si>
    <t>&amp;</t>
  </si>
  <si>
    <t>Fonciere des Regions (FDR.PA)</t>
  </si>
  <si>
    <t>84.60</t>
  </si>
  <si>
    <t>84.70</t>
  </si>
  <si>
    <t>78.00 x 5000</t>
  </si>
  <si>
    <t>80.65 x 13000</t>
  </si>
  <si>
    <t>82.53 - 84.96</t>
  </si>
  <si>
    <t>73.79 - 87.48</t>
  </si>
  <si>
    <t>122875</t>
  </si>
  <si>
    <t>114913</t>
  </si>
  <si>
    <t>7.81</t>
  </si>
  <si>
    <t>10.84</t>
  </si>
  <si>
    <t>86.09</t>
  </si>
  <si>
    <t>598.85M</t>
  </si>
  <si>
    <t>628.4M</t>
  </si>
  <si>
    <t>533M</t>
  </si>
  <si>
    <t>563M</t>
  </si>
  <si>
    <t>629M</t>
  </si>
  <si>
    <t>666M</t>
  </si>
  <si>
    <t>574M</t>
  </si>
  <si>
    <t>4.30%</t>
  </si>
  <si>
    <t>FDR.PA</t>
  </si>
  <si>
    <t>15.58</t>
  </si>
  <si>
    <t>5.32</t>
  </si>
  <si>
    <t>6.45</t>
  </si>
  <si>
    <t>80.84%</t>
  </si>
  <si>
    <t>75.68%</t>
  </si>
  <si>
    <t>2.39%</t>
  </si>
  <si>
    <t>13.87%</t>
  </si>
  <si>
    <t>968.31M</t>
  </si>
  <si>
    <t>14.32</t>
  </si>
  <si>
    <t>-8.80%</t>
  </si>
  <si>
    <t>761M</t>
  </si>
  <si>
    <t>741.39M</t>
  </si>
  <si>
    <t>786.97M</t>
  </si>
  <si>
    <t>79.80%</t>
  </si>
  <si>
    <t>1.08B</t>
  </si>
  <si>
    <t>15.77</t>
  </si>
  <si>
    <t>10.17B</t>
  </si>
  <si>
    <t>120.05</t>
  </si>
  <si>
    <t>77.22</t>
  </si>
  <si>
    <t>683.84M</t>
  </si>
  <si>
    <t>32.03M</t>
  </si>
  <si>
    <t>87.48</t>
  </si>
  <si>
    <t>73.79</t>
  </si>
  <si>
    <t>82.98</t>
  </si>
  <si>
    <t>80.46</t>
  </si>
  <si>
    <t>114.91k</t>
  </si>
  <si>
    <t>121k</t>
  </si>
  <si>
    <t>4.40</t>
  </si>
  <si>
    <t>5.19%</t>
  </si>
  <si>
    <t>5/1</t>
  </si>
  <si>
    <t>Jan 5, 2004</t>
  </si>
  <si>
    <t>Mr. Christophe Joseph Kullmann</t>
  </si>
  <si>
    <t>Chief Exec. Officer, Gen. Mang. and Director</t>
  </si>
  <si>
    <t>Mr. Olivier Francois Joseph Est\xe8ve</t>
  </si>
  <si>
    <t>Deputy Gen. Mang.</t>
  </si>
  <si>
    <t>Mr. Tugdual Millet</t>
  </si>
  <si>
    <t>Mr. Yves Marque</t>
  </si>
  <si>
    <t>Chief Operating Officer, Compliance Officer and Sec. of the Board</t>
  </si>
  <si>
    <t>Mr. Paul Arkwright CFA</t>
  </si>
  <si>
    <t>Corp. Fin. &amp; Investor Relations Mang.</t>
  </si>
  <si>
    <t>GATX Corporation (GATX)</t>
  </si>
  <si>
    <t>62.29</t>
  </si>
  <si>
    <t>63.08</t>
  </si>
  <si>
    <t>62.96</t>
  </si>
  <si>
    <t>62.29 x 600</t>
  </si>
  <si>
    <t>61.07 - 63.22</t>
  </si>
  <si>
    <t>40.66 - 66.30</t>
  </si>
  <si>
    <t>310303</t>
  </si>
  <si>
    <t>269882</t>
  </si>
  <si>
    <t>2.44B</t>
  </si>
  <si>
    <t>10.26</t>
  </si>
  <si>
    <t>6.07</t>
  </si>
  <si>
    <t>1.68 (2.72%)</t>
  </si>
  <si>
    <t>2017-06-13</t>
  </si>
  <si>
    <t>63.75</t>
  </si>
  <si>
    <t>353.33M</t>
  </si>
  <si>
    <t>354.58M</t>
  </si>
  <si>
    <t>1.37B</t>
  </si>
  <si>
    <t>345M</t>
  </si>
  <si>
    <t>365.8M</t>
  </si>
  <si>
    <t>368M</t>
  </si>
  <si>
    <t>358.9M</t>
  </si>
  <si>
    <t>362.9M</t>
  </si>
  <si>
    <t>1.42B</t>
  </si>
  <si>
    <t>-1.60%</t>
  </si>
  <si>
    <t>-2.30%</t>
  </si>
  <si>
    <t>1.49</t>
  </si>
  <si>
    <t>1.5</t>
  </si>
  <si>
    <t>21.10%</t>
  </si>
  <si>
    <t>13.60%</t>
  </si>
  <si>
    <t>29.70%</t>
  </si>
  <si>
    <t>GATX</t>
  </si>
  <si>
    <t>-25.50%</t>
  </si>
  <si>
    <t>-27.30%</t>
  </si>
  <si>
    <t>-21.10%</t>
  </si>
  <si>
    <t>-8.10%</t>
  </si>
  <si>
    <t>19.85%</t>
  </si>
  <si>
    <t>14.90</t>
  </si>
  <si>
    <t>0.92</t>
  </si>
  <si>
    <t>1.74</t>
  </si>
  <si>
    <t>17.52%</t>
  </si>
  <si>
    <t>24.89%</t>
  </si>
  <si>
    <t>3.08%</t>
  </si>
  <si>
    <t>18.24%</t>
  </si>
  <si>
    <t>35.00</t>
  </si>
  <si>
    <t>-5.50%</t>
  </si>
  <si>
    <t>883M</t>
  </si>
  <si>
    <t>661.4M</t>
  </si>
  <si>
    <t>245.3M</t>
  </si>
  <si>
    <t>-17.00%</t>
  </si>
  <si>
    <t>155.2M</t>
  </si>
  <si>
    <t>3.97</t>
  </si>
  <si>
    <t>4.27B</t>
  </si>
  <si>
    <t>308.07</t>
  </si>
  <si>
    <t>2.49</t>
  </si>
  <si>
    <t>35.43</t>
  </si>
  <si>
    <t>598.2M</t>
  </si>
  <si>
    <t>-195.09M</t>
  </si>
  <si>
    <t>32.86%</t>
  </si>
  <si>
    <t>66.30</t>
  </si>
  <si>
    <t>40.66</t>
  </si>
  <si>
    <t>60.28</t>
  </si>
  <si>
    <t>269.88k</t>
  </si>
  <si>
    <t>218.75k</t>
  </si>
  <si>
    <t>39.1M</t>
  </si>
  <si>
    <t>38.62M</t>
  </si>
  <si>
    <t>6.16%</t>
  </si>
  <si>
    <t>105.30%</t>
  </si>
  <si>
    <t>45.11</t>
  </si>
  <si>
    <t>59.85%</t>
  </si>
  <si>
    <t>2.72%</t>
  </si>
  <si>
    <t>2.57%</t>
  </si>
  <si>
    <t>2.68</t>
  </si>
  <si>
    <t>26.69%</t>
  </si>
  <si>
    <t>Jun 30, 2017</t>
  </si>
  <si>
    <t>Jun 13, 2017</t>
  </si>
  <si>
    <t>Jun 2, 1998</t>
  </si>
  <si>
    <t>Mr. Brian A. Kenney</t>
  </si>
  <si>
    <t>Mr. Robert C. Lyons</t>
  </si>
  <si>
    <t>942.24k</t>
  </si>
  <si>
    <t>341.88k</t>
  </si>
  <si>
    <t>Ms. Deborah A. Golden</t>
  </si>
  <si>
    <t>Exec. VP, Gen. Counsel and Corp. Sec.</t>
  </si>
  <si>
    <t>725.89k</t>
  </si>
  <si>
    <t>207.2k</t>
  </si>
  <si>
    <t>Mr. James F. Earl</t>
  </si>
  <si>
    <t>Exec. VP and Pres of Rail International</t>
  </si>
  <si>
    <t>1.11M</t>
  </si>
  <si>
    <t>Mr. Thomas A. Ellman</t>
  </si>
  <si>
    <t>Exec. VP and Pres of Rail North America</t>
  </si>
  <si>
    <t>768.87k</t>
  </si>
  <si>
    <t>115.4k</t>
  </si>
  <si>
    <t>6.26%</t>
  </si>
  <si>
    <t>-0.08%</t>
  </si>
  <si>
    <t>-2.18%</t>
  </si>
  <si>
    <t>821.1M</t>
  </si>
  <si>
    <t>869.7M</t>
  </si>
  <si>
    <t>913.8M</t>
  </si>
  <si>
    <t>859.4M</t>
  </si>
  <si>
    <t>831.4M</t>
  </si>
  <si>
    <t>571.7M</t>
  </si>
  <si>
    <t>601.9M</t>
  </si>
  <si>
    <t>640.3M</t>
  </si>
  <si>
    <t>568.9M</t>
  </si>
  <si>
    <t>521.2M</t>
  </si>
  <si>
    <t>249.4M</t>
  </si>
  <si>
    <t>267.8M</t>
  </si>
  <si>
    <t>273.5M</t>
  </si>
  <si>
    <t>290.5M</t>
  </si>
  <si>
    <t>310.2M</t>
  </si>
  <si>
    <t>-5.95%</t>
  </si>
  <si>
    <t>-3.26%</t>
  </si>
  <si>
    <t>422.1M</t>
  </si>
  <si>
    <t>451.3M</t>
  </si>
  <si>
    <t>537.2M</t>
  </si>
  <si>
    <t>590.5M</t>
  </si>
  <si>
    <t>586.9M</t>
  </si>
  <si>
    <t>19.03%</t>
  </si>
  <si>
    <t>9.92%</t>
  </si>
  <si>
    <t>-0.61%</t>
  </si>
  <si>
    <t>41.38%</t>
  </si>
  <si>
    <t>160.2M</t>
  </si>
  <si>
    <t>178.3M</t>
  </si>
  <si>
    <t>189.2M</t>
  </si>
  <si>
    <t>192.4M</t>
  </si>
  <si>
    <t>174.7M</t>
  </si>
  <si>
    <t>11.30%</t>
  </si>
  <si>
    <t>6.11%</t>
  </si>
  <si>
    <t>1.69%</t>
  </si>
  <si>
    <t>-9.20%</t>
  </si>
  <si>
    <t>24.2M</t>
  </si>
  <si>
    <t>26.1M</t>
  </si>
  <si>
    <t>28.9M</t>
  </si>
  <si>
    <t>38.4M</t>
  </si>
  <si>
    <t>43.8M</t>
  </si>
  <si>
    <t>(1.1M)</t>
  </si>
  <si>
    <t>(5.4M)</t>
  </si>
  <si>
    <t>27M</t>
  </si>
  <si>
    <t>36.7M</t>
  </si>
  <si>
    <t>248.3M</t>
  </si>
  <si>
    <t>248M</t>
  </si>
  <si>
    <t>324.5M</t>
  </si>
  <si>
    <t>332.7M</t>
  </si>
  <si>
    <t>331.7M</t>
  </si>
  <si>
    <t>71.3M</t>
  </si>
  <si>
    <t>87.6M</t>
  </si>
  <si>
    <t>55.5M</t>
  </si>
  <si>
    <t>87.9M</t>
  </si>
  <si>
    <t>114.1M</t>
  </si>
  <si>
    <t>175.8M</t>
  </si>
  <si>
    <t>176.6M</t>
  </si>
  <si>
    <t>149.7M</t>
  </si>
  <si>
    <t>151.4M</t>
  </si>
  <si>
    <t>142.3M</t>
  </si>
  <si>
    <t>0.46%</t>
  </si>
  <si>
    <t>-15.23%</t>
  </si>
  <si>
    <t>1.14%</t>
  </si>
  <si>
    <t>-6.01%</t>
  </si>
  <si>
    <t>143.8M</t>
  </si>
  <si>
    <t>159M</t>
  </si>
  <si>
    <t>231.2M</t>
  </si>
  <si>
    <t>270.3M</t>
  </si>
  <si>
    <t>305.4M</t>
  </si>
  <si>
    <t>10.57%</t>
  </si>
  <si>
    <t>45.41%</t>
  </si>
  <si>
    <t>16.91%</t>
  </si>
  <si>
    <t>21.53%</t>
  </si>
  <si>
    <t>65.5M</t>
  </si>
  <si>
    <t>75.7M</t>
  </si>
  <si>
    <t>110.9M</t>
  </si>
  <si>
    <t>95.7M</t>
  </si>
  <si>
    <t>6M</t>
  </si>
  <si>
    <t>8M</t>
  </si>
  <si>
    <t>13M</t>
  </si>
  <si>
    <t>15.3M</t>
  </si>
  <si>
    <t>16.9M</t>
  </si>
  <si>
    <t>12.9M</t>
  </si>
  <si>
    <t>41.9M</t>
  </si>
  <si>
    <t>50.6M</t>
  </si>
  <si>
    <t>78.4M</t>
  </si>
  <si>
    <t>66.3M</t>
  </si>
  <si>
    <t>11.7M</t>
  </si>
  <si>
    <t>11.8M</t>
  </si>
  <si>
    <t>19.6M</t>
  </si>
  <si>
    <t>75.8M</t>
  </si>
  <si>
    <t>49.5M</t>
  </si>
  <si>
    <t>45.9M</t>
  </si>
  <si>
    <t>47.4M</t>
  </si>
  <si>
    <t>137.3M</t>
  </si>
  <si>
    <t>169.3M</t>
  </si>
  <si>
    <t>205.3M</t>
  </si>
  <si>
    <t>257.1M</t>
  </si>
  <si>
    <t>23.31%</t>
  </si>
  <si>
    <t>21.09%</t>
  </si>
  <si>
    <t>0.15%</t>
  </si>
  <si>
    <t>25.23%</t>
  </si>
  <si>
    <t>18.13%</t>
  </si>
  <si>
    <t>2.93</t>
  </si>
  <si>
    <t>3.65</t>
  </si>
  <si>
    <t>4.76</t>
  </si>
  <si>
    <t>6.35</t>
  </si>
  <si>
    <t>24.53%</t>
  </si>
  <si>
    <t>24.86%</t>
  </si>
  <si>
    <t>4.49%</t>
  </si>
  <si>
    <t>33.40%</t>
  </si>
  <si>
    <t>46.8M</t>
  </si>
  <si>
    <t>45M</t>
  </si>
  <si>
    <t>43.1M</t>
  </si>
  <si>
    <t>40.5M</t>
  </si>
  <si>
    <t>2.88</t>
  </si>
  <si>
    <t>3.59</t>
  </si>
  <si>
    <t>4.48</t>
  </si>
  <si>
    <t>4.69</t>
  </si>
  <si>
    <t>24.65%</t>
  </si>
  <si>
    <t>24.79%</t>
  </si>
  <si>
    <t>4.69%</t>
  </si>
  <si>
    <t>34.12%</t>
  </si>
  <si>
    <t>47.6M</t>
  </si>
  <si>
    <t>47.1M</t>
  </si>
  <si>
    <t>45.8M</t>
  </si>
  <si>
    <t>40.9M</t>
  </si>
  <si>
    <t>487.1M</t>
  </si>
  <si>
    <t>514.7M</t>
  </si>
  <si>
    <t>592.6M</t>
  </si>
  <si>
    <t>650.2M</t>
  </si>
  <si>
    <t>678.6M</t>
  </si>
  <si>
    <t>5.67%</t>
  </si>
  <si>
    <t>15.14%</t>
  </si>
  <si>
    <t>9.72%</t>
  </si>
  <si>
    <t>4.37%</t>
  </si>
  <si>
    <t>47.85%</t>
  </si>
  <si>
    <t>263.9M</t>
  </si>
  <si>
    <t>400M</t>
  </si>
  <si>
    <t>224.4M</t>
  </si>
  <si>
    <t>219.7M</t>
  </si>
  <si>
    <t>311.1M</t>
  </si>
  <si>
    <t>51.57%</t>
  </si>
  <si>
    <t>-43.90%</t>
  </si>
  <si>
    <t>-2.09%</t>
  </si>
  <si>
    <t>41.60%</t>
  </si>
  <si>
    <t>4.36%</t>
  </si>
  <si>
    <t>3.17%</t>
  </si>
  <si>
    <t>3.13%</t>
  </si>
  <si>
    <t>4.38%</t>
  </si>
  <si>
    <t>356.7M</t>
  </si>
  <si>
    <t>404.9M</t>
  </si>
  <si>
    <t>352.3M</t>
  </si>
  <si>
    <t>235.5M</t>
  </si>
  <si>
    <t>227.5M</t>
  </si>
  <si>
    <t>226.7M</t>
  </si>
  <si>
    <t>233.6M</t>
  </si>
  <si>
    <t>361.3M</t>
  </si>
  <si>
    <t>410.1M</t>
  </si>
  <si>
    <t>358M</t>
  </si>
  <si>
    <t>237M</t>
  </si>
  <si>
    <t>239.7M</t>
  </si>
  <si>
    <t>(4.6M)</t>
  </si>
  <si>
    <t>(5.7M)</t>
  </si>
  <si>
    <t>(10.3M)</t>
  </si>
  <si>
    <t>(6.1M)</t>
  </si>
  <si>
    <t>8.8M</t>
  </si>
  <si>
    <t>13.51%</t>
  </si>
  <si>
    <t>-12.99%</t>
  </si>
  <si>
    <t>-33.15%</t>
  </si>
  <si>
    <t>3.49</t>
  </si>
  <si>
    <t>4.12</t>
  </si>
  <si>
    <t>6.16</t>
  </si>
  <si>
    <t>6.23</t>
  </si>
  <si>
    <t>52M</t>
  </si>
  <si>
    <t>55.2M</t>
  </si>
  <si>
    <t>620.6M</t>
  </si>
  <si>
    <t>804.9M</t>
  </si>
  <si>
    <t>628.7M</t>
  </si>
  <si>
    <t>510.4M</t>
  </si>
  <si>
    <t>538.6M</t>
  </si>
  <si>
    <t>4.69B</t>
  </si>
  <si>
    <t>5.11B</t>
  </si>
  <si>
    <t>5.72B</t>
  </si>
  <si>
    <t>5.73B</t>
  </si>
  <si>
    <t>5.83B</t>
  </si>
  <si>
    <t>6.89B</t>
  </si>
  <si>
    <t>7.43B</t>
  </si>
  <si>
    <t>8.18B</t>
  </si>
  <si>
    <t>8.24B</t>
  </si>
  <si>
    <t>8.47B</t>
  </si>
  <si>
    <t>2.32B</t>
  </si>
  <si>
    <t>2.46B</t>
  </si>
  <si>
    <t>2.51B</t>
  </si>
  <si>
    <t>2.64B</t>
  </si>
  <si>
    <t>518.7M</t>
  </si>
  <si>
    <t>367.2M</t>
  </si>
  <si>
    <t>375.2M</t>
  </si>
  <si>
    <t>365.4M</t>
  </si>
  <si>
    <t>403.4M</t>
  </si>
  <si>
    <t>16.7M</t>
  </si>
  <si>
    <t>18.6M</t>
  </si>
  <si>
    <t>6.2M</t>
  </si>
  <si>
    <t>91.7M</t>
  </si>
  <si>
    <t>94.6M</t>
  </si>
  <si>
    <t>86.1M</t>
  </si>
  <si>
    <t>79.7M</t>
  </si>
  <si>
    <t>78M</t>
  </si>
  <si>
    <t>134.2M</t>
  </si>
  <si>
    <t>177.7M</t>
  </si>
  <si>
    <t>125.4M</t>
  </si>
  <si>
    <t>208.5M</t>
  </si>
  <si>
    <t>246.6M</t>
  </si>
  <si>
    <t>109.9M</t>
  </si>
  <si>
    <t>113.8M</t>
  </si>
  <si>
    <t>91.4M</t>
  </si>
  <si>
    <t>190.1M</t>
  </si>
  <si>
    <t>225.9M</t>
  </si>
  <si>
    <t>6.06B</t>
  </si>
  <si>
    <t>6.55B</t>
  </si>
  <si>
    <t>7.07B</t>
  </si>
  <si>
    <t>7.01B</t>
  </si>
  <si>
    <t>7.11B</t>
  </si>
  <si>
    <t>8.16%</t>
  </si>
  <si>
    <t>8.01%</t>
  </si>
  <si>
    <t>-0.85%</t>
  </si>
  <si>
    <t>1.30%</t>
  </si>
  <si>
    <t>762.4M</t>
  </si>
  <si>
    <t>460.5M</t>
  </si>
  <si>
    <t>81.1M</t>
  </si>
  <si>
    <t>569.5M</t>
  </si>
  <si>
    <t>303.8M</t>
  </si>
  <si>
    <t>72.1M</t>
  </si>
  <si>
    <t>14.3M</t>
  </si>
  <si>
    <t>555.2M</t>
  </si>
  <si>
    <t>300M</t>
  </si>
  <si>
    <t>159.6M</t>
  </si>
  <si>
    <t>165.9M</t>
  </si>
  <si>
    <t>170.9M</t>
  </si>
  <si>
    <t>174.8M</t>
  </si>
  <si>
    <t>-10.03%</t>
  </si>
  <si>
    <t>3.95%</t>
  </si>
  <si>
    <t>939.8M</t>
  </si>
  <si>
    <t>620.1M</t>
  </si>
  <si>
    <t>247M</t>
  </si>
  <si>
    <t>740.4M</t>
  </si>
  <si>
    <t>2.81B</t>
  </si>
  <si>
    <t>4.19B</t>
  </si>
  <si>
    <t>3.63B</t>
  </si>
  <si>
    <t>3.97B</t>
  </si>
  <si>
    <t>3.4B</t>
  </si>
  <si>
    <t>3.62B</t>
  </si>
  <si>
    <t>3.95B</t>
  </si>
  <si>
    <t>8.2M</t>
  </si>
  <si>
    <t>14.9M</t>
  </si>
  <si>
    <t>128.4M</t>
  </si>
  <si>
    <t>82.9M</t>
  </si>
  <si>
    <t>104M</t>
  </si>
  <si>
    <t>111.6M</t>
  </si>
  <si>
    <t>786.2M</t>
  </si>
  <si>
    <t>895.3M</t>
  </si>
  <si>
    <t>937.3M</t>
  </si>
  <si>
    <t>136.8M</t>
  </si>
  <si>
    <t>120M</t>
  </si>
  <si>
    <t>151.3M</t>
  </si>
  <si>
    <t>142.1M</t>
  </si>
  <si>
    <t>109M</t>
  </si>
  <si>
    <t>222.1M</t>
  </si>
  <si>
    <t>92.3M</t>
  </si>
  <si>
    <t>83.8M</t>
  </si>
  <si>
    <t>87.5M</t>
  </si>
  <si>
    <t>56.5M</t>
  </si>
  <si>
    <t>59M</t>
  </si>
  <si>
    <t>60M</t>
  </si>
  <si>
    <t>54.6M</t>
  </si>
  <si>
    <t>5.15B</t>
  </si>
  <si>
    <t>5.76B</t>
  </si>
  <si>
    <t>79.45%</t>
  </si>
  <si>
    <t>78.67%</t>
  </si>
  <si>
    <t>81.43%</t>
  </si>
  <si>
    <t>81.75%</t>
  </si>
  <si>
    <t>81.04%</t>
  </si>
  <si>
    <t>1.31B</t>
  </si>
  <si>
    <t>41.2M</t>
  </si>
  <si>
    <t>41.3M</t>
  </si>
  <si>
    <t>41.5M</t>
  </si>
  <si>
    <t>1.83B</t>
  </si>
  <si>
    <t>31.4M</t>
  </si>
  <si>
    <t>57.2M</t>
  </si>
  <si>
    <t>(21.9M)</t>
  </si>
  <si>
    <t>(77.7M)</t>
  </si>
  <si>
    <t>(103.7M)</t>
  </si>
  <si>
    <t>(400,000)</t>
  </si>
  <si>
    <t>(300,000)</t>
  </si>
  <si>
    <t>(560.3M)</t>
  </si>
  <si>
    <t>(628.9M)</t>
  </si>
  <si>
    <t>(753.5M)</t>
  </si>
  <si>
    <t>(878.9M)</t>
  </si>
  <si>
    <t>(999M)</t>
  </si>
  <si>
    <t>20.55%</t>
  </si>
  <si>
    <t>21.33%</t>
  </si>
  <si>
    <t>18.57%</t>
  </si>
  <si>
    <t>18.25%</t>
  </si>
  <si>
    <t>18.96%</t>
  </si>
  <si>
    <t>287M</t>
  </si>
  <si>
    <t>303.3M</t>
  </si>
  <si>
    <t>53.6M</t>
  </si>
  <si>
    <t>61.4M</t>
  </si>
  <si>
    <t>90.2M</t>
  </si>
  <si>
    <t>72.8M</t>
  </si>
  <si>
    <t>(40.9M)</t>
  </si>
  <si>
    <t>(103.1M)</t>
  </si>
  <si>
    <t>(61M)</t>
  </si>
  <si>
    <t>(27.5M)</t>
  </si>
  <si>
    <t>(8.3M)</t>
  </si>
  <si>
    <t>370.2M</t>
  </si>
  <si>
    <t>387.6M</t>
  </si>
  <si>
    <t>492.4M</t>
  </si>
  <si>
    <t>571.3M</t>
  </si>
  <si>
    <t>631.8M</t>
  </si>
  <si>
    <t>13.1M</t>
  </si>
  <si>
    <t>(7.2M)</t>
  </si>
  <si>
    <t>(3.2M)</t>
  </si>
  <si>
    <t>20.4M</t>
  </si>
  <si>
    <t>16.3M</t>
  </si>
  <si>
    <t>400.7M</t>
  </si>
  <si>
    <t>482.8M</t>
  </si>
  <si>
    <t>564.1M</t>
  </si>
  <si>
    <t>628.6M</t>
  </si>
  <si>
    <t>8.24%</t>
  </si>
  <si>
    <t>20.49%</t>
  </si>
  <si>
    <t>16.84%</t>
  </si>
  <si>
    <t>11.43%</t>
  </si>
  <si>
    <t>29.78%</t>
  </si>
  <si>
    <t>30.33%</t>
  </si>
  <si>
    <t>33.27%</t>
  </si>
  <si>
    <t>38.91%</t>
  </si>
  <si>
    <t>44.32%</t>
  </si>
  <si>
    <t>(740.6M)</t>
  </si>
  <si>
    <t>(805.5M)</t>
  </si>
  <si>
    <t>(1.17B)</t>
  </si>
  <si>
    <t>(799.8M)</t>
  </si>
  <si>
    <t>(712.8M)</t>
  </si>
  <si>
    <t>-8.76%</t>
  </si>
  <si>
    <t>-44.72%</t>
  </si>
  <si>
    <t>31.39%</t>
  </si>
  <si>
    <t>-59.57%</t>
  </si>
  <si>
    <t>-60.98%</t>
  </si>
  <si>
    <t>-80.34%</t>
  </si>
  <si>
    <t>-55.16%</t>
  </si>
  <si>
    <t>-50.26%</t>
  </si>
  <si>
    <t>202.1M</t>
  </si>
  <si>
    <t>376.5M</t>
  </si>
  <si>
    <t>(29.7M)</t>
  </si>
  <si>
    <t>(101.3M)</t>
  </si>
  <si>
    <t>(15M)</t>
  </si>
  <si>
    <t>(18.4M)</t>
  </si>
  <si>
    <t>(18.9M)</t>
  </si>
  <si>
    <t>(15.3M)</t>
  </si>
  <si>
    <t>6.1M</t>
  </si>
  <si>
    <t>(14.2M)</t>
  </si>
  <si>
    <t>399.3M</t>
  </si>
  <si>
    <t>485.5M</t>
  </si>
  <si>
    <t>66.5M</t>
  </si>
  <si>
    <t>104.3M</t>
  </si>
  <si>
    <t>95.8M</t>
  </si>
  <si>
    <t>(343.6M)</t>
  </si>
  <si>
    <t>(403.2M)</t>
  </si>
  <si>
    <t>(912.1M)</t>
  </si>
  <si>
    <t>(337.4M)</t>
  </si>
  <si>
    <t>(411.1M)</t>
  </si>
  <si>
    <t>-17.35%</t>
  </si>
  <si>
    <t>-126.22%</t>
  </si>
  <si>
    <t>63.01%</t>
  </si>
  <si>
    <t>-21.84%</t>
  </si>
  <si>
    <t>-27.64%</t>
  </si>
  <si>
    <t>-30.52%</t>
  </si>
  <si>
    <t>-62.86%</t>
  </si>
  <si>
    <t>-23.27%</t>
  </si>
  <si>
    <t>-28.99%</t>
  </si>
  <si>
    <t>(58.8M)</t>
  </si>
  <si>
    <t>(60.5M)</t>
  </si>
  <si>
    <t>(62M)</t>
  </si>
  <si>
    <t>(68.2M)</t>
  </si>
  <si>
    <t>(67.4M)</t>
  </si>
  <si>
    <t>(68.6M)</t>
  </si>
  <si>
    <t>(124.6M)</t>
  </si>
  <si>
    <t>(125.4M)</t>
  </si>
  <si>
    <t>(120.1M)</t>
  </si>
  <si>
    <t>275.7M</t>
  </si>
  <si>
    <t>450.6M</t>
  </si>
  <si>
    <t>(44.7M)</t>
  </si>
  <si>
    <t>52.2M</t>
  </si>
  <si>
    <t>243.3M</t>
  </si>
  <si>
    <t>(251.3M)</t>
  </si>
  <si>
    <t>50M</t>
  </si>
  <si>
    <t>(64.5M)</t>
  </si>
  <si>
    <t>(229M)</t>
  </si>
  <si>
    <t>527M</t>
  </si>
  <si>
    <t>400.6M</t>
  </si>
  <si>
    <t>55.8M</t>
  </si>
  <si>
    <t>445.2M</t>
  </si>
  <si>
    <t>748.8M</t>
  </si>
  <si>
    <t>(674.2M)</t>
  </si>
  <si>
    <t>(605.2M)</t>
  </si>
  <si>
    <t>(822.4M)</t>
  </si>
  <si>
    <t>(729M)</t>
  </si>
  <si>
    <t>(803.6M)</t>
  </si>
  <si>
    <t>4.6M</t>
  </si>
  <si>
    <t>10.4M</t>
  </si>
  <si>
    <t>(39.9M)</t>
  </si>
  <si>
    <t>149.1M</t>
  </si>
  <si>
    <t>262.2M</t>
  </si>
  <si>
    <t>(124.9M)</t>
  </si>
  <si>
    <t>473.68%</t>
  </si>
  <si>
    <t>75.86%</t>
  </si>
  <si>
    <t>-187.34%</t>
  </si>
  <si>
    <t>45.46%</t>
  </si>
  <si>
    <t>-3.21%</t>
  </si>
  <si>
    <t>11.29%</t>
  </si>
  <si>
    <t>18.07%</t>
  </si>
  <si>
    <t>-15.79%</t>
  </si>
  <si>
    <t>-8.81%</t>
  </si>
  <si>
    <t>(2.7M)</t>
  </si>
  <si>
    <t>145.5M</t>
  </si>
  <si>
    <t>(169.8M)</t>
  </si>
  <si>
    <t>(7.5M)</t>
  </si>
  <si>
    <t>(370.4M)</t>
  </si>
  <si>
    <t>(404.8M)</t>
  </si>
  <si>
    <t>(682.9M)</t>
  </si>
  <si>
    <t>(235.7M)</t>
  </si>
  <si>
    <t>(84.2M)</t>
  </si>
  <si>
    <t>-9.29%</t>
  </si>
  <si>
    <t>-68.70%</t>
  </si>
  <si>
    <t>65.49%</t>
  </si>
  <si>
    <t>64.28%</t>
  </si>
  <si>
    <t>-6.02%</t>
  </si>
  <si>
    <t>AYR</t>
  </si>
  <si>
    <t>Aircastle</t>
  </si>
  <si>
    <t>AL</t>
  </si>
  <si>
    <t>Air Lease</t>
  </si>
  <si>
    <t>FTAI</t>
  </si>
  <si>
    <t>Fortress Transportation</t>
  </si>
  <si>
    <t>AAN</t>
  </si>
  <si>
    <t>Aaron's</t>
  </si>
  <si>
    <t>TRTN</t>
  </si>
  <si>
    <t>Triton International</t>
  </si>
  <si>
    <t>URI</t>
  </si>
  <si>
    <t>United Rentals</t>
  </si>
  <si>
    <t>10.82</t>
  </si>
  <si>
    <t>8.91</t>
  </si>
  <si>
    <t>11.62</t>
  </si>
  <si>
    <t>9.61</t>
  </si>
  <si>
    <t>0.82</t>
  </si>
  <si>
    <t>2.80</t>
  </si>
  <si>
    <t>-66.28</t>
  </si>
  <si>
    <t>20.46</t>
  </si>
  <si>
    <t>7.66</t>
  </si>
  <si>
    <t>19.73</t>
  </si>
  <si>
    <t>Gaztransport &amp; Technigaz S.A. (GTT.PA)</t>
  </si>
  <si>
    <t>37.445</t>
  </si>
  <si>
    <t>37.470</t>
  </si>
  <si>
    <t>37.420</t>
  </si>
  <si>
    <t>28.800 x 1500</t>
  </si>
  <si>
    <t>29.500 x 4700</t>
  </si>
  <si>
    <t>37.155 - 37.845</t>
  </si>
  <si>
    <t>23.890 - 41.340</t>
  </si>
  <si>
    <t>47145</t>
  </si>
  <si>
    <t>54763</t>
  </si>
  <si>
    <t>11.63</t>
  </si>
  <si>
    <t>3.22</t>
  </si>
  <si>
    <t>36.88</t>
  </si>
  <si>
    <t>Current Qtr. (Mar 2014)</t>
  </si>
  <si>
    <t>Next Qtr. (Jun 2014)</t>
  </si>
  <si>
    <t>Current Year (2014)</t>
  </si>
  <si>
    <t>Next Year (2015)</t>
  </si>
  <si>
    <t>59.15M</t>
  </si>
  <si>
    <t>226.76M</t>
  </si>
  <si>
    <t>226.46M</t>
  </si>
  <si>
    <t>62M</t>
  </si>
  <si>
    <t>220.2M</t>
  </si>
  <si>
    <t>232M</t>
  </si>
  <si>
    <t>228.1M</t>
  </si>
  <si>
    <t>-0.10%</t>
  </si>
  <si>
    <t>GTT.PA</t>
  </si>
  <si>
    <t>2.11%</t>
  </si>
  <si>
    <t>2.24%</t>
  </si>
  <si>
    <t>5.89</t>
  </si>
  <si>
    <t>11.54</t>
  </si>
  <si>
    <t>60.97%</t>
  </si>
  <si>
    <t>39.42%</t>
  </si>
  <si>
    <t>108.41%</t>
  </si>
  <si>
    <t>235.55M</t>
  </si>
  <si>
    <t>-2.40%</t>
  </si>
  <si>
    <t>234M</t>
  </si>
  <si>
    <t>146.94M</t>
  </si>
  <si>
    <t>119.75M</t>
  </si>
  <si>
    <t>-6.00%</t>
  </si>
  <si>
    <t>82.02M</t>
  </si>
  <si>
    <t>2.21</t>
  </si>
  <si>
    <t>0.93</t>
  </si>
  <si>
    <t>35.37%</t>
  </si>
  <si>
    <t>41.340</t>
  </si>
  <si>
    <t>23.890</t>
  </si>
  <si>
    <t>35.445</t>
  </si>
  <si>
    <t>36.198</t>
  </si>
  <si>
    <t>54.76k</t>
  </si>
  <si>
    <t>49.15k</t>
  </si>
  <si>
    <t>37.06M</t>
  </si>
  <si>
    <t>18.08M</t>
  </si>
  <si>
    <t>Mr. Philippe Berterotti\xe8re</t>
  </si>
  <si>
    <t>Chairman and Chief Exec. Officer</t>
  </si>
  <si>
    <t>677.02k</t>
  </si>
  <si>
    <t>Mr. Julien Burdeau</t>
  </si>
  <si>
    <t>Chief Operating Officer and VP of Innovation</t>
  </si>
  <si>
    <t>339.69k</t>
  </si>
  <si>
    <t>Mr. Marc Haestier</t>
  </si>
  <si>
    <t>Mr. Karim Chapot</t>
  </si>
  <si>
    <t>Technical Director</t>
  </si>
  <si>
    <t>Ms. Eliane Le Tallec</t>
  </si>
  <si>
    <t>Head of Legal Affairs</t>
  </si>
  <si>
    <t>Glacier Bancorp, Inc. (GBCI)</t>
  </si>
  <si>
    <t>35.53</t>
  </si>
  <si>
    <t>35.62</t>
  </si>
  <si>
    <t>35.40</t>
  </si>
  <si>
    <t>24.89 x 500</t>
  </si>
  <si>
    <t>39.08 x 100</t>
  </si>
  <si>
    <t>35.20 - 35.69</t>
  </si>
  <si>
    <t>25.90 - 38.17</t>
  </si>
  <si>
    <t>156805</t>
  </si>
  <si>
    <t>339041</t>
  </si>
  <si>
    <t>2.72B</t>
  </si>
  <si>
    <t>21.95</t>
  </si>
  <si>
    <t>0.84 (2.35%)</t>
  </si>
  <si>
    <t>2017-07-10</t>
  </si>
  <si>
    <t>36.83</t>
  </si>
  <si>
    <t>92.65M</t>
  </si>
  <si>
    <t>96.19M</t>
  </si>
  <si>
    <t>373.55M</t>
  </si>
  <si>
    <t>411.48M</t>
  </si>
  <si>
    <t>91.8M</t>
  </si>
  <si>
    <t>94.56M</t>
  </si>
  <si>
    <t>369.75M</t>
  </si>
  <si>
    <t>394.5M</t>
  </si>
  <si>
    <t>93.7M</t>
  </si>
  <si>
    <t>97.8M</t>
  </si>
  <si>
    <t>375.8M</t>
  </si>
  <si>
    <t>422.9M</t>
  </si>
  <si>
    <t>78.64M</t>
  </si>
  <si>
    <t>78.63M</t>
  </si>
  <si>
    <t>314.52M</t>
  </si>
  <si>
    <t>17.80%</t>
  </si>
  <si>
    <t>22.30%</t>
  </si>
  <si>
    <t>18.80%</t>
  </si>
  <si>
    <t>0.41</t>
  </si>
  <si>
    <t>-0.02</t>
  </si>
  <si>
    <t>-4.80%</t>
  </si>
  <si>
    <t>GBCI</t>
  </si>
  <si>
    <t>17.50%</t>
  </si>
  <si>
    <t>15.30%</t>
  </si>
  <si>
    <t>17.42</t>
  </si>
  <si>
    <t>6.43</t>
  </si>
  <si>
    <t>29.21%</t>
  </si>
  <si>
    <t>41.12%</t>
  </si>
  <si>
    <t>423.47M</t>
  </si>
  <si>
    <t>5.54</t>
  </si>
  <si>
    <t>123.7M</t>
  </si>
  <si>
    <t>9.00%</t>
  </si>
  <si>
    <t>3.05</t>
  </si>
  <si>
    <t>856.86M</t>
  </si>
  <si>
    <t>14.82</t>
  </si>
  <si>
    <t>217.93M</t>
  </si>
  <si>
    <t>27.85%</t>
  </si>
  <si>
    <t>38.17</t>
  </si>
  <si>
    <t>25.90</t>
  </si>
  <si>
    <t>35.48</t>
  </si>
  <si>
    <t>34.92</t>
  </si>
  <si>
    <t>339.04k</t>
  </si>
  <si>
    <t>298.7k</t>
  </si>
  <si>
    <t>76.62M</t>
  </si>
  <si>
    <t>76.12M</t>
  </si>
  <si>
    <t>1.27%</t>
  </si>
  <si>
    <t>76.50%</t>
  </si>
  <si>
    <t>5.58M</t>
  </si>
  <si>
    <t>22.72</t>
  </si>
  <si>
    <t>2.35%</t>
  </si>
  <si>
    <t>0.81</t>
  </si>
  <si>
    <t>2.27%</t>
  </si>
  <si>
    <t>2.64</t>
  </si>
  <si>
    <t>62.35%</t>
  </si>
  <si>
    <t>Jul 10, 2017</t>
  </si>
  <si>
    <t>Dec 15, 2006</t>
  </si>
  <si>
    <t>Mr. Randall M. Chesler</t>
  </si>
  <si>
    <t>Chief Exec. Officer, Pres, Director, Pres of Glacier Bank and Director of Glacier Bank</t>
  </si>
  <si>
    <t>575.55k</t>
  </si>
  <si>
    <t>Mr. Ron J. Copher</t>
  </si>
  <si>
    <t>Chief Financial Officer, Exec. VP and Assistant Sec.</t>
  </si>
  <si>
    <t>590.2k</t>
  </si>
  <si>
    <t>Mr. Don J. Chery</t>
  </si>
  <si>
    <t>Chief Admin. Officer, EVP and Chief Admin. Officer &amp; EVP of Glacier Bank</t>
  </si>
  <si>
    <t>498.68k</t>
  </si>
  <si>
    <t>Mr. LeeAnn Wardinsky</t>
  </si>
  <si>
    <t>Sec.</t>
  </si>
  <si>
    <t>Mr. Russell Porter</t>
  </si>
  <si>
    <t>CEO of Mountain West Bank, Pres of Mountain West Bank and COO of Mountain West Bank</t>
  </si>
  <si>
    <t>253.76M</t>
  </si>
  <si>
    <t>263.58M</t>
  </si>
  <si>
    <t>299.92M</t>
  </si>
  <si>
    <t>319.68M</t>
  </si>
  <si>
    <t>344.15M</t>
  </si>
  <si>
    <t>187.37M</t>
  </si>
  <si>
    <t>189.06M</t>
  </si>
  <si>
    <t>206.87M</t>
  </si>
  <si>
    <t>228.6M</t>
  </si>
  <si>
    <t>66.39M</t>
  </si>
  <si>
    <t>74.51M</t>
  </si>
  <si>
    <t>93.05M</t>
  </si>
  <si>
    <t>91.09M</t>
  </si>
  <si>
    <t>90.39M</t>
  </si>
  <si>
    <t>3.87%</t>
  </si>
  <si>
    <t>13.79%</t>
  </si>
  <si>
    <t>6.59%</t>
  </si>
  <si>
    <t>7.66%</t>
  </si>
  <si>
    <t>35.71M</t>
  </si>
  <si>
    <t>26.97M</t>
  </si>
  <si>
    <t>29.28M</t>
  </si>
  <si>
    <t>29.63M</t>
  </si>
  <si>
    <t>18.18M</t>
  </si>
  <si>
    <t>16.14M</t>
  </si>
  <si>
    <t>15.99M</t>
  </si>
  <si>
    <t>14.02M</t>
  </si>
  <si>
    <t>12.12M</t>
  </si>
  <si>
    <t>-19.48%</t>
  </si>
  <si>
    <t>-6.23%</t>
  </si>
  <si>
    <t>8.56%</t>
  </si>
  <si>
    <t>218.04M</t>
  </si>
  <si>
    <t>234.82M</t>
  </si>
  <si>
    <t>272.95M</t>
  </si>
  <si>
    <t>290.41M</t>
  </si>
  <si>
    <t>7.69%</t>
  </si>
  <si>
    <t>16.24%</t>
  </si>
  <si>
    <t>2.33M</t>
  </si>
  <si>
    <t>-68.00%</t>
  </si>
  <si>
    <t>-72.24%</t>
  </si>
  <si>
    <t>19.46%</t>
  </si>
  <si>
    <t>2.15%</t>
  </si>
  <si>
    <t>196.52M</t>
  </si>
  <si>
    <t>227.93M</t>
  </si>
  <si>
    <t>271.04M</t>
  </si>
  <si>
    <t>288.12M</t>
  </si>
  <si>
    <t>312.19M</t>
  </si>
  <si>
    <t>15.98%</t>
  </si>
  <si>
    <t>18.91%</t>
  </si>
  <si>
    <t>4.02%</t>
  </si>
  <si>
    <t>91.5M</t>
  </si>
  <si>
    <t>92.17M</t>
  </si>
  <si>
    <t>90.3M</t>
  </si>
  <si>
    <t>98.76M</t>
  </si>
  <si>
    <t>107.32M</t>
  </si>
  <si>
    <t>(299,000)</t>
  </si>
  <si>
    <t>19000</t>
  </si>
  <si>
    <t>(1.46M)</t>
  </si>
  <si>
    <t>49.71M</t>
  </si>
  <si>
    <t>54.46M</t>
  </si>
  <si>
    <t>58.79M</t>
  </si>
  <si>
    <t>61.6M</t>
  </si>
  <si>
    <t>67.02M</t>
  </si>
  <si>
    <t>9.56M</t>
  </si>
  <si>
    <t>9.49M</t>
  </si>
  <si>
    <t>11.91M</t>
  </si>
  <si>
    <t>193.42M</t>
  </si>
  <si>
    <t>196.58M</t>
  </si>
  <si>
    <t>211.44M</t>
  </si>
  <si>
    <t>234.48M</t>
  </si>
  <si>
    <t>258.71M</t>
  </si>
  <si>
    <t>101.1M</t>
  </si>
  <si>
    <t>112.02M</t>
  </si>
  <si>
    <t>131.48M</t>
  </si>
  <si>
    <t>134.41M</t>
  </si>
  <si>
    <t>151.7M</t>
  </si>
  <si>
    <t>23.84M</t>
  </si>
  <si>
    <t>34.83M</t>
  </si>
  <si>
    <t>27.5M</t>
  </si>
  <si>
    <t>31.15M</t>
  </si>
  <si>
    <t>25.98M</t>
  </si>
  <si>
    <t>39.24M</t>
  </si>
  <si>
    <t>40.35M</t>
  </si>
  <si>
    <t>54.55M</t>
  </si>
  <si>
    <t>65.74M</t>
  </si>
  <si>
    <t>94.59M</t>
  </si>
  <si>
    <t>123.52M</t>
  </si>
  <si>
    <t>149.91M</t>
  </si>
  <si>
    <t>152.41M</t>
  </si>
  <si>
    <t>160.79M</t>
  </si>
  <si>
    <t>30.58%</t>
  </si>
  <si>
    <t>21.36%</t>
  </si>
  <si>
    <t>35.62%</t>
  </si>
  <si>
    <t>125.66M</t>
  </si>
  <si>
    <t>148.66M</t>
  </si>
  <si>
    <t>150.13M</t>
  </si>
  <si>
    <t>32.84%</t>
  </si>
  <si>
    <t>18.31%</t>
  </si>
  <si>
    <t>19.08M</t>
  </si>
  <si>
    <t>30.02M</t>
  </si>
  <si>
    <t>35.91M</t>
  </si>
  <si>
    <t>34M</t>
  </si>
  <si>
    <t>39.66M</t>
  </si>
  <si>
    <t>18.24M</t>
  </si>
  <si>
    <t>25.38M</t>
  </si>
  <si>
    <t>29.98M</t>
  </si>
  <si>
    <t>38.08M</t>
  </si>
  <si>
    <t>39.74M</t>
  </si>
  <si>
    <t>837000</t>
  </si>
  <si>
    <t>4.63M</t>
  </si>
  <si>
    <t>(4.08M)</t>
  </si>
  <si>
    <t>(82,000)</t>
  </si>
  <si>
    <t>75.52M</t>
  </si>
  <si>
    <t>95.64M</t>
  </si>
  <si>
    <t>112.76M</t>
  </si>
  <si>
    <t>116.13M</t>
  </si>
  <si>
    <t>121.13M</t>
  </si>
  <si>
    <t>26.65%</t>
  </si>
  <si>
    <t>17.89%</t>
  </si>
  <si>
    <t>2.99%</t>
  </si>
  <si>
    <t>4.31%</t>
  </si>
  <si>
    <t>26.83%</t>
  </si>
  <si>
    <t>1.54</t>
  </si>
  <si>
    <t>1.59</t>
  </si>
  <si>
    <t>24.76%</t>
  </si>
  <si>
    <t>1.99%</t>
  </si>
  <si>
    <t>3.25%</t>
  </si>
  <si>
    <t>71.93M</t>
  </si>
  <si>
    <t>73.19M</t>
  </si>
  <si>
    <t>74.64M</t>
  </si>
  <si>
    <t>75.54M</t>
  </si>
  <si>
    <t>76.28M</t>
  </si>
  <si>
    <t>73.26M</t>
  </si>
  <si>
    <t>74.69M</t>
  </si>
  <si>
    <t>75.6M</t>
  </si>
  <si>
    <t>76.34M</t>
  </si>
  <si>
    <t>123.27M</t>
  </si>
  <si>
    <t>122.83M</t>
  </si>
  <si>
    <t>135.27M</t>
  </si>
  <si>
    <t>15.48%</t>
  </si>
  <si>
    <t>3.37B</t>
  </si>
  <si>
    <t>3.47B</t>
  </si>
  <si>
    <t>10.53M</t>
  </si>
  <si>
    <t>1.03M</t>
  </si>
  <si>
    <t>17.68M</t>
  </si>
  <si>
    <t>10.63M</t>
  </si>
  <si>
    <t>21.99M</t>
  </si>
  <si>
    <t>47.45M</t>
  </si>
  <si>
    <t>39.41M</t>
  </si>
  <si>
    <t>93.17M</t>
  </si>
  <si>
    <t>1.21B</t>
  </si>
  <si>
    <t>1.52B</t>
  </si>
  <si>
    <t>339.32M</t>
  </si>
  <si>
    <t>494.69M</t>
  </si>
  <si>
    <t>367.72M</t>
  </si>
  <si>
    <t>411.66M</t>
  </si>
  <si>
    <t>497.5M</t>
  </si>
  <si>
    <t>209.27M</t>
  </si>
  <si>
    <t>81.87M</t>
  </si>
  <si>
    <t>126.55M</t>
  </si>
  <si>
    <t>-14.56%</t>
  </si>
  <si>
    <t>-1.18%</t>
  </si>
  <si>
    <t>-7.37%</t>
  </si>
  <si>
    <t>4.36B</t>
  </si>
  <si>
    <t>4.95B</t>
  </si>
  <si>
    <t>5.55B</t>
  </si>
  <si>
    <t>4.06B</t>
  </si>
  <si>
    <t>4.49B</t>
  </si>
  <si>
    <t>5.08B</t>
  </si>
  <si>
    <t>5.68B</t>
  </si>
  <si>
    <t>852.04M</t>
  </si>
  <si>
    <t>925.9M</t>
  </si>
  <si>
    <t>602.05M</t>
  </si>
  <si>
    <t>217.5M</t>
  </si>
  <si>
    <t>218.51M</t>
  </si>
  <si>
    <t>656.25M</t>
  </si>
  <si>
    <t>677.73M</t>
  </si>
  <si>
    <t>516.47M</t>
  </si>
  <si>
    <t>2.63B</t>
  </si>
  <si>
    <t>2.95B</t>
  </si>
  <si>
    <t>3.32B</t>
  </si>
  <si>
    <t>3.66B</t>
  </si>
  <si>
    <t>366.47M</t>
  </si>
  <si>
    <t>394.67M</t>
  </si>
  <si>
    <t>(130.85M)</t>
  </si>
  <si>
    <t>(130.35M)</t>
  </si>
  <si>
    <t>(129.75M)</t>
  </si>
  <si>
    <t>(129.7M)</t>
  </si>
  <si>
    <t>(129.57M)</t>
  </si>
  <si>
    <t>20.39%</t>
  </si>
  <si>
    <t>10.83%</t>
  </si>
  <si>
    <t>13.55%</t>
  </si>
  <si>
    <t>12.24%</t>
  </si>
  <si>
    <t>158.99M</t>
  </si>
  <si>
    <t>167.67M</t>
  </si>
  <si>
    <t>179.18M</t>
  </si>
  <si>
    <t>194.03M</t>
  </si>
  <si>
    <t>176.2M</t>
  </si>
  <si>
    <t>154.24M</t>
  </si>
  <si>
    <t>194.47M</t>
  </si>
  <si>
    <t>208.43M</t>
  </si>
  <si>
    <t>226.31M</t>
  </si>
  <si>
    <t>233.44M</t>
  </si>
  <si>
    <t>55.25M</t>
  </si>
  <si>
    <t>71.12M</t>
  </si>
  <si>
    <t>74.04M</t>
  </si>
  <si>
    <t>112.27M</t>
  </si>
  <si>
    <t>139.22M</t>
  </si>
  <si>
    <t>140.61M</t>
  </si>
  <si>
    <t>155.19M</t>
  </si>
  <si>
    <t>159.4M</t>
  </si>
  <si>
    <t>37.77M</t>
  </si>
  <si>
    <t>40.59M</t>
  </si>
  <si>
    <t>44.52M</t>
  </si>
  <si>
    <t>45.83M</t>
  </si>
  <si>
    <t>7.81B</t>
  </si>
  <si>
    <t>7.92B</t>
  </si>
  <si>
    <t>8.35B</t>
  </si>
  <si>
    <t>9.12B</t>
  </si>
  <si>
    <t>9.45B</t>
  </si>
  <si>
    <t>1.40%</t>
  </si>
  <si>
    <t>5.47%</t>
  </si>
  <si>
    <t>9.24%</t>
  </si>
  <si>
    <t>3.59%</t>
  </si>
  <si>
    <t>5.36B</t>
  </si>
  <si>
    <t>5.58B</t>
  </si>
  <si>
    <t>6.35B</t>
  </si>
  <si>
    <t>6.95B</t>
  </si>
  <si>
    <t>7.37B</t>
  </si>
  <si>
    <t>2.49B</t>
  </si>
  <si>
    <t>1.92B</t>
  </si>
  <si>
    <t>2.04B</t>
  </si>
  <si>
    <t>3.18B</t>
  </si>
  <si>
    <t>3.38B</t>
  </si>
  <si>
    <t>5.03B</t>
  </si>
  <si>
    <t>5.33B</t>
  </si>
  <si>
    <t>13.71%</t>
  </si>
  <si>
    <t>9.45%</t>
  </si>
  <si>
    <t>6.15%</t>
  </si>
  <si>
    <t>827.07M</t>
  </si>
  <si>
    <t>950M</t>
  </si>
  <si>
    <t>855.83M</t>
  </si>
  <si>
    <t>872.48M</t>
  </si>
  <si>
    <t>491.09M</t>
  </si>
  <si>
    <t>423.41M</t>
  </si>
  <si>
    <t>473.65M</t>
  </si>
  <si>
    <t>720M</t>
  </si>
  <si>
    <t>559.08M</t>
  </si>
  <si>
    <t>93.98M</t>
  </si>
  <si>
    <t>289.51M</t>
  </si>
  <si>
    <t>313.39M</t>
  </si>
  <si>
    <t>397.11M</t>
  </si>
  <si>
    <t>412.46M</t>
  </si>
  <si>
    <t>415.05M</t>
  </si>
  <si>
    <t>335.98M</t>
  </si>
  <si>
    <t>526.58M</t>
  </si>
  <si>
    <t>382.18M</t>
  </si>
  <si>
    <t>414.07M</t>
  </si>
  <si>
    <t>335.57M</t>
  </si>
  <si>
    <t>982000</t>
  </si>
  <si>
    <t>407000</t>
  </si>
  <si>
    <t>0.63%</t>
  </si>
  <si>
    <t>-19.05%</t>
  </si>
  <si>
    <t>56.73%</t>
  </si>
  <si>
    <t>-27.42%</t>
  </si>
  <si>
    <t>18.21%</t>
  </si>
  <si>
    <t>10.41%</t>
  </si>
  <si>
    <t>9.06%</t>
  </si>
  <si>
    <t>60.06M</t>
  </si>
  <si>
    <t>53.61M</t>
  </si>
  <si>
    <t>106.18M</t>
  </si>
  <si>
    <t>117.58M</t>
  </si>
  <si>
    <t>105.62M</t>
  </si>
  <si>
    <t>6.91B</t>
  </si>
  <si>
    <t>7.32B</t>
  </si>
  <si>
    <t>8.05B</t>
  </si>
  <si>
    <t>8.33B</t>
  </si>
  <si>
    <t>900.95M</t>
  </si>
  <si>
    <t>963.25M</t>
  </si>
  <si>
    <t>719000</t>
  </si>
  <si>
    <t>744000</t>
  </si>
  <si>
    <t>761000</t>
  </si>
  <si>
    <t>765000</t>
  </si>
  <si>
    <t>641.74M</t>
  </si>
  <si>
    <t>690.92M</t>
  </si>
  <si>
    <t>708.36M</t>
  </si>
  <si>
    <t>736.37M</t>
  </si>
  <si>
    <t>749.11M</t>
  </si>
  <si>
    <t>210.53M</t>
  </si>
  <si>
    <t>261.94M</t>
  </si>
  <si>
    <t>301.2M</t>
  </si>
  <si>
    <t>337.53M</t>
  </si>
  <si>
    <t>374.38M</t>
  </si>
  <si>
    <t>58.25M</t>
  </si>
  <si>
    <t>9.65M</t>
  </si>
  <si>
    <t>13.94M</t>
  </si>
  <si>
    <t>(10.2M)</t>
  </si>
  <si>
    <t>(11.95M)</t>
  </si>
  <si>
    <t>(9.02M)</t>
  </si>
  <si>
    <t>11.54%</t>
  </si>
  <si>
    <t>12.31%</t>
  </si>
  <si>
    <t>11.82%</t>
  </si>
  <si>
    <t>11.04%</t>
  </si>
  <si>
    <t>(10.73M)</t>
  </si>
  <si>
    <t>(8.98M)</t>
  </si>
  <si>
    <t>(14.39M)</t>
  </si>
  <si>
    <t>(18.22M)</t>
  </si>
  <si>
    <t>(2.11M)</t>
  </si>
  <si>
    <t>26.16M</t>
  </si>
  <si>
    <t>21.43M</t>
  </si>
  <si>
    <t>(595.75M)</t>
  </si>
  <si>
    <t>467.19M</t>
  </si>
  <si>
    <t>492.03M</t>
  </si>
  <si>
    <t>(305.13M)</t>
  </si>
  <si>
    <t>180.1M</t>
  </si>
  <si>
    <t>(2.64B)</t>
  </si>
  <si>
    <t>(1.43B)</t>
  </si>
  <si>
    <t>(331.02M)</t>
  </si>
  <si>
    <t>(1.16B)</t>
  </si>
  <si>
    <t>(586.29M)</t>
  </si>
  <si>
    <t>1.89B</t>
  </si>
  <si>
    <t>823.06M</t>
  </si>
  <si>
    <t>859.65M</t>
  </si>
  <si>
    <t>766.39M</t>
  </si>
  <si>
    <t>(1.05B)</t>
  </si>
  <si>
    <t>(1.56B)</t>
  </si>
  <si>
    <t>(1.74B)</t>
  </si>
  <si>
    <t>(2.11B)</t>
  </si>
  <si>
    <t>41.8M</t>
  </si>
  <si>
    <t>(579.65M)</t>
  </si>
  <si>
    <t>149.24M</t>
  </si>
  <si>
    <t>158.89M</t>
  </si>
  <si>
    <t>(639.89M)</t>
  </si>
  <si>
    <t>(383.79M)</t>
  </si>
  <si>
    <t>125.75%</t>
  </si>
  <si>
    <t>6.47%</t>
  </si>
  <si>
    <t>-502.72%</t>
  </si>
  <si>
    <t>40.02%</t>
  </si>
  <si>
    <t>-228.43%</t>
  </si>
  <si>
    <t>56.62%</t>
  </si>
  <si>
    <t>52.98%</t>
  </si>
  <si>
    <t>-200.17%</t>
  </si>
  <si>
    <t>-111.52%</t>
  </si>
  <si>
    <t>(47.47M)</t>
  </si>
  <si>
    <t>(44.23M)</t>
  </si>
  <si>
    <t>(50.94M)</t>
  </si>
  <si>
    <t>(79.46M)</t>
  </si>
  <si>
    <t>(84.04M)</t>
  </si>
  <si>
    <t>-15.17%</t>
  </si>
  <si>
    <t>-55.97%</t>
  </si>
  <si>
    <t>334.67M</t>
  </si>
  <si>
    <t>543.25M</t>
  </si>
  <si>
    <t>455.6M</t>
  </si>
  <si>
    <t>215.65M</t>
  </si>
  <si>
    <t>368.91M</t>
  </si>
  <si>
    <t>785000</t>
  </si>
  <si>
    <t>(40.99M)</t>
  </si>
  <si>
    <t>(139.91M)</t>
  </si>
  <si>
    <t>(460.46M)</t>
  </si>
  <si>
    <t>119.64M</t>
  </si>
  <si>
    <t>(97.43M)</t>
  </si>
  <si>
    <t>83.71M</t>
  </si>
  <si>
    <t>(49.76M)</t>
  </si>
  <si>
    <t>(71.85M)</t>
  </si>
  <si>
    <t>(163.8M)</t>
  </si>
  <si>
    <t>(544.17M)</t>
  </si>
  <si>
    <t>94.69M</t>
  </si>
  <si>
    <t>(47.66M)</t>
  </si>
  <si>
    <t>180000</t>
  </si>
  <si>
    <t>190M</t>
  </si>
  <si>
    <t>(72.03M)</t>
  </si>
  <si>
    <t>(95.32M)</t>
  </si>
  <si>
    <t>(223,000)</t>
  </si>
  <si>
    <t>138000</t>
  </si>
  <si>
    <t>119000</t>
  </si>
  <si>
    <t>(592,000)</t>
  </si>
  <si>
    <t>8000</t>
  </si>
  <si>
    <t>454.86M</t>
  </si>
  <si>
    <t>(514.72M)</t>
  </si>
  <si>
    <t>(54.88M)</t>
  </si>
  <si>
    <t>255.95M</t>
  </si>
  <si>
    <t>186.85M</t>
  </si>
  <si>
    <t>-213.16%</t>
  </si>
  <si>
    <t>89.34%</t>
  </si>
  <si>
    <t>566.42%</t>
  </si>
  <si>
    <t>-27.00%</t>
  </si>
  <si>
    <t>179.25%</t>
  </si>
  <si>
    <t>-195.28%</t>
  </si>
  <si>
    <t>-18.30%</t>
  </si>
  <si>
    <t>80.06%</t>
  </si>
  <si>
    <t>54.29%</t>
  </si>
  <si>
    <t>59.01M</t>
  </si>
  <si>
    <t>(31.38M)</t>
  </si>
  <si>
    <t>286.75M</t>
  </si>
  <si>
    <t>(249.16M)</t>
  </si>
  <si>
    <t>(40.71M)</t>
  </si>
  <si>
    <t>173.06M</t>
  </si>
  <si>
    <t>334.1M</t>
  </si>
  <si>
    <t>168.35M</t>
  </si>
  <si>
    <t>116.57M</t>
  </si>
  <si>
    <t>93.05%</t>
  </si>
  <si>
    <t>-49.61%</t>
  </si>
  <si>
    <t>-30.76%</t>
  </si>
  <si>
    <t>TCF</t>
  </si>
  <si>
    <t>TCF Financial</t>
  </si>
  <si>
    <t>ABCB</t>
  </si>
  <si>
    <t>Ameris Bancorp</t>
  </si>
  <si>
    <t>Associated Banc</t>
  </si>
  <si>
    <t>BANF</t>
  </si>
  <si>
    <t>BancFirst</t>
  </si>
  <si>
    <t>BANR</t>
  </si>
  <si>
    <t>Banner</t>
  </si>
  <si>
    <t>BOH</t>
  </si>
  <si>
    <t>Bank of Hawaii</t>
  </si>
  <si>
    <t>13.92</t>
  </si>
  <si>
    <t>11.42</t>
  </si>
  <si>
    <t>20.43</t>
  </si>
  <si>
    <t>14.49</t>
  </si>
  <si>
    <t>2.27</t>
  </si>
  <si>
    <t>5.24</t>
  </si>
  <si>
    <t>2.20</t>
  </si>
  <si>
    <t>20.92</t>
  </si>
  <si>
    <t>1.98</t>
  </si>
  <si>
    <t>5.09</t>
  </si>
  <si>
    <t>Home Bancshares, Inc. (Conway, AR) (HOMB)</t>
  </si>
  <si>
    <t>24.55</t>
  </si>
  <si>
    <t>24.54</t>
  </si>
  <si>
    <t>24.37</t>
  </si>
  <si>
    <t>24.30 - 24.63</t>
  </si>
  <si>
    <t>19.74 - 29.69</t>
  </si>
  <si>
    <t>187828</t>
  </si>
  <si>
    <t>1011407</t>
  </si>
  <si>
    <t>3.52B</t>
  </si>
  <si>
    <t>0.89</t>
  </si>
  <si>
    <t>1.3</t>
  </si>
  <si>
    <t>0.36 (1.47%)</t>
  </si>
  <si>
    <t>2017-05-15</t>
  </si>
  <si>
    <t>29.71</t>
  </si>
  <si>
    <t>133.58M</t>
  </si>
  <si>
    <t>136.38M</t>
  </si>
  <si>
    <t>733.17M</t>
  </si>
  <si>
    <t>131.04M</t>
  </si>
  <si>
    <t>133.77M</t>
  </si>
  <si>
    <t>568.1M</t>
  </si>
  <si>
    <t>712.8M</t>
  </si>
  <si>
    <t>136.4M</t>
  </si>
  <si>
    <t>575.6M</t>
  </si>
  <si>
    <t>747.83M</t>
  </si>
  <si>
    <t>122.81M</t>
  </si>
  <si>
    <t>125.67M</t>
  </si>
  <si>
    <t>493.01M</t>
  </si>
  <si>
    <t>8.50%</t>
  </si>
  <si>
    <t>28.30%</t>
  </si>
  <si>
    <t>HOMB</t>
  </si>
  <si>
    <t>6.50%</t>
  </si>
  <si>
    <t>21.90%</t>
  </si>
  <si>
    <t>5.00%</t>
  </si>
  <si>
    <t>23.61%</t>
  </si>
  <si>
    <t>14.70</t>
  </si>
  <si>
    <t>7.24</t>
  </si>
  <si>
    <t>2.44</t>
  </si>
  <si>
    <t>37.56%</t>
  </si>
  <si>
    <t>61.19%</t>
  </si>
  <si>
    <t>1.81%</t>
  </si>
  <si>
    <t>13.68%</t>
  </si>
  <si>
    <t>486.15M</t>
  </si>
  <si>
    <t>182.57M</t>
  </si>
  <si>
    <t>13.10%</t>
  </si>
  <si>
    <t>418.79M</t>
  </si>
  <si>
    <t>10.05</t>
  </si>
  <si>
    <t>204.87M</t>
  </si>
  <si>
    <t>18.55%</t>
  </si>
  <si>
    <t>29.69</t>
  </si>
  <si>
    <t>19.74</t>
  </si>
  <si>
    <t>24.57</t>
  </si>
  <si>
    <t>26.09</t>
  </si>
  <si>
    <t>365.95k</t>
  </si>
  <si>
    <t>143.43M</t>
  </si>
  <si>
    <t>127.75M</t>
  </si>
  <si>
    <t>57.40%</t>
  </si>
  <si>
    <t>43k</t>
  </si>
  <si>
    <t>12.26</t>
  </si>
  <si>
    <t>7.41M</t>
  </si>
  <si>
    <t>1.47%</t>
  </si>
  <si>
    <t>1.45%</t>
  </si>
  <si>
    <t>27.71%</t>
  </si>
  <si>
    <t>Jun 7, 2017</t>
  </si>
  <si>
    <t>Jun 9, 2016</t>
  </si>
  <si>
    <t>Mr. John W. Allison</t>
  </si>
  <si>
    <t>Founder, Chairman and Chairman of Centennial Bank</t>
  </si>
  <si>
    <t>850.39k</t>
  </si>
  <si>
    <t>2.63M</t>
  </si>
  <si>
    <t>Mr. C. Randall Sims</t>
  </si>
  <si>
    <t>Chief Exec. Officer, Pres, Director and Director of Centennial Bank</t>
  </si>
  <si>
    <t>317.54k</t>
  </si>
  <si>
    <t>Mr. Brian S. Davis</t>
  </si>
  <si>
    <t>CFO, Treasurer and Director</t>
  </si>
  <si>
    <t>477.09k</t>
  </si>
  <si>
    <t>289.56k</t>
  </si>
  <si>
    <t>Mr. Kevin D. Hester</t>
  </si>
  <si>
    <t>Chief Lending Officer, Chief Lending Officer of Centennial Bank and Director of Centennial Bank</t>
  </si>
  <si>
    <t>518.85k</t>
  </si>
  <si>
    <t>Mr. Tracy M. French</t>
  </si>
  <si>
    <t>Director, CEO of Centennial Bank, Pres of Centennial Bank and Director of Centennial Bank</t>
  </si>
  <si>
    <t>619.69k</t>
  </si>
  <si>
    <t>177.14M</t>
  </si>
  <si>
    <t>335.89M</t>
  </si>
  <si>
    <t>377.44M</t>
  </si>
  <si>
    <t>436.54M</t>
  </si>
  <si>
    <t>159.36M</t>
  </si>
  <si>
    <t>198.54M</t>
  </si>
  <si>
    <t>306.35M</t>
  </si>
  <si>
    <t>344.29M</t>
  </si>
  <si>
    <t>403.39M</t>
  </si>
  <si>
    <t>17000</t>
  </si>
  <si>
    <t>29000</t>
  </si>
  <si>
    <t>50000</t>
  </si>
  <si>
    <t>24000</t>
  </si>
  <si>
    <t>9000</t>
  </si>
  <si>
    <t>379000</t>
  </si>
  <si>
    <t>254000</t>
  </si>
  <si>
    <t>97000</t>
  </si>
  <si>
    <t>233000</t>
  </si>
  <si>
    <t>17.38M</t>
  </si>
  <si>
    <t>18.31M</t>
  </si>
  <si>
    <t>29.4M</t>
  </si>
  <si>
    <t>32.89M</t>
  </si>
  <si>
    <t>32.66M</t>
  </si>
  <si>
    <t>22.58%</t>
  </si>
  <si>
    <t>54.70%</t>
  </si>
  <si>
    <t>12.37%</t>
  </si>
  <si>
    <t>15.66%</t>
  </si>
  <si>
    <t>21.54M</t>
  </si>
  <si>
    <t>14.53M</t>
  </si>
  <si>
    <t>18.87M</t>
  </si>
  <si>
    <t>21.72M</t>
  </si>
  <si>
    <t>30.58M</t>
  </si>
  <si>
    <t>14.99M</t>
  </si>
  <si>
    <t>9.74M</t>
  </si>
  <si>
    <t>12.8M</t>
  </si>
  <si>
    <t>12.97M</t>
  </si>
  <si>
    <t>15.93M</t>
  </si>
  <si>
    <t>4.36M</t>
  </si>
  <si>
    <t>5.35M</t>
  </si>
  <si>
    <t>14.08M</t>
  </si>
  <si>
    <t>-32.52%</t>
  </si>
  <si>
    <t>29.86%</t>
  </si>
  <si>
    <t>15.12%</t>
  </si>
  <si>
    <t>40.76%</t>
  </si>
  <si>
    <t>155.6M</t>
  </si>
  <si>
    <t>317.02M</t>
  </si>
  <si>
    <t>355.71M</t>
  </si>
  <si>
    <t>405.96M</t>
  </si>
  <si>
    <t>30.20%</t>
  </si>
  <si>
    <t>56.48%</t>
  </si>
  <si>
    <t>12.21%</t>
  </si>
  <si>
    <t>2.75M</t>
  </si>
  <si>
    <t>5.18M</t>
  </si>
  <si>
    <t>22.66M</t>
  </si>
  <si>
    <t>25.16M</t>
  </si>
  <si>
    <t>18.61M</t>
  </si>
  <si>
    <t>88.36%</t>
  </si>
  <si>
    <t>337.53%</t>
  </si>
  <si>
    <t>11.03%</t>
  </si>
  <si>
    <t>-26.05%</t>
  </si>
  <si>
    <t>152.85M</t>
  </si>
  <si>
    <t>197.42M</t>
  </si>
  <si>
    <t>294.35M</t>
  </si>
  <si>
    <t>330.55M</t>
  </si>
  <si>
    <t>387.35M</t>
  </si>
  <si>
    <t>29.16%</t>
  </si>
  <si>
    <t>49.10%</t>
  </si>
  <si>
    <t>42.44M</t>
  </si>
  <si>
    <t>44.18M</t>
  </si>
  <si>
    <t>65.49M</t>
  </si>
  <si>
    <t>65.89M</t>
  </si>
  <si>
    <t>86.35M</t>
  </si>
  <si>
    <t>111000</t>
  </si>
  <si>
    <t>4000</t>
  </si>
  <si>
    <t>669000</t>
  </si>
  <si>
    <t>32.69M</t>
  </si>
  <si>
    <t>42.28M</t>
  </si>
  <si>
    <t>65.66M</t>
  </si>
  <si>
    <t>73.4M</t>
  </si>
  <si>
    <t>60.53M</t>
  </si>
  <si>
    <t>63.28M</t>
  </si>
  <si>
    <t>71.94M</t>
  </si>
  <si>
    <t>224000</t>
  </si>
  <si>
    <t>12.28M</t>
  </si>
  <si>
    <t>95.21M</t>
  </si>
  <si>
    <t>119.14M</t>
  </si>
  <si>
    <t>176.55M</t>
  </si>
  <si>
    <t>174.57M</t>
  </si>
  <si>
    <t>191.32M</t>
  </si>
  <si>
    <t>47.29M</t>
  </si>
  <si>
    <t>59.1M</t>
  </si>
  <si>
    <t>78.03M</t>
  </si>
  <si>
    <t>88.71M</t>
  </si>
  <si>
    <t>103.36M</t>
  </si>
  <si>
    <t>17.17M</t>
  </si>
  <si>
    <t>25.03M</t>
  </si>
  <si>
    <t>26.13M</t>
  </si>
  <si>
    <t>23.5M</t>
  </si>
  <si>
    <t>40.49M</t>
  </si>
  <si>
    <t>32.36M</t>
  </si>
  <si>
    <t>31.89M</t>
  </si>
  <si>
    <t>38.82M</t>
  </si>
  <si>
    <t>100.08M</t>
  </si>
  <si>
    <t>122.45M</t>
  </si>
  <si>
    <t>183.29M</t>
  </si>
  <si>
    <t>221.87M</t>
  </si>
  <si>
    <t>282.38M</t>
  </si>
  <si>
    <t>22.36%</t>
  </si>
  <si>
    <t>49.68%</t>
  </si>
  <si>
    <t>27.27%</t>
  </si>
  <si>
    <t>54.00%</t>
  </si>
  <si>
    <t>324000</t>
  </si>
  <si>
    <t>322000</t>
  </si>
  <si>
    <t>(214,000)</t>
  </si>
  <si>
    <t>18.38M</t>
  </si>
  <si>
    <t>433000</t>
  </si>
  <si>
    <t>98.45M</t>
  </si>
  <si>
    <t>104.47M</t>
  </si>
  <si>
    <t>177.17M</t>
  </si>
  <si>
    <t>218.49M</t>
  </si>
  <si>
    <t>282.65M</t>
  </si>
  <si>
    <t>69.59%</t>
  </si>
  <si>
    <t>23.32%</t>
  </si>
  <si>
    <t>29.36%</t>
  </si>
  <si>
    <t>54.05%</t>
  </si>
  <si>
    <t>35.43M</t>
  </si>
  <si>
    <t>64.11M</t>
  </si>
  <si>
    <t>80.29M</t>
  </si>
  <si>
    <t>105.5M</t>
  </si>
  <si>
    <t>35.86M</t>
  </si>
  <si>
    <t>45.41M</t>
  </si>
  <si>
    <t>73.12M</t>
  </si>
  <si>
    <t>(434,000)</t>
  </si>
  <si>
    <t>24.16M</t>
  </si>
  <si>
    <t>18.7M</t>
  </si>
  <si>
    <t>7.17M</t>
  </si>
  <si>
    <t>12.71M</t>
  </si>
  <si>
    <t>63.02M</t>
  </si>
  <si>
    <t>66.52M</t>
  </si>
  <si>
    <t>113.06M</t>
  </si>
  <si>
    <t>177.15M</t>
  </si>
  <si>
    <t>5.55%</t>
  </si>
  <si>
    <t>69.97%</t>
  </si>
  <si>
    <t>22.23%</t>
  </si>
  <si>
    <t>28.18%</t>
  </si>
  <si>
    <t>33.88%</t>
  </si>
  <si>
    <t>2.68%</t>
  </si>
  <si>
    <t>48.70%</t>
  </si>
  <si>
    <t>24.75%</t>
  </si>
  <si>
    <t>112.55M</t>
  </si>
  <si>
    <t>115.82M</t>
  </si>
  <si>
    <t>131.9M</t>
  </si>
  <si>
    <t>136.62M</t>
  </si>
  <si>
    <t>140.42M</t>
  </si>
  <si>
    <t>0.57</t>
  </si>
  <si>
    <t>49.12%</t>
  </si>
  <si>
    <t>18.82%</t>
  </si>
  <si>
    <t>113.26M</t>
  </si>
  <si>
    <t>116.5M</t>
  </si>
  <si>
    <t>132.66M</t>
  </si>
  <si>
    <t>137.13M</t>
  </si>
  <si>
    <t>140.71M</t>
  </si>
  <si>
    <t>101.97M</t>
  </si>
  <si>
    <t>104.01M</t>
  </si>
  <si>
    <t>105.44M</t>
  </si>
  <si>
    <t>111.26M</t>
  </si>
  <si>
    <t>123.76M</t>
  </si>
  <si>
    <t>5.52%</t>
  </si>
  <si>
    <t>11.24%</t>
  </si>
  <si>
    <t>873.25M</t>
  </si>
  <si>
    <t>1.66B</t>
  </si>
  <si>
    <t>250000</t>
  </si>
  <si>
    <t>1.55M</t>
  </si>
  <si>
    <t>190.75M</t>
  </si>
  <si>
    <t>463.54M</t>
  </si>
  <si>
    <t>340.8M</t>
  </si>
  <si>
    <t>375.94M</t>
  </si>
  <si>
    <t>243.4M</t>
  </si>
  <si>
    <t>190.64M</t>
  </si>
  <si>
    <t>310.13M</t>
  </si>
  <si>
    <t>367.66M</t>
  </si>
  <si>
    <t>386.6M</t>
  </si>
  <si>
    <t>386.22M</t>
  </si>
  <si>
    <t>325.34M</t>
  </si>
  <si>
    <t>461.59M</t>
  </si>
  <si>
    <t>664.13M</t>
  </si>
  <si>
    <t>699.48M</t>
  </si>
  <si>
    <t>687.27M</t>
  </si>
  <si>
    <t>19.5M</t>
  </si>
  <si>
    <t>51.49M</t>
  </si>
  <si>
    <t>40.21M</t>
  </si>
  <si>
    <t>129.88M</t>
  </si>
  <si>
    <t>61.53M</t>
  </si>
  <si>
    <t>7.09M</t>
  </si>
  <si>
    <t>144.57M</t>
  </si>
  <si>
    <t>92.89M</t>
  </si>
  <si>
    <t>55.27%</t>
  </si>
  <si>
    <t>16.09%</t>
  </si>
  <si>
    <t>-12.65%</t>
  </si>
  <si>
    <t>4.43B</t>
  </si>
  <si>
    <t>6.57B</t>
  </si>
  <si>
    <t>7.31B</t>
  </si>
  <si>
    <t>4.48B</t>
  </si>
  <si>
    <t>5.06B</t>
  </si>
  <si>
    <t>6.64B</t>
  </si>
  <si>
    <t>7.39B</t>
  </si>
  <si>
    <t>271.58M</t>
  </si>
  <si>
    <t>554.4M</t>
  </si>
  <si>
    <t>727.61M</t>
  </si>
  <si>
    <t>917.7M</t>
  </si>
  <si>
    <t>69.59M</t>
  </si>
  <si>
    <t>56.74M</t>
  </si>
  <si>
    <t>52.26M</t>
  </si>
  <si>
    <t>41.75M</t>
  </si>
  <si>
    <t>3.79B</t>
  </si>
  <si>
    <t>4.21B</t>
  </si>
  <si>
    <t>5.61B</t>
  </si>
  <si>
    <t>52.73M</t>
  </si>
  <si>
    <t>66.88M</t>
  </si>
  <si>
    <t>67.91M</t>
  </si>
  <si>
    <t>62.93M</t>
  </si>
  <si>
    <t>84.31M</t>
  </si>
  <si>
    <t>(50.63M)</t>
  </si>
  <si>
    <t>(43.82M)</t>
  </si>
  <si>
    <t>(55.01M)</t>
  </si>
  <si>
    <t>(69.22M)</t>
  </si>
  <si>
    <t>(80M)</t>
  </si>
  <si>
    <t>66.32%</t>
  </si>
  <si>
    <t>12.84%</t>
  </si>
  <si>
    <t>31.38%</t>
  </si>
  <si>
    <t>11.19%</t>
  </si>
  <si>
    <t>113.88M</t>
  </si>
  <si>
    <t>197.22M</t>
  </si>
  <si>
    <t>206.91M</t>
  </si>
  <si>
    <t>212.16M</t>
  </si>
  <si>
    <t>372.35M</t>
  </si>
  <si>
    <t>558.36M</t>
  </si>
  <si>
    <t>542.89M</t>
  </si>
  <si>
    <t>611.78M</t>
  </si>
  <si>
    <t>612.09M</t>
  </si>
  <si>
    <t>274.61M</t>
  </si>
  <si>
    <t>234.33M</t>
  </si>
  <si>
    <t>196.54M</t>
  </si>
  <si>
    <t>212.35M</t>
  </si>
  <si>
    <t>215.79M</t>
  </si>
  <si>
    <t>97.74M</t>
  </si>
  <si>
    <t>324.03M</t>
  </si>
  <si>
    <t>346.35M</t>
  </si>
  <si>
    <t>399.43M</t>
  </si>
  <si>
    <t>396.29M</t>
  </si>
  <si>
    <t>16.31M</t>
  </si>
  <si>
    <t>24.08M</t>
  </si>
  <si>
    <t>29.13M</t>
  </si>
  <si>
    <t>30.84M</t>
  </si>
  <si>
    <t>4.24B</t>
  </si>
  <si>
    <t>6.85B</t>
  </si>
  <si>
    <t>7.42B</t>
  </si>
  <si>
    <t>9.31B</t>
  </si>
  <si>
    <t>9.82B</t>
  </si>
  <si>
    <t>61.54%</t>
  </si>
  <si>
    <t>8.31%</t>
  </si>
  <si>
    <t>25.37%</t>
  </si>
  <si>
    <t>5.53%</t>
  </si>
  <si>
    <t>5.42B</t>
  </si>
  <si>
    <t>6.44B</t>
  </si>
  <si>
    <t>6.94B</t>
  </si>
  <si>
    <t>666.41M</t>
  </si>
  <si>
    <t>991.16M</t>
  </si>
  <si>
    <t>4.22B</t>
  </si>
  <si>
    <t>4.98B</t>
  </si>
  <si>
    <t>5.25B</t>
  </si>
  <si>
    <t>54.82%</t>
  </si>
  <si>
    <t>0.57%</t>
  </si>
  <si>
    <t>18.70%</t>
  </si>
  <si>
    <t>7.83%</t>
  </si>
  <si>
    <t>225.53M</t>
  </si>
  <si>
    <t>572.47M</t>
  </si>
  <si>
    <t>935.25M</t>
  </si>
  <si>
    <t>1.49B</t>
  </si>
  <si>
    <t>96.28M</t>
  </si>
  <si>
    <t>326.55M</t>
  </si>
  <si>
    <t>744.99M</t>
  </si>
  <si>
    <t>144.42M</t>
  </si>
  <si>
    <t>677.3M</t>
  </si>
  <si>
    <t>30M</t>
  </si>
  <si>
    <t>165.57M</t>
  </si>
  <si>
    <t>568.53M</t>
  </si>
  <si>
    <t>556.01M</t>
  </si>
  <si>
    <t>66.28M</t>
  </si>
  <si>
    <t>160.98M</t>
  </si>
  <si>
    <t>176.47M</t>
  </si>
  <si>
    <t>128.39M</t>
  </si>
  <si>
    <t>121.29M</t>
  </si>
  <si>
    <t>129.26M</t>
  </si>
  <si>
    <t>245.92M</t>
  </si>
  <si>
    <t>190.26M</t>
  </si>
  <si>
    <t>810.01M</t>
  </si>
  <si>
    <t>90.26%</t>
  </si>
  <si>
    <t>-22.64%</t>
  </si>
  <si>
    <t>662.53%</t>
  </si>
  <si>
    <t>-44.17%</t>
  </si>
  <si>
    <t>5.32%</t>
  </si>
  <si>
    <t>17.14%</t>
  </si>
  <si>
    <t>15.15%</t>
  </si>
  <si>
    <t>51.23M</t>
  </si>
  <si>
    <t>3.73B</t>
  </si>
  <si>
    <t>6.01B</t>
  </si>
  <si>
    <t>6.41B</t>
  </si>
  <si>
    <t>8.11B</t>
  </si>
  <si>
    <t>8.49B</t>
  </si>
  <si>
    <t>515.47M</t>
  </si>
  <si>
    <t>281000</t>
  </si>
  <si>
    <t>651000</t>
  </si>
  <si>
    <t>676000</t>
  </si>
  <si>
    <t>701000</t>
  </si>
  <si>
    <t>416.35M</t>
  </si>
  <si>
    <t>708.06M</t>
  </si>
  <si>
    <t>781.33M</t>
  </si>
  <si>
    <t>867.98M</t>
  </si>
  <si>
    <t>869.74M</t>
  </si>
  <si>
    <t>86.84M</t>
  </si>
  <si>
    <t>136.39M</t>
  </si>
  <si>
    <t>226.28M</t>
  </si>
  <si>
    <t>326.9M</t>
  </si>
  <si>
    <t>455.95M</t>
  </si>
  <si>
    <t>12M</t>
  </si>
  <si>
    <t>(4.14M)</t>
  </si>
  <si>
    <t>7.01M</t>
  </si>
  <si>
    <t>4.18M</t>
  </si>
  <si>
    <t>12.27%</t>
  </si>
  <si>
    <t>12.89%</t>
  </si>
  <si>
    <t>14.02%</t>
  </si>
  <si>
    <t>(13.52M)</t>
  </si>
  <si>
    <t>(12.72M)</t>
  </si>
  <si>
    <t>(67,000)</t>
  </si>
  <si>
    <t>(10.54M)</t>
  </si>
  <si>
    <t>(3.08M)</t>
  </si>
  <si>
    <t>(52.13M)</t>
  </si>
  <si>
    <t>11.72M</t>
  </si>
  <si>
    <t>147.04M</t>
  </si>
  <si>
    <t>(7.76M)</t>
  </si>
  <si>
    <t>202.63M</t>
  </si>
  <si>
    <t>(14.69M)</t>
  </si>
  <si>
    <t>(22.9M)</t>
  </si>
  <si>
    <t>155.37M</t>
  </si>
  <si>
    <t>(432.69M)</t>
  </si>
  <si>
    <t>(383.11M)</t>
  </si>
  <si>
    <t>(341.16M)</t>
  </si>
  <si>
    <t>(390.49M)</t>
  </si>
  <si>
    <t>(279.39M)</t>
  </si>
  <si>
    <t>424.93M</t>
  </si>
  <si>
    <t>585.74M</t>
  </si>
  <si>
    <t>326.47M</t>
  </si>
  <si>
    <t>367.6M</t>
  </si>
  <si>
    <t>434.76M</t>
  </si>
  <si>
    <t>(56.24M)</t>
  </si>
  <si>
    <t>(245.66M)</t>
  </si>
  <si>
    <t>(1.15B)</t>
  </si>
  <si>
    <t>(1.12B)</t>
  </si>
  <si>
    <t>72.74M</t>
  </si>
  <si>
    <t>2.09M</t>
  </si>
  <si>
    <t>280.36M</t>
  </si>
  <si>
    <t>355.04M</t>
  </si>
  <si>
    <t>(6.61M)</t>
  </si>
  <si>
    <t>310.84M</t>
  </si>
  <si>
    <t>540000</t>
  </si>
  <si>
    <t>27000</t>
  </si>
  <si>
    <t>57000</t>
  </si>
  <si>
    <t>362.3M</t>
  </si>
  <si>
    <t>84.17M</t>
  </si>
  <si>
    <t>(247.2M)</t>
  </si>
  <si>
    <t>(760.96M)</t>
  </si>
  <si>
    <t>(618.38M)</t>
  </si>
  <si>
    <t>-393.71%</t>
  </si>
  <si>
    <t>-207.83%</t>
  </si>
  <si>
    <t>18.74%</t>
  </si>
  <si>
    <t>204.53%</t>
  </si>
  <si>
    <t>38.76%</t>
  </si>
  <si>
    <t>-73.60%</t>
  </si>
  <si>
    <t>-201.61%</t>
  </si>
  <si>
    <t>-141.66%</t>
  </si>
  <si>
    <t>(16.32M)</t>
  </si>
  <si>
    <t>(16.97M)</t>
  </si>
  <si>
    <t>(23.17M)</t>
  </si>
  <si>
    <t>(37.58M)</t>
  </si>
  <si>
    <t>(48.1M)</t>
  </si>
  <si>
    <t>-4.02%</t>
  </si>
  <si>
    <t>-36.53%</t>
  </si>
  <si>
    <t>-62.19%</t>
  </si>
  <si>
    <t>-27.98%</t>
  </si>
  <si>
    <t>364.81M</t>
  </si>
  <si>
    <t>222.91M</t>
  </si>
  <si>
    <t>370.66M</t>
  </si>
  <si>
    <t>74.99M</t>
  </si>
  <si>
    <t>503.92M</t>
  </si>
  <si>
    <t>(11.59M)</t>
  </si>
  <si>
    <t>(146,000)</t>
  </si>
  <si>
    <t>243000</t>
  </si>
  <si>
    <t>(8.32M)</t>
  </si>
  <si>
    <t>(13.55M)</t>
  </si>
  <si>
    <t>(2.02M)</t>
  </si>
  <si>
    <t>(9.82M)</t>
  </si>
  <si>
    <t>329000</t>
  </si>
  <si>
    <t>(577,000)</t>
  </si>
  <si>
    <t>(331,000)</t>
  </si>
  <si>
    <t>(60,000)</t>
  </si>
  <si>
    <t>(41.09M)</t>
  </si>
  <si>
    <t>(24.34M)</t>
  </si>
  <si>
    <t>341.13M</t>
  </si>
  <si>
    <t>654.11M</t>
  </si>
  <si>
    <t>(107.85M)</t>
  </si>
  <si>
    <t>(421,000)</t>
  </si>
  <si>
    <t>11.33M</t>
  </si>
  <si>
    <t>15.48M</t>
  </si>
  <si>
    <t>(48.08M)</t>
  </si>
  <si>
    <t>(7.1M)</t>
  </si>
  <si>
    <t>(40.67M)</t>
  </si>
  <si>
    <t>(35.67M)</t>
  </si>
  <si>
    <t>325.65M</t>
  </si>
  <si>
    <t>702.19M</t>
  </si>
  <si>
    <t>(100.75M)</t>
  </si>
  <si>
    <t>836000</t>
  </si>
  <si>
    <t>605000</t>
  </si>
  <si>
    <t>4.15M</t>
  </si>
  <si>
    <t>(432.43M)</t>
  </si>
  <si>
    <t>(263.52M)</t>
  </si>
  <si>
    <t>(51.2M)</t>
  </si>
  <si>
    <t>690.44M</t>
  </si>
  <si>
    <t>343.81M</t>
  </si>
  <si>
    <t>39.06%</t>
  </si>
  <si>
    <t>80.57%</t>
  </si>
  <si>
    <t>1,448.54%</t>
  </si>
  <si>
    <t>-50.20%</t>
  </si>
  <si>
    <t>-244.12%</t>
  </si>
  <si>
    <t>-121.37%</t>
  </si>
  <si>
    <t>-15.24%</t>
  </si>
  <si>
    <t>182.93%</t>
  </si>
  <si>
    <t>78.76%</t>
  </si>
  <si>
    <t>47.55M</t>
  </si>
  <si>
    <t>(66.32M)</t>
  </si>
  <si>
    <t>(53.01M)</t>
  </si>
  <si>
    <t>143.3M</t>
  </si>
  <si>
    <t>(39.17M)</t>
  </si>
  <si>
    <t>104.16M</t>
  </si>
  <si>
    <t>100.32M</t>
  </si>
  <si>
    <t>245.33M</t>
  </si>
  <si>
    <t>203.28M</t>
  </si>
  <si>
    <t>232.32M</t>
  </si>
  <si>
    <t>-3.69%</t>
  </si>
  <si>
    <t>144.54%</t>
  </si>
  <si>
    <t>-17.14%</t>
  </si>
  <si>
    <t>14.28%</t>
  </si>
  <si>
    <t>4.71%</t>
  </si>
  <si>
    <t>STL</t>
  </si>
  <si>
    <t>Sterling Bancorp</t>
  </si>
  <si>
    <t>STBA</t>
  </si>
  <si>
    <t>S&amp;T Bancorp</t>
  </si>
  <si>
    <t>19.37</t>
  </si>
  <si>
    <t>6.61</t>
  </si>
  <si>
    <t>17.26</t>
  </si>
  <si>
    <t>14.94</t>
  </si>
  <si>
    <t>5.36</t>
  </si>
  <si>
    <t>Howden Joinery Group Plc (HWDN.L)</t>
  </si>
  <si>
    <t>427.90</t>
  </si>
  <si>
    <t>427.10</t>
  </si>
  <si>
    <t>425.00</t>
  </si>
  <si>
    <t>355.00 x 117100</t>
  </si>
  <si>
    <t>0.00 x 301100</t>
  </si>
  <si>
    <t>423.30 - 429.70</t>
  </si>
  <si>
    <t>344.98 - 479.50</t>
  </si>
  <si>
    <t>2476977</t>
  </si>
  <si>
    <t>2376901</t>
  </si>
  <si>
    <t>14.55</t>
  </si>
  <si>
    <t>29.4</t>
  </si>
  <si>
    <t>0.08 (1.51%)</t>
  </si>
  <si>
    <t>2016-10-20</t>
  </si>
  <si>
    <t>462.15</t>
  </si>
  <si>
    <t>1.44B</t>
  </si>
  <si>
    <t>1.41B</t>
  </si>
  <si>
    <t>5.20%</t>
  </si>
  <si>
    <t>HWDN.L</t>
  </si>
  <si>
    <t>13.50%</t>
  </si>
  <si>
    <t>14.02</t>
  </si>
  <si>
    <t>677.06</t>
  </si>
  <si>
    <t>Dec 24, 2016</t>
  </si>
  <si>
    <t>14.20%</t>
  </si>
  <si>
    <t>20.60%</t>
  </si>
  <si>
    <t>45.34%</t>
  </si>
  <si>
    <t>258.1M</t>
  </si>
  <si>
    <t>185.6M</t>
  </si>
  <si>
    <t>-1.20%</t>
  </si>
  <si>
    <t>226.6M</t>
  </si>
  <si>
    <t>2.33</t>
  </si>
  <si>
    <t>207.2M</t>
  </si>
  <si>
    <t>135.52M</t>
  </si>
  <si>
    <t>2.08%</t>
  </si>
  <si>
    <t>479.50</t>
  </si>
  <si>
    <t>344.98</t>
  </si>
  <si>
    <t>430.77</t>
  </si>
  <si>
    <t>425.77</t>
  </si>
  <si>
    <t>620.36M</t>
  </si>
  <si>
    <t>608.69M</t>
  </si>
  <si>
    <t>1.51%</t>
  </si>
  <si>
    <t>0.03%</t>
  </si>
  <si>
    <t>Oct 20, 2016</t>
  </si>
  <si>
    <t>Mr. Matthew Ingle</t>
  </si>
  <si>
    <t>Founder, CEO &amp; Exec. Director</t>
  </si>
  <si>
    <t>Mr. Mark P. W. Robson</t>
  </si>
  <si>
    <t>CFO, Deputy Chief Exec. Officer &amp; Exec. Director</t>
  </si>
  <si>
    <t>976k</t>
  </si>
  <si>
    <t>Mr. Clive Cockburn</t>
  </si>
  <si>
    <t>Chief Information Officer</t>
  </si>
  <si>
    <t>Paul Sharma</t>
  </si>
  <si>
    <t>Head of Investor Relations</t>
  </si>
  <si>
    <t>Mr. Gareth Hopkins</t>
  </si>
  <si>
    <t>Interim Group HR Director</t>
  </si>
  <si>
    <t>Huhtamäki Oyj (HUH1V.HE)</t>
  </si>
  <si>
    <t>34.36</t>
  </si>
  <si>
    <t>34.62</t>
  </si>
  <si>
    <t>34.64</t>
  </si>
  <si>
    <t>34.37 x</t>
  </si>
  <si>
    <t>34.39 x</t>
  </si>
  <si>
    <t>34.21 - 34.64</t>
  </si>
  <si>
    <t>32.26 - 42.33</t>
  </si>
  <si>
    <t>111904</t>
  </si>
  <si>
    <t>287268</t>
  </si>
  <si>
    <t>3.58B</t>
  </si>
  <si>
    <t>18.81</t>
  </si>
  <si>
    <t>39.44</t>
  </si>
  <si>
    <t>790.37M</t>
  </si>
  <si>
    <t>767.58M</t>
  </si>
  <si>
    <t>3.05B</t>
  </si>
  <si>
    <t>3.23B</t>
  </si>
  <si>
    <t>768M</t>
  </si>
  <si>
    <t>748M</t>
  </si>
  <si>
    <t>3.02B</t>
  </si>
  <si>
    <t>820M</t>
  </si>
  <si>
    <t>791M</t>
  </si>
  <si>
    <t>3.08B</t>
  </si>
  <si>
    <t>3.28B</t>
  </si>
  <si>
    <t>742M</t>
  </si>
  <si>
    <t>719.2M</t>
  </si>
  <si>
    <t>6.70%</t>
  </si>
  <si>
    <t>0.43</t>
  </si>
  <si>
    <t>-9.80%</t>
  </si>
  <si>
    <t>HUH1V.HE</t>
  </si>
  <si>
    <t>11.78%</t>
  </si>
  <si>
    <t>15.69</t>
  </si>
  <si>
    <t>3.27</t>
  </si>
  <si>
    <t>6.07%</t>
  </si>
  <si>
    <t>17.06%</t>
  </si>
  <si>
    <t>28.23</t>
  </si>
  <si>
    <t>384.2M</t>
  </si>
  <si>
    <t>190.7M</t>
  </si>
  <si>
    <t>100.1M</t>
  </si>
  <si>
    <t>787.4M</t>
  </si>
  <si>
    <t>64.43</t>
  </si>
  <si>
    <t>11.28</t>
  </si>
  <si>
    <t>286.6M</t>
  </si>
  <si>
    <t>25.29M</t>
  </si>
  <si>
    <t>-10.59%</t>
  </si>
  <si>
    <t>42.33</t>
  </si>
  <si>
    <t>32.26</t>
  </si>
  <si>
    <t>35.11</t>
  </si>
  <si>
    <t>34.49</t>
  </si>
  <si>
    <t>287.27k</t>
  </si>
  <si>
    <t>219.67k</t>
  </si>
  <si>
    <t>104.11M</t>
  </si>
  <si>
    <t>88.51M</t>
  </si>
  <si>
    <t>Aug 27, 2002</t>
  </si>
  <si>
    <t>Mr. Jukka Moisio M.Sc. (Econ), MBA</t>
  </si>
  <si>
    <t>Chief Exec. Officer and Chairman of the GET</t>
  </si>
  <si>
    <t>Mr. Thomas Geust M.Sc. (Econ)</t>
  </si>
  <si>
    <t>Ms. Kaisa Uurasmaa</t>
  </si>
  <si>
    <t>Mr. Sami Pauni LL.M.</t>
  </si>
  <si>
    <t>Sr. VP of Corp. Affairs &amp; Legal and Group Gen. Counsel</t>
  </si>
  <si>
    <t>Ms. Teija Saraj\xe4rvi M.A</t>
  </si>
  <si>
    <t>Sr. VP of HR</t>
  </si>
  <si>
    <t>IBERIABANK Corporation (IBKC)</t>
  </si>
  <si>
    <t>80.90</t>
  </si>
  <si>
    <t>80.80</t>
  </si>
  <si>
    <t>80.35</t>
  </si>
  <si>
    <t>79.05 x 200</t>
  </si>
  <si>
    <t>84.95 x 100</t>
  </si>
  <si>
    <t>79.68 - 81.00</t>
  </si>
  <si>
    <t>60.88 - 91.10</t>
  </si>
  <si>
    <t>235665</t>
  </si>
  <si>
    <t>405522</t>
  </si>
  <si>
    <t>4.12B</t>
  </si>
  <si>
    <t>18.74</t>
  </si>
  <si>
    <t>1.44 (1.78%)</t>
  </si>
  <si>
    <t>2017-06-28</t>
  </si>
  <si>
    <t>91.88</t>
  </si>
  <si>
    <t>8</t>
  </si>
  <si>
    <t>239.88M</t>
  </si>
  <si>
    <t>249.61M</t>
  </si>
  <si>
    <t>236.36M</t>
  </si>
  <si>
    <t>244M</t>
  </si>
  <si>
    <t>995M</t>
  </si>
  <si>
    <t>246.2M</t>
  </si>
  <si>
    <t>261.37M</t>
  </si>
  <si>
    <t>227.67M</t>
  </si>
  <si>
    <t>223.23M</t>
  </si>
  <si>
    <t>883.04M</t>
  </si>
  <si>
    <t>21.00%</t>
  </si>
  <si>
    <t>1.2</t>
  </si>
  <si>
    <t>1.08</t>
  </si>
  <si>
    <t>1.02</t>
  </si>
  <si>
    <t>-0.12</t>
  </si>
  <si>
    <t>3.50%</t>
  </si>
  <si>
    <t>-10.00%</t>
  </si>
  <si>
    <t>1.80%</t>
  </si>
  <si>
    <t>4.10%</t>
  </si>
  <si>
    <t>IBKC</t>
  </si>
  <si>
    <t>-5.10%</t>
  </si>
  <si>
    <t>27.70%</t>
  </si>
  <si>
    <t>8.00%</t>
  </si>
  <si>
    <t>12.62%</t>
  </si>
  <si>
    <t>13.71</t>
  </si>
  <si>
    <t>2.22</t>
  </si>
  <si>
    <t>4.85</t>
  </si>
  <si>
    <t>22.88%</t>
  </si>
  <si>
    <t>37.12%</t>
  </si>
  <si>
    <t>6.48%</t>
  </si>
  <si>
    <t>849.92M</t>
  </si>
  <si>
    <t>20.09</t>
  </si>
  <si>
    <t>183.72M</t>
  </si>
  <si>
    <t>18.00%</t>
  </si>
  <si>
    <t>26.2</t>
  </si>
  <si>
    <t>65.25</t>
  </si>
  <si>
    <t>326.27M</t>
  </si>
  <si>
    <t>28.15%</t>
  </si>
  <si>
    <t>91.10</t>
  </si>
  <si>
    <t>60.88</t>
  </si>
  <si>
    <t>80.57</t>
  </si>
  <si>
    <t>80.77</t>
  </si>
  <si>
    <t>405.52k</t>
  </si>
  <si>
    <t>277.57k</t>
  </si>
  <si>
    <t>50.97M</t>
  </si>
  <si>
    <t>50.1M</t>
  </si>
  <si>
    <t>1.97%</t>
  </si>
  <si>
    <t>76.20%</t>
  </si>
  <si>
    <t>2.72</t>
  </si>
  <si>
    <t>2.22%</t>
  </si>
  <si>
    <t>1.78%</t>
  </si>
  <si>
    <t>1.76%</t>
  </si>
  <si>
    <t>32.79%</t>
  </si>
  <si>
    <t>Jul 28, 2017</t>
  </si>
  <si>
    <t>Jun 28, 2017</t>
  </si>
  <si>
    <t>5/4</t>
  </si>
  <si>
    <t>Aug 16, 2005</t>
  </si>
  <si>
    <t>Mr. Daryl G. Byrd</t>
  </si>
  <si>
    <t>CEO, Pres &amp; Exec. Director</t>
  </si>
  <si>
    <t>2.19M</t>
  </si>
  <si>
    <t>Mr. Anthony J. Restel</t>
  </si>
  <si>
    <t>CFO, Sr. Exec. VP, Treasurer, CFO of IBERIABANK and Sr. Exec. VP of IBERIABANK</t>
  </si>
  <si>
    <t>889.49k</t>
  </si>
  <si>
    <t>42.67k</t>
  </si>
  <si>
    <t>Mr. Michael J. Brown</t>
  </si>
  <si>
    <t>Vice Chairman and Chief Operating Officer</t>
  </si>
  <si>
    <t>167.58k</t>
  </si>
  <si>
    <t>Mr. John R. Davis</t>
  </si>
  <si>
    <t>Sr. Exec. VP of Mergers, Acquisitions &amp; IR and Director of Fin. Strategy</t>
  </si>
  <si>
    <t>755.28k</t>
  </si>
  <si>
    <t>428.4k</t>
  </si>
  <si>
    <t>Mr. Jefferson G. Parker</t>
  </si>
  <si>
    <t>Vice-Chairman and Managing Director of Brokerage, Trust &amp; Wealth Management</t>
  </si>
  <si>
    <t>857.49k</t>
  </si>
  <si>
    <t>535.05M</t>
  </si>
  <si>
    <t>579.43M</t>
  </si>
  <si>
    <t>670.36M</t>
  </si>
  <si>
    <t>732.96M</t>
  </si>
  <si>
    <t>513.94M</t>
  </si>
  <si>
    <t>488.94M</t>
  </si>
  <si>
    <t>526.71M</t>
  </si>
  <si>
    <t>606.97M</t>
  </si>
  <si>
    <t>663.04M</t>
  </si>
  <si>
    <t>63.39M</t>
  </si>
  <si>
    <t>69.93M</t>
  </si>
  <si>
    <t>-5.02%</t>
  </si>
  <si>
    <t>63.45M</t>
  </si>
  <si>
    <t>46.95M</t>
  </si>
  <si>
    <t>67.7M</t>
  </si>
  <si>
    <t>35.85M</t>
  </si>
  <si>
    <t>33.09M</t>
  </si>
  <si>
    <t>51.58M</t>
  </si>
  <si>
    <t>14.09M</t>
  </si>
  <si>
    <t>11.11M</t>
  </si>
  <si>
    <t>11.61M</t>
  </si>
  <si>
    <t>16.12M</t>
  </si>
  <si>
    <t>-26.00%</t>
  </si>
  <si>
    <t>-4.79%</t>
  </si>
  <si>
    <t>32.20%</t>
  </si>
  <si>
    <t>14.55%</t>
  </si>
  <si>
    <t>499.85M</t>
  </si>
  <si>
    <t>488.09M</t>
  </si>
  <si>
    <t>534.73M</t>
  </si>
  <si>
    <t>611.26M</t>
  </si>
  <si>
    <t>665.26M</t>
  </si>
  <si>
    <t>-2.35%</t>
  </si>
  <si>
    <t>9.55%</t>
  </si>
  <si>
    <t>14.31%</t>
  </si>
  <si>
    <t>8.83%</t>
  </si>
  <si>
    <t>138.77M</t>
  </si>
  <si>
    <t>102.99M</t>
  </si>
  <si>
    <t>93.68M</t>
  </si>
  <si>
    <t>61.36M</t>
  </si>
  <si>
    <t>60.45M</t>
  </si>
  <si>
    <t>-25.78%</t>
  </si>
  <si>
    <t>-9.05%</t>
  </si>
  <si>
    <t>-34.50%</t>
  </si>
  <si>
    <t>-1.49%</t>
  </si>
  <si>
    <t>361.08M</t>
  </si>
  <si>
    <t>385.1M</t>
  </si>
  <si>
    <t>441.05M</t>
  </si>
  <si>
    <t>549.9M</t>
  </si>
  <si>
    <t>604.81M</t>
  </si>
  <si>
    <t>6.65%</t>
  </si>
  <si>
    <t>14.53%</t>
  </si>
  <si>
    <t>24.68%</t>
  </si>
  <si>
    <t>169.18M</t>
  </si>
  <si>
    <t>172.19M</t>
  </si>
  <si>
    <t>188.19M</t>
  </si>
  <si>
    <t>217.69M</t>
  </si>
  <si>
    <t>223.56M</t>
  </si>
  <si>
    <t>67.73M</t>
  </si>
  <si>
    <t>771000</t>
  </si>
  <si>
    <t>49.75M</t>
  </si>
  <si>
    <t>71.82M</t>
  </si>
  <si>
    <t>91.83M</t>
  </si>
  <si>
    <t>95.89M</t>
  </si>
  <si>
    <t>87.05M</t>
  </si>
  <si>
    <t>66.29M</t>
  </si>
  <si>
    <t>85.81M</t>
  </si>
  <si>
    <t>88.92M</t>
  </si>
  <si>
    <t>115.66M</t>
  </si>
  <si>
    <t>32.64M</t>
  </si>
  <si>
    <t>120.22M</t>
  </si>
  <si>
    <t>134.51M</t>
  </si>
  <si>
    <t>425.41M</t>
  </si>
  <si>
    <t>428.92M</t>
  </si>
  <si>
    <t>478.81M</t>
  </si>
  <si>
    <t>556.64M</t>
  </si>
  <si>
    <t>235.65M</t>
  </si>
  <si>
    <t>247.09M</t>
  </si>
  <si>
    <t>259.09M</t>
  </si>
  <si>
    <t>324.29M</t>
  </si>
  <si>
    <t>333.59M</t>
  </si>
  <si>
    <t>54.67M</t>
  </si>
  <si>
    <t>58.04M</t>
  </si>
  <si>
    <t>59.57M</t>
  </si>
  <si>
    <t>68.54M</t>
  </si>
  <si>
    <t>65.8M</t>
  </si>
  <si>
    <t>121.52M</t>
  </si>
  <si>
    <t>126.19M</t>
  </si>
  <si>
    <t>158.71M</t>
  </si>
  <si>
    <t>128.68M</t>
  </si>
  <si>
    <t>104.85M</t>
  </si>
  <si>
    <t>128.37M</t>
  </si>
  <si>
    <t>150.44M</t>
  </si>
  <si>
    <t>210.94M</t>
  </si>
  <si>
    <t>289.77M</t>
  </si>
  <si>
    <t>22.43%</t>
  </si>
  <si>
    <t>17.19%</t>
  </si>
  <si>
    <t>40.22%</t>
  </si>
  <si>
    <t>37.37%</t>
  </si>
  <si>
    <t>30.29%</t>
  </si>
  <si>
    <t>42000</t>
  </si>
  <si>
    <t>251000</t>
  </si>
  <si>
    <t>47.65M</t>
  </si>
  <si>
    <t>10.24M</t>
  </si>
  <si>
    <t>17.8M</t>
  </si>
  <si>
    <t>104.89M</t>
  </si>
  <si>
    <t>80.97M</t>
  </si>
  <si>
    <t>140.2M</t>
  </si>
  <si>
    <t>206.94M</t>
  </si>
  <si>
    <t>271.97M</t>
  </si>
  <si>
    <t>-22.80%</t>
  </si>
  <si>
    <t>73.15%</t>
  </si>
  <si>
    <t>47.60%</t>
  </si>
  <si>
    <t>31.43%</t>
  </si>
  <si>
    <t>28.43%</t>
  </si>
  <si>
    <t>34.75M</t>
  </si>
  <si>
    <t>64.09M</t>
  </si>
  <si>
    <t>85.19M</t>
  </si>
  <si>
    <t>51.81M</t>
  </si>
  <si>
    <t>59.71M</t>
  </si>
  <si>
    <t>70.81M</t>
  </si>
  <si>
    <t>(35.94M)</t>
  </si>
  <si>
    <t>(24.96M)</t>
  </si>
  <si>
    <t>4.55M</t>
  </si>
  <si>
    <t>11.27M</t>
  </si>
  <si>
    <t>(1.21M)</t>
  </si>
  <si>
    <t>(1.65M)</t>
  </si>
  <si>
    <t>(1.68M)</t>
  </si>
  <si>
    <t>74.95M</t>
  </si>
  <si>
    <t>63.9M</t>
  </si>
  <si>
    <t>103.8M</t>
  </si>
  <si>
    <t>184.91M</t>
  </si>
  <si>
    <t>-14.75%</t>
  </si>
  <si>
    <t>62.45%</t>
  </si>
  <si>
    <t>36.00%</t>
  </si>
  <si>
    <t>30.99%</t>
  </si>
  <si>
    <t>19.33%</t>
  </si>
  <si>
    <t>7.98M</t>
  </si>
  <si>
    <t>176.93M</t>
  </si>
  <si>
    <t>2.59</t>
  </si>
  <si>
    <t>3.32</t>
  </si>
  <si>
    <t>3.69</t>
  </si>
  <si>
    <t>-15.06%</t>
  </si>
  <si>
    <t>50.91%</t>
  </si>
  <si>
    <t>17.07%</t>
  </si>
  <si>
    <t>31.31M</t>
  </si>
  <si>
    <t>38.21M</t>
  </si>
  <si>
    <t>40.95M</t>
  </si>
  <si>
    <t>3.30</t>
  </si>
  <si>
    <t>11.52%</t>
  </si>
  <si>
    <t>16.85%</t>
  </si>
  <si>
    <t>28.96M</t>
  </si>
  <si>
    <t>31.43M</t>
  </si>
  <si>
    <t>38.31M</t>
  </si>
  <si>
    <t>41.11M</t>
  </si>
  <si>
    <t>248.21M</t>
  </si>
  <si>
    <t>238.67M</t>
  </si>
  <si>
    <t>251.99M</t>
  </si>
  <si>
    <t>241.65M</t>
  </si>
  <si>
    <t>295.9M</t>
  </si>
  <si>
    <t>-3.84%</t>
  </si>
  <si>
    <t>5.58%</t>
  </si>
  <si>
    <t>-4.10%</t>
  </si>
  <si>
    <t>22.45%</t>
  </si>
  <si>
    <t>3.44B</t>
  </si>
  <si>
    <t>4.9B</t>
  </si>
  <si>
    <t>4.88M</t>
  </si>
  <si>
    <t>355.67M</t>
  </si>
  <si>
    <t>430.04M</t>
  </si>
  <si>
    <t>325.55M</t>
  </si>
  <si>
    <t>212.36M</t>
  </si>
  <si>
    <t>46.22M</t>
  </si>
  <si>
    <t>52.47M</t>
  </si>
  <si>
    <t>72.82M</t>
  </si>
  <si>
    <t>316.93M</t>
  </si>
  <si>
    <t>90.91M</t>
  </si>
  <si>
    <t>215.98M</t>
  </si>
  <si>
    <t>191.77M</t>
  </si>
  <si>
    <t>167.79M</t>
  </si>
  <si>
    <t>257.94M</t>
  </si>
  <si>
    <t>347.93M</t>
  </si>
  <si>
    <t>2.29B</t>
  </si>
  <si>
    <t>2.88B</t>
  </si>
  <si>
    <t>4.96M</t>
  </si>
  <si>
    <t>8.21M</t>
  </si>
  <si>
    <t>102.25M</t>
  </si>
  <si>
    <t>108.3M</t>
  </si>
  <si>
    <t>311.24M</t>
  </si>
  <si>
    <t>469.08M</t>
  </si>
  <si>
    <t>465.35M</t>
  </si>
  <si>
    <t>1.26B</t>
  </si>
  <si>
    <t>-19.02%</t>
  </si>
  <si>
    <t>14.85%</t>
  </si>
  <si>
    <t>21.66%</t>
  </si>
  <si>
    <t>42.54%</t>
  </si>
  <si>
    <t>8.25B</t>
  </si>
  <si>
    <t>9.35B</t>
  </si>
  <si>
    <t>11.31B</t>
  </si>
  <si>
    <t>14.19B</t>
  </si>
  <si>
    <t>14.92B</t>
  </si>
  <si>
    <t>8.5B</t>
  </si>
  <si>
    <t>9.49B</t>
  </si>
  <si>
    <t>11.44B</t>
  </si>
  <si>
    <t>14.33B</t>
  </si>
  <si>
    <t>15.06B</t>
  </si>
  <si>
    <t>3B</t>
  </si>
  <si>
    <t>4.13B</t>
  </si>
  <si>
    <t>4.1B</t>
  </si>
  <si>
    <t>2.31B</t>
  </si>
  <si>
    <t>4.11B</t>
  </si>
  <si>
    <t>4.45B</t>
  </si>
  <si>
    <t>5.49B</t>
  </si>
  <si>
    <t>7.27B</t>
  </si>
  <si>
    <t>8.07B</t>
  </si>
  <si>
    <t>3.7M</t>
  </si>
  <si>
    <t>620.79M</t>
  </si>
  <si>
    <t>604.01M</t>
  </si>
  <si>
    <t>(251.6M)</t>
  </si>
  <si>
    <t>(143.07M)</t>
  </si>
  <si>
    <t>(130.13M)</t>
  </si>
  <si>
    <t>(138.38M)</t>
  </si>
  <si>
    <t>(144.72M)</t>
  </si>
  <si>
    <t>13.36%</t>
  </si>
  <si>
    <t>20.99%</t>
  </si>
  <si>
    <t>25.45%</t>
  </si>
  <si>
    <t>303.52M</t>
  </si>
  <si>
    <t>287.51M</t>
  </si>
  <si>
    <t>307.16M</t>
  </si>
  <si>
    <t>323.9M</t>
  </si>
  <si>
    <t>306.37M</t>
  </si>
  <si>
    <t>767.29M</t>
  </si>
  <si>
    <t>833.14M</t>
  </si>
  <si>
    <t>575.87M</t>
  </si>
  <si>
    <t>343.35M</t>
  </si>
  <si>
    <t>287.74M</t>
  </si>
  <si>
    <t>326.94M</t>
  </si>
  <si>
    <t>332.82M</t>
  </si>
  <si>
    <t>428.65M</t>
  </si>
  <si>
    <t>423.93M</t>
  </si>
  <si>
    <t>545.4M</t>
  </si>
  <si>
    <t>762.35M</t>
  </si>
  <si>
    <t>756.09M</t>
  </si>
  <si>
    <t>32.18M</t>
  </si>
  <si>
    <t>32.14M</t>
  </si>
  <si>
    <t>47.86M</t>
  </si>
  <si>
    <t>52.12M</t>
  </si>
  <si>
    <t>13.13B</t>
  </si>
  <si>
    <t>13.37B</t>
  </si>
  <si>
    <t>15.76B</t>
  </si>
  <si>
    <t>19.5B</t>
  </si>
  <si>
    <t>21.66B</t>
  </si>
  <si>
    <t>17.90%</t>
  </si>
  <si>
    <t>23.77%</t>
  </si>
  <si>
    <t>11.05%</t>
  </si>
  <si>
    <t>0.90%</t>
  </si>
  <si>
    <t>10.75B</t>
  </si>
  <si>
    <t>10.74B</t>
  </si>
  <si>
    <t>12.52B</t>
  </si>
  <si>
    <t>16.18B</t>
  </si>
  <si>
    <t>17.41B</t>
  </si>
  <si>
    <t>4.86B</t>
  </si>
  <si>
    <t>5.66B</t>
  </si>
  <si>
    <t>7.33B</t>
  </si>
  <si>
    <t>6.26B</t>
  </si>
  <si>
    <t>5.88B</t>
  </si>
  <si>
    <t>8.85B</t>
  </si>
  <si>
    <t>9.17B</t>
  </si>
  <si>
    <t>16.61%</t>
  </si>
  <si>
    <t>29.22%</t>
  </si>
  <si>
    <t>726.42M</t>
  </si>
  <si>
    <t>961.04M</t>
  </si>
  <si>
    <t>667.06M</t>
  </si>
  <si>
    <t>333.96M</t>
  </si>
  <si>
    <t>690.69M</t>
  </si>
  <si>
    <t>852.68M</t>
  </si>
  <si>
    <t>361.41M</t>
  </si>
  <si>
    <t>564.65M</t>
  </si>
  <si>
    <t>6.94M</t>
  </si>
  <si>
    <t>34.79M</t>
  </si>
  <si>
    <t>55.52M</t>
  </si>
  <si>
    <t>303.05M</t>
  </si>
  <si>
    <t>680.34M</t>
  </si>
  <si>
    <t>845.74M</t>
  </si>
  <si>
    <t>326.62M</t>
  </si>
  <si>
    <t>509.14M</t>
  </si>
  <si>
    <t>392.46M</t>
  </si>
  <si>
    <t>270.36M</t>
  </si>
  <si>
    <t>396.31M</t>
  </si>
  <si>
    <t>305.66M</t>
  </si>
  <si>
    <t>573.44M</t>
  </si>
  <si>
    <t>-31.11%</t>
  </si>
  <si>
    <t>46.59%</t>
  </si>
  <si>
    <t>-22.87%</t>
  </si>
  <si>
    <t>87.61%</t>
  </si>
  <si>
    <t>7.19%</t>
  </si>
  <si>
    <t>7.93%</t>
  </si>
  <si>
    <t>3.42%</t>
  </si>
  <si>
    <t>5.25%</t>
  </si>
  <si>
    <t>125.11M</t>
  </si>
  <si>
    <t>136.53M</t>
  </si>
  <si>
    <t>136.24M</t>
  </si>
  <si>
    <t>159.42M</t>
  </si>
  <si>
    <t>173.12M</t>
  </si>
  <si>
    <t>11.6B</t>
  </si>
  <si>
    <t>11.83B</t>
  </si>
  <si>
    <t>13.91B</t>
  </si>
  <si>
    <t>17.01B</t>
  </si>
  <si>
    <t>18.72B</t>
  </si>
  <si>
    <t>76.81M</t>
  </si>
  <si>
    <t>132.1M</t>
  </si>
  <si>
    <t>31.92M</t>
  </si>
  <si>
    <t>35.26M</t>
  </si>
  <si>
    <t>41.14M</t>
  </si>
  <si>
    <t>44.8M</t>
  </si>
  <si>
    <t>1.8B</t>
  </si>
  <si>
    <t>411.47M</t>
  </si>
  <si>
    <t>436.14M</t>
  </si>
  <si>
    <t>497.27M</t>
  </si>
  <si>
    <t>584.49M</t>
  </si>
  <si>
    <t>704.39M</t>
  </si>
  <si>
    <t>(16.49M)</t>
  </si>
  <si>
    <t>7.53M</t>
  </si>
  <si>
    <t>(1.59M)</t>
  </si>
  <si>
    <t>(26.04M)</t>
  </si>
  <si>
    <t>(114.18M)</t>
  </si>
  <si>
    <t>(98.87M)</t>
  </si>
  <si>
    <t>(85.85M)</t>
  </si>
  <si>
    <t>11.45%</t>
  </si>
  <si>
    <t>11.76%</t>
  </si>
  <si>
    <t>12.42%</t>
  </si>
  <si>
    <t>12.96%</t>
  </si>
  <si>
    <t>12.81%</t>
  </si>
  <si>
    <t>13.57%</t>
  </si>
  <si>
    <t>(32.83M)</t>
  </si>
  <si>
    <t>(16.94M)</t>
  </si>
  <si>
    <t>(29.84M)</t>
  </si>
  <si>
    <t>(19.5M)</t>
  </si>
  <si>
    <t>(12.84M)</t>
  </si>
  <si>
    <t>33.7M</t>
  </si>
  <si>
    <t>193.93M</t>
  </si>
  <si>
    <t>438.89M</t>
  </si>
  <si>
    <t>195.01M</t>
  </si>
  <si>
    <t>(105.22M)</t>
  </si>
  <si>
    <t>(32.17M)</t>
  </si>
  <si>
    <t>(299.25M)</t>
  </si>
  <si>
    <t>(711.37M)</t>
  </si>
  <si>
    <t>(992.24M)</t>
  </si>
  <si>
    <t>(1.03B)</t>
  </si>
  <si>
    <t>(703.18M)</t>
  </si>
  <si>
    <t>(1.08B)</t>
  </si>
  <si>
    <t>(1.44B)</t>
  </si>
  <si>
    <t>926.97M</t>
  </si>
  <si>
    <t>671.01M</t>
  </si>
  <si>
    <t>779.71M</t>
  </si>
  <si>
    <t>723.9M</t>
  </si>
  <si>
    <t>(914.23M)</t>
  </si>
  <si>
    <t>(824.44M)</t>
  </si>
  <si>
    <t>(703.95M)</t>
  </si>
  <si>
    <t>(704.03M)</t>
  </si>
  <si>
    <t>204.43M</t>
  </si>
  <si>
    <t>41.03M</t>
  </si>
  <si>
    <t>51.52M</t>
  </si>
  <si>
    <t>65.91M</t>
  </si>
  <si>
    <t>(21.37M)</t>
  </si>
  <si>
    <t>(4.85M)</t>
  </si>
  <si>
    <t>(25.98M)</t>
  </si>
  <si>
    <t>(932,000)</t>
  </si>
  <si>
    <t>(1.56M)</t>
  </si>
  <si>
    <t>168.39M</t>
  </si>
  <si>
    <t>68.23M</t>
  </si>
  <si>
    <t>13.77M</t>
  </si>
  <si>
    <t>(571.33M)</t>
  </si>
  <si>
    <t>(876.18M)</t>
  </si>
  <si>
    <t>(671.73M)</t>
  </si>
  <si>
    <t>(519.45M)</t>
  </si>
  <si>
    <t>(1.36B)</t>
  </si>
  <si>
    <t>-53.36%</t>
  </si>
  <si>
    <t>22.67%</t>
  </si>
  <si>
    <t>-161.52%</t>
  </si>
  <si>
    <t>-101.42%</t>
  </si>
  <si>
    <t>-163.76%</t>
  </si>
  <si>
    <t>-115.93%</t>
  </si>
  <si>
    <t>-77.49%</t>
  </si>
  <si>
    <t>-185.34%</t>
  </si>
  <si>
    <t>(40.07M)</t>
  </si>
  <si>
    <t>(40.33M)</t>
  </si>
  <si>
    <t>(43.07M)</t>
  </si>
  <si>
    <t>(52.32M)</t>
  </si>
  <si>
    <t>(63.82M)</t>
  </si>
  <si>
    <t>(56.79M)</t>
  </si>
  <si>
    <t>(7.03M)</t>
  </si>
  <si>
    <t>-0.66%</t>
  </si>
  <si>
    <t>-21.47%</t>
  </si>
  <si>
    <t>-21.99%</t>
  </si>
  <si>
    <t>10.69M</t>
  </si>
  <si>
    <t>641.03M</t>
  </si>
  <si>
    <t>968.75M</t>
  </si>
  <si>
    <t>(39.43M)</t>
  </si>
  <si>
    <t>5.82M</t>
  </si>
  <si>
    <t>78.73M</t>
  </si>
  <si>
    <t>322.86M</t>
  </si>
  <si>
    <t>(42.25M)</t>
  </si>
  <si>
    <t>(2.28M)</t>
  </si>
  <si>
    <t>(3.73M)</t>
  </si>
  <si>
    <t>(3.62M)</t>
  </si>
  <si>
    <t>(11.67M)</t>
  </si>
  <si>
    <t>2.81M</t>
  </si>
  <si>
    <t>8.1M</t>
  </si>
  <si>
    <t>11.69M</t>
  </si>
  <si>
    <t>82.35M</t>
  </si>
  <si>
    <t>334.53M</t>
  </si>
  <si>
    <t>(159M)</t>
  </si>
  <si>
    <t>235.56M</t>
  </si>
  <si>
    <t>142.06M</t>
  </si>
  <si>
    <t>(658.71M)</t>
  </si>
  <si>
    <t>472.22M</t>
  </si>
  <si>
    <t>(102.32M)</t>
  </si>
  <si>
    <t>377.3M</t>
  </si>
  <si>
    <t>110.3M</t>
  </si>
  <si>
    <t>(520.65M)</t>
  </si>
  <si>
    <t>182.52M</t>
  </si>
  <si>
    <t>(56.68M)</t>
  </si>
  <si>
    <t>(141.74M)</t>
  </si>
  <si>
    <t>31.77M</t>
  </si>
  <si>
    <t>(138.06M)</t>
  </si>
  <si>
    <t>289.7M</t>
  </si>
  <si>
    <t>24.09M</t>
  </si>
  <si>
    <t>2.87M</t>
  </si>
  <si>
    <t>54.64M</t>
  </si>
  <si>
    <t>63.2M</t>
  </si>
  <si>
    <t>304.73M</t>
  </si>
  <si>
    <t>(80.77M)</t>
  </si>
  <si>
    <t>(144.61M)</t>
  </si>
  <si>
    <t>(22.87M)</t>
  </si>
  <si>
    <t>(201.26M)</t>
  </si>
  <si>
    <t>(15.03M)</t>
  </si>
  <si>
    <t>886000</t>
  </si>
  <si>
    <t>580000</t>
  </si>
  <si>
    <t>8.02M</t>
  </si>
  <si>
    <t>937.55M</t>
  </si>
  <si>
    <t>191.24M</t>
  </si>
  <si>
    <t>750.09M</t>
  </si>
  <si>
    <t>337.02M</t>
  </si>
  <si>
    <t>1.97B</t>
  </si>
  <si>
    <t>-79.60%</t>
  </si>
  <si>
    <t>292.22%</t>
  </si>
  <si>
    <t>-55.07%</t>
  </si>
  <si>
    <t>484.32%</t>
  </si>
  <si>
    <t>166.44%</t>
  </si>
  <si>
    <t>35.74%</t>
  </si>
  <si>
    <t>129.45%</t>
  </si>
  <si>
    <t>50.27%</t>
  </si>
  <si>
    <t>268.68%</t>
  </si>
  <si>
    <t>397.68M</t>
  </si>
  <si>
    <t>(579.58M)</t>
  </si>
  <si>
    <t>156.7M</t>
  </si>
  <si>
    <t>(37.83M)</t>
  </si>
  <si>
    <t>851.86M</t>
  </si>
  <si>
    <t>(1.36M)</t>
  </si>
  <si>
    <t>88.42M</t>
  </si>
  <si>
    <t>48.5M</t>
  </si>
  <si>
    <t>125.1M</t>
  </si>
  <si>
    <t>228.21M</t>
  </si>
  <si>
    <t>6,591.70%</t>
  </si>
  <si>
    <t>-45.15%</t>
  </si>
  <si>
    <t>157.96%</t>
  </si>
  <si>
    <t>82.43%</t>
  </si>
  <si>
    <t>4.78%</t>
  </si>
  <si>
    <t>TCBI</t>
  </si>
  <si>
    <t>Texas Capital Bancshares</t>
  </si>
  <si>
    <t>CFR</t>
  </si>
  <si>
    <t>Cullen/Frost Bankers</t>
  </si>
  <si>
    <t>HBHC</t>
  </si>
  <si>
    <t>Hancock Holding</t>
  </si>
  <si>
    <t>OZRK</t>
  </si>
  <si>
    <t>Bank of the Ozarks</t>
  </si>
  <si>
    <t>SIVB</t>
  </si>
  <si>
    <t>SVB Financial</t>
  </si>
  <si>
    <t>3.87B</t>
  </si>
  <si>
    <t>22.85</t>
  </si>
  <si>
    <t>16.28</t>
  </si>
  <si>
    <t>5.78</t>
  </si>
  <si>
    <t>6.08B</t>
  </si>
  <si>
    <t>19.35</t>
  </si>
  <si>
    <t>5.52</t>
  </si>
  <si>
    <t>2.06</t>
  </si>
  <si>
    <t>4.2B</t>
  </si>
  <si>
    <t>20.85</t>
  </si>
  <si>
    <t>14.76</t>
  </si>
  <si>
    <t>2.23</t>
  </si>
  <si>
    <t>4.87</t>
  </si>
  <si>
    <t>x</t>
  </si>
  <si>
    <t>Independent Bank Corp. (INDB)</t>
  </si>
  <si>
    <t>66.20</t>
  </si>
  <si>
    <t>66.60</t>
  </si>
  <si>
    <t>66.10</t>
  </si>
  <si>
    <t>65.55 - 66.35</t>
  </si>
  <si>
    <t>46.75 - 71.95</t>
  </si>
  <si>
    <t>35595</t>
  </si>
  <si>
    <t>86139</t>
  </si>
  <si>
    <t>22.44</t>
  </si>
  <si>
    <t>2.95</t>
  </si>
  <si>
    <t>1.28 (1.92%)</t>
  </si>
  <si>
    <t>2017-06-22</t>
  </si>
  <si>
    <t>64.20</t>
  </si>
  <si>
    <t>84.13M</t>
  </si>
  <si>
    <t>86.91M</t>
  </si>
  <si>
    <t>338.53M</t>
  </si>
  <si>
    <t>360.62M</t>
  </si>
  <si>
    <t>83.58M</t>
  </si>
  <si>
    <t>86.07M</t>
  </si>
  <si>
    <t>336.64M</t>
  </si>
  <si>
    <t>349.13M</t>
  </si>
  <si>
    <t>85.2M</t>
  </si>
  <si>
    <t>87.85M</t>
  </si>
  <si>
    <t>340.93M</t>
  </si>
  <si>
    <t>367.94M</t>
  </si>
  <si>
    <t>77.63M</t>
  </si>
  <si>
    <t>78.08M</t>
  </si>
  <si>
    <t>310.27M</t>
  </si>
  <si>
    <t>8.40%</t>
  </si>
  <si>
    <t>0.79</t>
  </si>
  <si>
    <t>0.64</t>
  </si>
  <si>
    <t>-19.00%</t>
  </si>
  <si>
    <t>-2.60%</t>
  </si>
  <si>
    <t>INDB</t>
  </si>
  <si>
    <t>6.28%</t>
  </si>
  <si>
    <t>17.51</t>
  </si>
  <si>
    <t>25.48%</t>
  </si>
  <si>
    <t>39.96%</t>
  </si>
  <si>
    <t>1.05%</t>
  </si>
  <si>
    <t>9.46%</t>
  </si>
  <si>
    <t>309.16M</t>
  </si>
  <si>
    <t>78.76M</t>
  </si>
  <si>
    <t>212.49M</t>
  </si>
  <si>
    <t>7.86</t>
  </si>
  <si>
    <t>323.32M</t>
  </si>
  <si>
    <t>32.44</t>
  </si>
  <si>
    <t>129.23M</t>
  </si>
  <si>
    <t>39.89%</t>
  </si>
  <si>
    <t>71.95</t>
  </si>
  <si>
    <t>46.75</t>
  </si>
  <si>
    <t>65.28</t>
  </si>
  <si>
    <t>64.39</t>
  </si>
  <si>
    <t>86.14k</t>
  </si>
  <si>
    <t>52.42k</t>
  </si>
  <si>
    <t>27.23M</t>
  </si>
  <si>
    <t>26.41M</t>
  </si>
  <si>
    <t>3.65%</t>
  </si>
  <si>
    <t>80.50%</t>
  </si>
  <si>
    <t>905.52k</t>
  </si>
  <si>
    <t>10.37</t>
  </si>
  <si>
    <t>983.86k</t>
  </si>
  <si>
    <t>1.79%</t>
  </si>
  <si>
    <t>40.34%</t>
  </si>
  <si>
    <t>Jul 7, 2017</t>
  </si>
  <si>
    <t>Jun 22, 2017</t>
  </si>
  <si>
    <t>Oct 1, 1987</t>
  </si>
  <si>
    <t>Mr. Christopher Oddleifson</t>
  </si>
  <si>
    <t>Mr. Robert D. Cozzone</t>
  </si>
  <si>
    <t>Chief Financial Officer &amp; Treasurer</t>
  </si>
  <si>
    <t>596.11k</t>
  </si>
  <si>
    <t>24.98k</t>
  </si>
  <si>
    <t>Mr. Barry H. Jensen</t>
  </si>
  <si>
    <t>Chief Information Officer &amp; Sr. VP</t>
  </si>
  <si>
    <t>479.19k</t>
  </si>
  <si>
    <t>Mr. Edward H. Seksay</t>
  </si>
  <si>
    <t>Gen. Counsel &amp; Corp. Sec.</t>
  </si>
  <si>
    <t>509.61k</t>
  </si>
  <si>
    <t>Mr. Gerard F. Nadeau</t>
  </si>
  <si>
    <t>Director</t>
  </si>
  <si>
    <t>645.63k</t>
  </si>
  <si>
    <t>196.19M</t>
  </si>
  <si>
    <t>205.91M</t>
  </si>
  <si>
    <t>216.46M</t>
  </si>
  <si>
    <t>246.64M</t>
  </si>
  <si>
    <t>178.31M</t>
  </si>
  <si>
    <t>189.75M</t>
  </si>
  <si>
    <t>197.02M</t>
  </si>
  <si>
    <t>214.72M</t>
  </si>
  <si>
    <t>224.24M</t>
  </si>
  <si>
    <t>132000</t>
  </si>
  <si>
    <t>15.97M</t>
  </si>
  <si>
    <t>19.44M</t>
  </si>
  <si>
    <t>20.82M</t>
  </si>
  <si>
    <t>22.39M</t>
  </si>
  <si>
    <t>5.12%</t>
  </si>
  <si>
    <t>23.39M</t>
  </si>
  <si>
    <t>23.34M</t>
  </si>
  <si>
    <t>20.42M</t>
  </si>
  <si>
    <t>20.62M</t>
  </si>
  <si>
    <t>18.79M</t>
  </si>
  <si>
    <t>10.62M</t>
  </si>
  <si>
    <t>11.04M</t>
  </si>
  <si>
    <t>11.14M</t>
  </si>
  <si>
    <t>12.69M</t>
  </si>
  <si>
    <t>9.04M</t>
  </si>
  <si>
    <t>7.65M</t>
  </si>
  <si>
    <t>-12.51%</t>
  </si>
  <si>
    <t>-8.85%</t>
  </si>
  <si>
    <t>172.8M</t>
  </si>
  <si>
    <t>182.58M</t>
  </si>
  <si>
    <t>196.04M</t>
  </si>
  <si>
    <t>214.93M</t>
  </si>
  <si>
    <t>227.84M</t>
  </si>
  <si>
    <t>5.66%</t>
  </si>
  <si>
    <t>7.37%</t>
  </si>
  <si>
    <t>9.63%</t>
  </si>
  <si>
    <t>6.01%</t>
  </si>
  <si>
    <t>18.06M</t>
  </si>
  <si>
    <t>-43.51%</t>
  </si>
  <si>
    <t>-85.58%</t>
  </si>
  <si>
    <t>305.00%</t>
  </si>
  <si>
    <t>172.38M</t>
  </si>
  <si>
    <t>185.64M</t>
  </si>
  <si>
    <t>213.43M</t>
  </si>
  <si>
    <t>221.77M</t>
  </si>
  <si>
    <t>14.97%</t>
  </si>
  <si>
    <t>3.91%</t>
  </si>
  <si>
    <t>62.14M</t>
  </si>
  <si>
    <t>63.77M</t>
  </si>
  <si>
    <t>67.33M</t>
  </si>
  <si>
    <t>74.66M</t>
  </si>
  <si>
    <t>82.36M</t>
  </si>
  <si>
    <t>5000</t>
  </si>
  <si>
    <t>230000</t>
  </si>
  <si>
    <t>191000</t>
  </si>
  <si>
    <t>(405,000)</t>
  </si>
  <si>
    <t>(26,000)</t>
  </si>
  <si>
    <t>52.39M</t>
  </si>
  <si>
    <t>54.02M</t>
  </si>
  <si>
    <t>58.75M</t>
  </si>
  <si>
    <t>62.75M</t>
  </si>
  <si>
    <t>25.71M</t>
  </si>
  <si>
    <t>35.56M</t>
  </si>
  <si>
    <t>34.38M</t>
  </si>
  <si>
    <t>38.02M</t>
  </si>
  <si>
    <t>40.94M</t>
  </si>
  <si>
    <t>21.65M</t>
  </si>
  <si>
    <t>13.13M</t>
  </si>
  <si>
    <t>19.64M</t>
  </si>
  <si>
    <t>150.49M</t>
  </si>
  <si>
    <t>161.49M</t>
  </si>
  <si>
    <t>185.17M</t>
  </si>
  <si>
    <t>186.14M</t>
  </si>
  <si>
    <t>84.01M</t>
  </si>
  <si>
    <t>89.89M</t>
  </si>
  <si>
    <t>94.04M</t>
  </si>
  <si>
    <t>105.34M</t>
  </si>
  <si>
    <t>108.96M</t>
  </si>
  <si>
    <t>13.55M</t>
  </si>
  <si>
    <t>15.22M</t>
  </si>
  <si>
    <t>15.91M</t>
  </si>
  <si>
    <t>40.66M</t>
  </si>
  <si>
    <t>55.01M</t>
  </si>
  <si>
    <t>51.38M</t>
  </si>
  <si>
    <t>54.37M</t>
  </si>
  <si>
    <t>50.04M</t>
  </si>
  <si>
    <t>86.21M</t>
  </si>
  <si>
    <t>102.91M</t>
  </si>
  <si>
    <t>117.98M</t>
  </si>
  <si>
    <t>12.45%</t>
  </si>
  <si>
    <t>15.46%</t>
  </si>
  <si>
    <t>19.38%</t>
  </si>
  <si>
    <t>35.86%</t>
  </si>
  <si>
    <t>(30,000)</t>
  </si>
  <si>
    <t>7.92M</t>
  </si>
  <si>
    <t>2.46M</t>
  </si>
  <si>
    <t>10.73M</t>
  </si>
  <si>
    <t>57.3M</t>
  </si>
  <si>
    <t>66.74M</t>
  </si>
  <si>
    <t>83.74M</t>
  </si>
  <si>
    <t>92.18M</t>
  </si>
  <si>
    <t>112.08M</t>
  </si>
  <si>
    <t>16.47%</t>
  </si>
  <si>
    <t>10.07%</t>
  </si>
  <si>
    <t>21.59%</t>
  </si>
  <si>
    <t>34.07%</t>
  </si>
  <si>
    <t>14.67M</t>
  </si>
  <si>
    <t>16.48M</t>
  </si>
  <si>
    <t>23.9M</t>
  </si>
  <si>
    <t>16.59M</t>
  </si>
  <si>
    <t>21.06M</t>
  </si>
  <si>
    <t>17M</t>
  </si>
  <si>
    <t>10.22M</t>
  </si>
  <si>
    <t>(5,000)</t>
  </si>
  <si>
    <t>42.63M</t>
  </si>
  <si>
    <t>50.25M</t>
  </si>
  <si>
    <t>59.85M</t>
  </si>
  <si>
    <t>64.96M</t>
  </si>
  <si>
    <t>76.65M</t>
  </si>
  <si>
    <t>19.09%</t>
  </si>
  <si>
    <t>8.55%</t>
  </si>
  <si>
    <t>17.99%</t>
  </si>
  <si>
    <t>2.18</t>
  </si>
  <si>
    <t>2.50</t>
  </si>
  <si>
    <t>2.51</t>
  </si>
  <si>
    <t>2.90</t>
  </si>
  <si>
    <t>11.22%</t>
  </si>
  <si>
    <t>14.68%</t>
  </si>
  <si>
    <t>0.40%</t>
  </si>
  <si>
    <t>15.54%</t>
  </si>
  <si>
    <t>21.78M</t>
  </si>
  <si>
    <t>23.01M</t>
  </si>
  <si>
    <t>25.89M</t>
  </si>
  <si>
    <t>26.4M</t>
  </si>
  <si>
    <t>11.79%</t>
  </si>
  <si>
    <t>16.00%</t>
  </si>
  <si>
    <t>23.09M</t>
  </si>
  <si>
    <t>23.99M</t>
  </si>
  <si>
    <t>25.96M</t>
  </si>
  <si>
    <t>26.46M</t>
  </si>
  <si>
    <t>98.14M</t>
  </si>
  <si>
    <t>168.11M</t>
  </si>
  <si>
    <t>143.34M</t>
  </si>
  <si>
    <t>84.81M</t>
  </si>
  <si>
    <t>97.2M</t>
  </si>
  <si>
    <t>71.29%</t>
  </si>
  <si>
    <t>-14.73%</t>
  </si>
  <si>
    <t>-40.83%</t>
  </si>
  <si>
    <t>14.60%</t>
  </si>
  <si>
    <t>714.89M</t>
  </si>
  <si>
    <t>804.54M</t>
  </si>
  <si>
    <t>356000</t>
  </si>
  <si>
    <t>804000</t>
  </si>
  <si>
    <t>62.59M</t>
  </si>
  <si>
    <t>80.38M</t>
  </si>
  <si>
    <t>74.72M</t>
  </si>
  <si>
    <t>120.39M</t>
  </si>
  <si>
    <t>103.97M</t>
  </si>
  <si>
    <t>915000</t>
  </si>
  <si>
    <t>6.09M</t>
  </si>
  <si>
    <t>5.65M</t>
  </si>
  <si>
    <t>3.79M</t>
  </si>
  <si>
    <t>463.2M</t>
  </si>
  <si>
    <t>635.2M</t>
  </si>
  <si>
    <t>648.23M</t>
  </si>
  <si>
    <t>709M</t>
  </si>
  <si>
    <t>728.79M</t>
  </si>
  <si>
    <t>24.77M</t>
  </si>
  <si>
    <t>27.63M</t>
  </si>
  <si>
    <t>23.91M</t>
  </si>
  <si>
    <t>24.67M</t>
  </si>
  <si>
    <t>165.52M</t>
  </si>
  <si>
    <t>57.1M</t>
  </si>
  <si>
    <t>196.94M</t>
  </si>
  <si>
    <t>198.04M</t>
  </si>
  <si>
    <t>12.54%</t>
  </si>
  <si>
    <t>-0.68%</t>
  </si>
  <si>
    <t>32.22%</t>
  </si>
  <si>
    <t>0.43%</t>
  </si>
  <si>
    <t>4.47B</t>
  </si>
  <si>
    <t>4.67B</t>
  </si>
  <si>
    <t>4.92B</t>
  </si>
  <si>
    <t>5.94B</t>
  </si>
  <si>
    <t>4.52B</t>
  </si>
  <si>
    <t>4.72B</t>
  </si>
  <si>
    <t>4.97B</t>
  </si>
  <si>
    <t>6B</t>
  </si>
  <si>
    <t>766.11M</t>
  </si>
  <si>
    <t>861.44M</t>
  </si>
  <si>
    <t>946.09M</t>
  </si>
  <si>
    <t>829.1M</t>
  </si>
  <si>
    <t>842.3M</t>
  </si>
  <si>
    <t>881.07M</t>
  </si>
  <si>
    <t>942.79M</t>
  </si>
  <si>
    <t>999.21M</t>
  </si>
  <si>
    <t>2.92B</t>
  </si>
  <si>
    <t>3.14B</t>
  </si>
  <si>
    <t>3.29B</t>
  </si>
  <si>
    <t>(51.83M)</t>
  </si>
  <si>
    <t>(53.24M)</t>
  </si>
  <si>
    <t>(55.1M)</t>
  </si>
  <si>
    <t>(55.83M)</t>
  </si>
  <si>
    <t>(61.57M)</t>
  </si>
  <si>
    <t>4.43%</t>
  </si>
  <si>
    <t>11.72%</t>
  </si>
  <si>
    <t>8.12%</t>
  </si>
  <si>
    <t>55.23M</t>
  </si>
  <si>
    <t>64.95M</t>
  </si>
  <si>
    <t>64.07M</t>
  </si>
  <si>
    <t>75.66M</t>
  </si>
  <si>
    <t>78.48M</t>
  </si>
  <si>
    <t>409.4M</t>
  </si>
  <si>
    <t>388.94M</t>
  </si>
  <si>
    <t>435.08M</t>
  </si>
  <si>
    <t>498.45M</t>
  </si>
  <si>
    <t>530.43M</t>
  </si>
  <si>
    <t>247.26M</t>
  </si>
  <si>
    <t>206.29M</t>
  </si>
  <si>
    <t>254.77M</t>
  </si>
  <si>
    <t>285.54M</t>
  </si>
  <si>
    <t>299.05M</t>
  </si>
  <si>
    <t>162.14M</t>
  </si>
  <si>
    <t>182.64M</t>
  </si>
  <si>
    <t>180.31M</t>
  </si>
  <si>
    <t>212.91M</t>
  </si>
  <si>
    <t>231.37M</t>
  </si>
  <si>
    <t>6.1B</t>
  </si>
  <si>
    <t>6.36B</t>
  </si>
  <si>
    <t>7.21B</t>
  </si>
  <si>
    <t>7.71B</t>
  </si>
  <si>
    <t>5.94%</t>
  </si>
  <si>
    <t>13.27%</t>
  </si>
  <si>
    <t>6.93%</t>
  </si>
  <si>
    <t>4.55B</t>
  </si>
  <si>
    <t>4.99B</t>
  </si>
  <si>
    <t>5.21B</t>
  </si>
  <si>
    <t>5.99B</t>
  </si>
  <si>
    <t>2.06B</t>
  </si>
  <si>
    <t>3.3B</t>
  </si>
  <si>
    <t>3.75B</t>
  </si>
  <si>
    <t>4.14B</t>
  </si>
  <si>
    <t>9.67%</t>
  </si>
  <si>
    <t>7.04%</t>
  </si>
  <si>
    <t>591.06M</t>
  </si>
  <si>
    <t>448.49M</t>
  </si>
  <si>
    <t>406.66M</t>
  </si>
  <si>
    <t>343.93M</t>
  </si>
  <si>
    <t>335.47M</t>
  </si>
  <si>
    <t>378.6M</t>
  </si>
  <si>
    <t>259.32M</t>
  </si>
  <si>
    <t>235.89M</t>
  </si>
  <si>
    <t>185.98M</t>
  </si>
  <si>
    <t>226.91M</t>
  </si>
  <si>
    <t>105.03M</t>
  </si>
  <si>
    <t>38M</t>
  </si>
  <si>
    <t>52.03M</t>
  </si>
  <si>
    <t>154.29M</t>
  </si>
  <si>
    <t>197.89M</t>
  </si>
  <si>
    <t>133.96M</t>
  </si>
  <si>
    <t>176.91M</t>
  </si>
  <si>
    <t>212.45M</t>
  </si>
  <si>
    <t>189.17M</t>
  </si>
  <si>
    <t>170.76M</t>
  </si>
  <si>
    <t>157.95M</t>
  </si>
  <si>
    <t>108.56M</t>
  </si>
  <si>
    <t>-10.96%</t>
  </si>
  <si>
    <t>-9.73%</t>
  </si>
  <si>
    <t>-7.50%</t>
  </si>
  <si>
    <t>-31.27%</t>
  </si>
  <si>
    <t>10.27%</t>
  </si>
  <si>
    <t>7.35%</t>
  </si>
  <si>
    <t>4.35%</t>
  </si>
  <si>
    <t>89.93M</t>
  </si>
  <si>
    <t>72.79M</t>
  </si>
  <si>
    <t>107.26M</t>
  </si>
  <si>
    <t>103.37M</t>
  </si>
  <si>
    <t>96.96M</t>
  </si>
  <si>
    <t>5.23B</t>
  </si>
  <si>
    <t>5.51B</t>
  </si>
  <si>
    <t>6.84B</t>
  </si>
  <si>
    <t>529.32M</t>
  </si>
  <si>
    <t>591.54M</t>
  </si>
  <si>
    <t>640.53M</t>
  </si>
  <si>
    <t>771.46M</t>
  </si>
  <si>
    <t>864.69M</t>
  </si>
  <si>
    <t>225000</t>
  </si>
  <si>
    <t>235000</t>
  </si>
  <si>
    <t>237000</t>
  </si>
  <si>
    <t>260000</t>
  </si>
  <si>
    <t>268000</t>
  </si>
  <si>
    <t>269.95M</t>
  </si>
  <si>
    <t>305.18M</t>
  </si>
  <si>
    <t>311.98M</t>
  </si>
  <si>
    <t>405.49M</t>
  </si>
  <si>
    <t>451.66M</t>
  </si>
  <si>
    <t>263.67M</t>
  </si>
  <si>
    <t>293.56M</t>
  </si>
  <si>
    <t>330.44M</t>
  </si>
  <si>
    <t>368.17M</t>
  </si>
  <si>
    <t>414.1M</t>
  </si>
  <si>
    <t>173000</t>
  </si>
  <si>
    <t>(5.41M)</t>
  </si>
  <si>
    <t>(5.52M)</t>
  </si>
  <si>
    <t>(3.76M)</t>
  </si>
  <si>
    <t>(1.51M)</t>
  </si>
  <si>
    <t>9.19%</t>
  </si>
  <si>
    <t>10.06%</t>
  </si>
  <si>
    <t>9.37%</t>
  </si>
  <si>
    <t>(6.26M)</t>
  </si>
  <si>
    <t>(9.29M)</t>
  </si>
  <si>
    <t>(7.68M)</t>
  </si>
  <si>
    <t>(8.97M)</t>
  </si>
  <si>
    <t>(13.45M)</t>
  </si>
  <si>
    <t>67000</t>
  </si>
  <si>
    <t>10.55M</t>
  </si>
  <si>
    <t>9.01M</t>
  </si>
  <si>
    <t>37.94M</t>
  </si>
  <si>
    <t>(125.32M)</t>
  </si>
  <si>
    <t>(8.71M)</t>
  </si>
  <si>
    <t>(68.48M)</t>
  </si>
  <si>
    <t>(9.95M)</t>
  </si>
  <si>
    <t>(128.15M)</t>
  </si>
  <si>
    <t>(272.54M)</t>
  </si>
  <si>
    <t>(120.73M)</t>
  </si>
  <si>
    <t>(252.07M)</t>
  </si>
  <si>
    <t>(178.15M)</t>
  </si>
  <si>
    <t>166.09M</t>
  </si>
  <si>
    <t>147.22M</t>
  </si>
  <si>
    <t>183.59M</t>
  </si>
  <si>
    <t>168.2M</t>
  </si>
  <si>
    <t>(325.22M)</t>
  </si>
  <si>
    <t>(84.26M)</t>
  </si>
  <si>
    <t>(266.96M)</t>
  </si>
  <si>
    <t>(114.55M)</t>
  </si>
  <si>
    <t>(227.9M)</t>
  </si>
  <si>
    <t>39.31M</t>
  </si>
  <si>
    <t>876000</t>
  </si>
  <si>
    <t>(267,000)</t>
  </si>
  <si>
    <t>(11.28M)</t>
  </si>
  <si>
    <t>(162,000)</t>
  </si>
  <si>
    <t>(163,000)</t>
  </si>
  <si>
    <t>8.95M</t>
  </si>
  <si>
    <t>6.31M</t>
  </si>
  <si>
    <t>(293.76M)</t>
  </si>
  <si>
    <t>(169.29M)</t>
  </si>
  <si>
    <t>(285.09M)</t>
  </si>
  <si>
    <t>(205.02M)</t>
  </si>
  <si>
    <t>(239.4M)</t>
  </si>
  <si>
    <t>42.37%</t>
  </si>
  <si>
    <t>-68.40%</t>
  </si>
  <si>
    <t>28.09%</t>
  </si>
  <si>
    <t>-16.77%</t>
  </si>
  <si>
    <t>-149.73%</t>
  </si>
  <si>
    <t>-82.21%</t>
  </si>
  <si>
    <t>-131.71%</t>
  </si>
  <si>
    <t>-87.04%</t>
  </si>
  <si>
    <t>-97.06%</t>
  </si>
  <si>
    <t>(22.49M)</t>
  </si>
  <si>
    <t>(15.12M)</t>
  </si>
  <si>
    <t>(22.44M)</t>
  </si>
  <si>
    <t>(26.17M)</t>
  </si>
  <si>
    <t>32.77%</t>
  </si>
  <si>
    <t>-48.41%</t>
  </si>
  <si>
    <t>-16.62%</t>
  </si>
  <si>
    <t>-13.52%</t>
  </si>
  <si>
    <t>79.14M</t>
  </si>
  <si>
    <t>94.01M</t>
  </si>
  <si>
    <t>80.73M</t>
  </si>
  <si>
    <t>104.8M</t>
  </si>
  <si>
    <t>333.49M</t>
  </si>
  <si>
    <t>318.06M</t>
  </si>
  <si>
    <t>428.71M</t>
  </si>
  <si>
    <t>350.74M</t>
  </si>
  <si>
    <t>4.06M</t>
  </si>
  <si>
    <t>2.52M</t>
  </si>
  <si>
    <t>969000</t>
  </si>
  <si>
    <t>1.56M</t>
  </si>
  <si>
    <t>2.32M</t>
  </si>
  <si>
    <t>(90.81M)</t>
  </si>
  <si>
    <t>(141.02M)</t>
  </si>
  <si>
    <t>(41.4M)</t>
  </si>
  <si>
    <t>(112.93M)</t>
  </si>
  <si>
    <t>(59.84M)</t>
  </si>
  <si>
    <t>(65.82M)</t>
  </si>
  <si>
    <t>(61.07M)</t>
  </si>
  <si>
    <t>(71.4M)</t>
  </si>
  <si>
    <t>(73.93M)</t>
  </si>
  <si>
    <t>(24.99M)</t>
  </si>
  <si>
    <t>(79.95M)</t>
  </si>
  <si>
    <t>(39M)</t>
  </si>
  <si>
    <t>(65.79M)</t>
  </si>
  <si>
    <t>35M</t>
  </si>
  <si>
    <t>51000</t>
  </si>
  <si>
    <t>(57,000)</t>
  </si>
  <si>
    <t>201000</t>
  </si>
  <si>
    <t>(467,000)</t>
  </si>
  <si>
    <t>(669,000)</t>
  </si>
  <si>
    <t>(641,000)</t>
  </si>
  <si>
    <t>(657,000)</t>
  </si>
  <si>
    <t>(696,000)</t>
  </si>
  <si>
    <t>612000</t>
  </si>
  <si>
    <t>842000</t>
  </si>
  <si>
    <t>663000</t>
  </si>
  <si>
    <t>201.96M</t>
  </si>
  <si>
    <t>68.11M</t>
  </si>
  <si>
    <t>164.3M</t>
  </si>
  <si>
    <t>213.51M</t>
  </si>
  <si>
    <t>158.88M</t>
  </si>
  <si>
    <t>-66.27%</t>
  </si>
  <si>
    <t>141.21%</t>
  </si>
  <si>
    <t>29.95%</t>
  </si>
  <si>
    <t>-25.59%</t>
  </si>
  <si>
    <t>102.94%</t>
  </si>
  <si>
    <t>33.08%</t>
  </si>
  <si>
    <t>75.90%</t>
  </si>
  <si>
    <t>90.64%</t>
  </si>
  <si>
    <t>64.42%</t>
  </si>
  <si>
    <t>(22.03M)</t>
  </si>
  <si>
    <t>851000</t>
  </si>
  <si>
    <t>(38.07M)</t>
  </si>
  <si>
    <t>97.51M</t>
  </si>
  <si>
    <t>13.33M</t>
  </si>
  <si>
    <t>63.51M</t>
  </si>
  <si>
    <t>92.74M</t>
  </si>
  <si>
    <t>75.05M</t>
  </si>
  <si>
    <t>83.45M</t>
  </si>
  <si>
    <t>46.01%</t>
  </si>
  <si>
    <t>-19.07%</t>
  </si>
  <si>
    <t>4.64%</t>
  </si>
  <si>
    <t>Krones AG (KRN.DE)</t>
  </si>
  <si>
    <t>106.55</t>
  </si>
  <si>
    <t>107.40</t>
  </si>
  <si>
    <t>107.10</t>
  </si>
  <si>
    <t>0.00 x 4000</t>
  </si>
  <si>
    <t>0.00 x 10500</t>
  </si>
  <si>
    <t>106.05 - 107.55</t>
  </si>
  <si>
    <t>80.54 - 114.50</t>
  </si>
  <si>
    <t>43835</t>
  </si>
  <si>
    <t>43900</t>
  </si>
  <si>
    <t>19.11</t>
  </si>
  <si>
    <t>5.57</t>
  </si>
  <si>
    <t>108.96</t>
  </si>
  <si>
    <t>15</t>
  </si>
  <si>
    <t>869.8M</t>
  </si>
  <si>
    <t>3.65B</t>
  </si>
  <si>
    <t>788.2M</t>
  </si>
  <si>
    <t>819.8M</t>
  </si>
  <si>
    <t>1.58</t>
  </si>
  <si>
    <t>1.15</t>
  </si>
  <si>
    <t>1.75</t>
  </si>
  <si>
    <t>1.4</t>
  </si>
  <si>
    <t>-11.50%</t>
  </si>
  <si>
    <t>1.60%</t>
  </si>
  <si>
    <t>10.80%</t>
  </si>
  <si>
    <t>KRN.DE</t>
  </si>
  <si>
    <t>7.42%</t>
  </si>
  <si>
    <t>15.22%</t>
  </si>
  <si>
    <t>17.33</t>
  </si>
  <si>
    <t>2.54</t>
  </si>
  <si>
    <t>2.63</t>
  </si>
  <si>
    <t>112.75</t>
  </si>
  <si>
    <t>16.50%</t>
  </si>
  <si>
    <t>309.39M</t>
  </si>
  <si>
    <t>176.05M</t>
  </si>
  <si>
    <t>13.70%</t>
  </si>
  <si>
    <t>256.1M</t>
  </si>
  <si>
    <t>8.13</t>
  </si>
  <si>
    <t>40.49</t>
  </si>
  <si>
    <t>234.27M</t>
  </si>
  <si>
    <t>92.47M</t>
  </si>
  <si>
    <t>8.33%</t>
  </si>
  <si>
    <t>114.50</t>
  </si>
  <si>
    <t>80.54</t>
  </si>
  <si>
    <t>106.75</t>
  </si>
  <si>
    <t>102.80</t>
  </si>
  <si>
    <t>43.9k</t>
  </si>
  <si>
    <t>37.96k</t>
  </si>
  <si>
    <t>31.59M</t>
  </si>
  <si>
    <t>3/1</t>
  </si>
  <si>
    <t>Aug 22, 2007</t>
  </si>
  <si>
    <t>Mr. Christoph Klenk</t>
  </si>
  <si>
    <t>Chairman of Exec. Board &amp; CEO</t>
  </si>
  <si>
    <t>Mr. Michael Andersen</t>
  </si>
  <si>
    <t>CFO &amp; Member of Exec. Board</t>
  </si>
  <si>
    <t>824k</t>
  </si>
  <si>
    <t>Mr. Rainulf Diepold</t>
  </si>
  <si>
    <t>Member of Exec. Board</t>
  </si>
  <si>
    <t>763k</t>
  </si>
  <si>
    <t>Mr. Thomas Ricker</t>
  </si>
  <si>
    <t>510k</t>
  </si>
  <si>
    <t>Mr. Markus Tischer</t>
  </si>
  <si>
    <t>433k</t>
  </si>
  <si>
    <t>MB Financial, Inc. (MBFI)</t>
  </si>
  <si>
    <t>42.40</t>
  </si>
  <si>
    <t>42.49</t>
  </si>
  <si>
    <t>42.27</t>
  </si>
  <si>
    <t>42.05 - 42.67</t>
  </si>
  <si>
    <t>35.00 - 48.47</t>
  </si>
  <si>
    <t>232162</t>
  </si>
  <si>
    <t>342311</t>
  </si>
  <si>
    <t>3.53B</t>
  </si>
  <si>
    <t>0.97</t>
  </si>
  <si>
    <t>18.83</t>
  </si>
  <si>
    <t>0.84 (1.97%)</t>
  </si>
  <si>
    <t>48.70</t>
  </si>
  <si>
    <t>152.82M</t>
  </si>
  <si>
    <t>158.4M</t>
  </si>
  <si>
    <t>622.47M</t>
  </si>
  <si>
    <t>676.27M</t>
  </si>
  <si>
    <t>149.4M</t>
  </si>
  <si>
    <t>597.5M</t>
  </si>
  <si>
    <t>643.8M</t>
  </si>
  <si>
    <t>157.3M</t>
  </si>
  <si>
    <t>165M</t>
  </si>
  <si>
    <t>640M</t>
  </si>
  <si>
    <t>695M</t>
  </si>
  <si>
    <t>129.81M</t>
  </si>
  <si>
    <t>137.89M</t>
  </si>
  <si>
    <t>546.51M</t>
  </si>
  <si>
    <t>17.70%</t>
  </si>
  <si>
    <t>14.90%</t>
  </si>
  <si>
    <t>13.90%</t>
  </si>
  <si>
    <t>0.6</t>
  </si>
  <si>
    <t>-0.07</t>
  </si>
  <si>
    <t>-8.50%</t>
  </si>
  <si>
    <t>-11.70%</t>
  </si>
  <si>
    <t>MBFI</t>
  </si>
  <si>
    <t>27.80%</t>
  </si>
  <si>
    <t>23.90%</t>
  </si>
  <si>
    <t>13.30%</t>
  </si>
  <si>
    <t>3.87</t>
  </si>
  <si>
    <t>20.81%</t>
  </si>
  <si>
    <t>32.87%</t>
  </si>
  <si>
    <t>910.88M</t>
  </si>
  <si>
    <t>11.45</t>
  </si>
  <si>
    <t>181.54M</t>
  </si>
  <si>
    <t>508.35M</t>
  </si>
  <si>
    <t>6.08</t>
  </si>
  <si>
    <t>29.89</t>
  </si>
  <si>
    <t>377.37M</t>
  </si>
  <si>
    <t>11.55%</t>
  </si>
  <si>
    <t>48.47</t>
  </si>
  <si>
    <t>43.34</t>
  </si>
  <si>
    <t>43.74</t>
  </si>
  <si>
    <t>342.31k</t>
  </si>
  <si>
    <t>350.75k</t>
  </si>
  <si>
    <t>83.16M</t>
  </si>
  <si>
    <t>80.35M</t>
  </si>
  <si>
    <t>5.84%</t>
  </si>
  <si>
    <t>72.30%</t>
  </si>
  <si>
    <t>7.34</t>
  </si>
  <si>
    <t>2.85%</t>
  </si>
  <si>
    <t>33.78%</t>
  </si>
  <si>
    <t>Dec 22, 2003</t>
  </si>
  <si>
    <t>Mr. Mitchell S. Feiger</t>
  </si>
  <si>
    <t>Chief Exec. Officer, Pres, Director and Director of MB Financial Bank</t>
  </si>
  <si>
    <t>2.06M</t>
  </si>
  <si>
    <t>180.66k</t>
  </si>
  <si>
    <t>Mr. Randall T. Conte CPA</t>
  </si>
  <si>
    <t>CFO, VP, CFO of MB Financial Bank, COO of MB Financial Bank and EVP of MB Financial Bank</t>
  </si>
  <si>
    <t>738.03k</t>
  </si>
  <si>
    <t>Mr. Mark A. Hoppe</t>
  </si>
  <si>
    <t>CEO of MB Financial Bank, Pres of MB Financial Bank and Director of MB Financial Bank</t>
  </si>
  <si>
    <t>1.37M</t>
  </si>
  <si>
    <t>Ms. Jill E. York</t>
  </si>
  <si>
    <t>VP and EVP of Specialty Banking</t>
  </si>
  <si>
    <t>826.5k</t>
  </si>
  <si>
    <t>339.25k</t>
  </si>
  <si>
    <t>Mr. Brian J. Wildman</t>
  </si>
  <si>
    <t>Exec. VP of Consumer Banking of MB Financial Bank</t>
  </si>
  <si>
    <t>650.6k</t>
  </si>
  <si>
    <t>133.95k</t>
  </si>
  <si>
    <t>335.31M</t>
  </si>
  <si>
    <t>297.9M</t>
  </si>
  <si>
    <t>375.15M</t>
  </si>
  <si>
    <t>494.23M</t>
  </si>
  <si>
    <t>557.18M</t>
  </si>
  <si>
    <t>271.71M</t>
  </si>
  <si>
    <t>238.54M</t>
  </si>
  <si>
    <t>301.05M</t>
  </si>
  <si>
    <t>413.64M</t>
  </si>
  <si>
    <t>479M</t>
  </si>
  <si>
    <t>15000</t>
  </si>
  <si>
    <t>25000</t>
  </si>
  <si>
    <t>1000</t>
  </si>
  <si>
    <t>867000</t>
  </si>
  <si>
    <t>587000</t>
  </si>
  <si>
    <t>62.74M</t>
  </si>
  <si>
    <t>58.65M</t>
  </si>
  <si>
    <t>73.41M</t>
  </si>
  <si>
    <t>80.27M</t>
  </si>
  <si>
    <t>77.59M</t>
  </si>
  <si>
    <t>-11.16%</t>
  </si>
  <si>
    <t>25.93%</t>
  </si>
  <si>
    <t>31.74%</t>
  </si>
  <si>
    <t>12.74%</t>
  </si>
  <si>
    <t>42.52M</t>
  </si>
  <si>
    <t>25.56M</t>
  </si>
  <si>
    <t>24.33M</t>
  </si>
  <si>
    <t>28.63M</t>
  </si>
  <si>
    <t>39.29M</t>
  </si>
  <si>
    <t>30.26M</t>
  </si>
  <si>
    <t>19.24M</t>
  </si>
  <si>
    <t>19.66M</t>
  </si>
  <si>
    <t>25.58M</t>
  </si>
  <si>
    <t>12.26M</t>
  </si>
  <si>
    <t>6.32M</t>
  </si>
  <si>
    <t>8.97M</t>
  </si>
  <si>
    <t>13.71M</t>
  </si>
  <si>
    <t>-39.89%</t>
  </si>
  <si>
    <t>17.69%</t>
  </si>
  <si>
    <t>37.23%</t>
  </si>
  <si>
    <t>292.79M</t>
  </si>
  <si>
    <t>272.34M</t>
  </si>
  <si>
    <t>350.82M</t>
  </si>
  <si>
    <t>465.61M</t>
  </si>
  <si>
    <t>517.89M</t>
  </si>
  <si>
    <t>-6.99%</t>
  </si>
  <si>
    <t>28.82%</t>
  </si>
  <si>
    <t>32.72%</t>
  </si>
  <si>
    <t>11.23%</t>
  </si>
  <si>
    <t>(5.8M)</t>
  </si>
  <si>
    <t>21.39M</t>
  </si>
  <si>
    <t>19.56M</t>
  </si>
  <si>
    <t>34.79%</t>
  </si>
  <si>
    <t>307.65%</t>
  </si>
  <si>
    <t>77.45%</t>
  </si>
  <si>
    <t>301.69M</t>
  </si>
  <si>
    <t>278.14M</t>
  </si>
  <si>
    <t>338.77M</t>
  </si>
  <si>
    <t>444.22M</t>
  </si>
  <si>
    <t>498.33M</t>
  </si>
  <si>
    <t>21.80%</t>
  </si>
  <si>
    <t>31.13%</t>
  </si>
  <si>
    <t>12.18%</t>
  </si>
  <si>
    <t>144.03M</t>
  </si>
  <si>
    <t>202.11M</t>
  </si>
  <si>
    <t>327.85M</t>
  </si>
  <si>
    <t>357.92M</t>
  </si>
  <si>
    <t>779000</t>
  </si>
  <si>
    <t>13000</t>
  </si>
  <si>
    <t>(2.43M)</t>
  </si>
  <si>
    <t>(176,000)</t>
  </si>
  <si>
    <t>447000</t>
  </si>
  <si>
    <t>81.15M</t>
  </si>
  <si>
    <t>83.02M</t>
  </si>
  <si>
    <t>144.28M</t>
  </si>
  <si>
    <t>235.02M</t>
  </si>
  <si>
    <t>286.78M</t>
  </si>
  <si>
    <t>63.16M</t>
  </si>
  <si>
    <t>63.88M</t>
  </si>
  <si>
    <t>122.44M</t>
  </si>
  <si>
    <t>211.47M</t>
  </si>
  <si>
    <t>253.91M</t>
  </si>
  <si>
    <t>62.1M</t>
  </si>
  <si>
    <t>61.41M</t>
  </si>
  <si>
    <t>60.26M</t>
  </si>
  <si>
    <t>93M</t>
  </si>
  <si>
    <t>70.69M</t>
  </si>
  <si>
    <t>284.07M</t>
  </si>
  <si>
    <t>296.3M</t>
  </si>
  <si>
    <t>398.65M</t>
  </si>
  <si>
    <t>533.93M</t>
  </si>
  <si>
    <t>591.44M</t>
  </si>
  <si>
    <t>165.7M</t>
  </si>
  <si>
    <t>177.86M</t>
  </si>
  <si>
    <t>239.69M</t>
  </si>
  <si>
    <t>343.71M</t>
  </si>
  <si>
    <t>387.17M</t>
  </si>
  <si>
    <t>35.81M</t>
  </si>
  <si>
    <t>36.88M</t>
  </si>
  <si>
    <t>44.17M</t>
  </si>
  <si>
    <t>50.24M</t>
  </si>
  <si>
    <t>56.92M</t>
  </si>
  <si>
    <t>30.33M</t>
  </si>
  <si>
    <t>29.49M</t>
  </si>
  <si>
    <t>53.77M</t>
  </si>
  <si>
    <t>62.82M</t>
  </si>
  <si>
    <t>78.52M</t>
  </si>
  <si>
    <t>161.65M</t>
  </si>
  <si>
    <t>126.28M</t>
  </si>
  <si>
    <t>142.23M</t>
  </si>
  <si>
    <t>238.14M</t>
  </si>
  <si>
    <t>264.8M</t>
  </si>
  <si>
    <t>-21.88%</t>
  </si>
  <si>
    <t>12.63%</t>
  </si>
  <si>
    <t>67.43%</t>
  </si>
  <si>
    <t>28.94%</t>
  </si>
  <si>
    <t>(32.38M)</t>
  </si>
  <si>
    <t>11.68M</t>
  </si>
  <si>
    <t>8.04M</t>
  </si>
  <si>
    <t>12.45M</t>
  </si>
  <si>
    <t>2.41M</t>
  </si>
  <si>
    <t>14000</t>
  </si>
  <si>
    <t>35.29M</t>
  </si>
  <si>
    <t>23.87M</t>
  </si>
  <si>
    <t>126.85M</t>
  </si>
  <si>
    <t>137.95M</t>
  </si>
  <si>
    <t>123.29M</t>
  </si>
  <si>
    <t>232.16M</t>
  </si>
  <si>
    <t>253.38M</t>
  </si>
  <si>
    <t>-10.62%</t>
  </si>
  <si>
    <t>88.30%</t>
  </si>
  <si>
    <t>9.14%</t>
  </si>
  <si>
    <t>36.48M</t>
  </si>
  <si>
    <t>39.49M</t>
  </si>
  <si>
    <t>37.19M</t>
  </si>
  <si>
    <t>79.24M</t>
  </si>
  <si>
    <t>21.3M</t>
  </si>
  <si>
    <t>17.81M</t>
  </si>
  <si>
    <t>33.64M</t>
  </si>
  <si>
    <t>33.29M</t>
  </si>
  <si>
    <t>15.18M</t>
  </si>
  <si>
    <t>21.68M</t>
  </si>
  <si>
    <t>(48,000)</t>
  </si>
  <si>
    <t>39.57M</t>
  </si>
  <si>
    <t>45.92M</t>
  </si>
  <si>
    <t>(2,000)</t>
  </si>
  <si>
    <t>(7,000)</t>
  </si>
  <si>
    <t>90.37M</t>
  </si>
  <si>
    <t>158.94M</t>
  </si>
  <si>
    <t>174.13M</t>
  </si>
  <si>
    <t>8.94%</t>
  </si>
  <si>
    <t>-12.55%</t>
  </si>
  <si>
    <t>84.60%</t>
  </si>
  <si>
    <t>87.1M</t>
  </si>
  <si>
    <t>82.1M</t>
  </si>
  <si>
    <t>150.94M</t>
  </si>
  <si>
    <t>166.13M</t>
  </si>
  <si>
    <t>-27.07%</t>
  </si>
  <si>
    <t>53.79%</t>
  </si>
  <si>
    <t>54.27M</t>
  </si>
  <si>
    <t>62.01M</t>
  </si>
  <si>
    <t>74.18M</t>
  </si>
  <si>
    <t>76.97M</t>
  </si>
  <si>
    <t>11.88%</t>
  </si>
  <si>
    <t>-26.82%</t>
  </si>
  <si>
    <t>54.20%</t>
  </si>
  <si>
    <t>54.99M</t>
  </si>
  <si>
    <t>62.57M</t>
  </si>
  <si>
    <t>74.85M</t>
  </si>
  <si>
    <t>77.98M</t>
  </si>
  <si>
    <t>176.01M</t>
  </si>
  <si>
    <t>205.19M</t>
  </si>
  <si>
    <t>256.8M</t>
  </si>
  <si>
    <t>307.87M</t>
  </si>
  <si>
    <t>364.78M</t>
  </si>
  <si>
    <t>16.58%</t>
  </si>
  <si>
    <t>25.15%</t>
  </si>
  <si>
    <t>19.88%</t>
  </si>
  <si>
    <t>18.49%</t>
  </si>
  <si>
    <t>2.66B</t>
  </si>
  <si>
    <t>3.72B</t>
  </si>
  <si>
    <t>42.95M</t>
  </si>
  <si>
    <t>41.32M</t>
  </si>
  <si>
    <t>52.07M</t>
  </si>
  <si>
    <t>65.87M</t>
  </si>
  <si>
    <t>64.61M</t>
  </si>
  <si>
    <t>23.42M</t>
  </si>
  <si>
    <t>55.39M</t>
  </si>
  <si>
    <t>51.42M</t>
  </si>
  <si>
    <t>75.57M</t>
  </si>
  <si>
    <t>114.23M</t>
  </si>
  <si>
    <t>962.58M</t>
  </si>
  <si>
    <t>952.1M</t>
  </si>
  <si>
    <t>108.51M</t>
  </si>
  <si>
    <t>293.53M</t>
  </si>
  <si>
    <t>269.8M</t>
  </si>
  <si>
    <t>230.39M</t>
  </si>
  <si>
    <t>204.72M</t>
  </si>
  <si>
    <t>119.03M</t>
  </si>
  <si>
    <t>268.9M</t>
  </si>
  <si>
    <t>792.49M</t>
  </si>
  <si>
    <t>818.3M</t>
  </si>
  <si>
    <t>815.57M</t>
  </si>
  <si>
    <t>5.08%</t>
  </si>
  <si>
    <t>31.95%</t>
  </si>
  <si>
    <t>-0.63%</t>
  </si>
  <si>
    <t>5.6B</t>
  </si>
  <si>
    <t>8.97B</t>
  </si>
  <si>
    <t>9.67B</t>
  </si>
  <si>
    <t>12.63B</t>
  </si>
  <si>
    <t>5.77B</t>
  </si>
  <si>
    <t>5.71B</t>
  </si>
  <si>
    <t>9.08B</t>
  </si>
  <si>
    <t>9.79B</t>
  </si>
  <si>
    <t>12.77B</t>
  </si>
  <si>
    <t>2.43B</t>
  </si>
  <si>
    <t>2.6B</t>
  </si>
  <si>
    <t>5.02B</t>
  </si>
  <si>
    <t>5.93B</t>
  </si>
  <si>
    <t>398.5M</t>
  </si>
  <si>
    <t>335.24M</t>
  </si>
  <si>
    <t>621.37M</t>
  </si>
  <si>
    <t>698.04M</t>
  </si>
  <si>
    <t>905.65M</t>
  </si>
  <si>
    <t>3.68B</t>
  </si>
  <si>
    <t>172.74M</t>
  </si>
  <si>
    <t>348.61M</t>
  </si>
  <si>
    <t>397.96M</t>
  </si>
  <si>
    <t>439.05M</t>
  </si>
  <si>
    <t>659.58M</t>
  </si>
  <si>
    <t>500.25M</t>
  </si>
  <si>
    <t>31.23M</t>
  </si>
  <si>
    <t>34.68M</t>
  </si>
  <si>
    <t>36.33M</t>
  </si>
  <si>
    <t>(1.9M)</t>
  </si>
  <si>
    <t>(31.23M)</t>
  </si>
  <si>
    <t>(34.68M)</t>
  </si>
  <si>
    <t>(36.33M)</t>
  </si>
  <si>
    <t>(124.2M)</t>
  </si>
  <si>
    <t>(111.75M)</t>
  </si>
  <si>
    <t>(110.03M)</t>
  </si>
  <si>
    <t>(128.14M)</t>
  </si>
  <si>
    <t>(139.37M)</t>
  </si>
  <si>
    <t>60.21%</t>
  </si>
  <si>
    <t>7.72%</t>
  </si>
  <si>
    <t>30.66%</t>
  </si>
  <si>
    <t>351.36M</t>
  </si>
  <si>
    <t>352.15M</t>
  </si>
  <si>
    <t>401.21M</t>
  </si>
  <si>
    <t>447.7M</t>
  </si>
  <si>
    <t>605.24M</t>
  </si>
  <si>
    <t>665.46M</t>
  </si>
  <si>
    <t>657.27M</t>
  </si>
  <si>
    <t>212.58M</t>
  </si>
  <si>
    <t>210.47M</t>
  </si>
  <si>
    <t>471.34M</t>
  </si>
  <si>
    <t>433.03M</t>
  </si>
  <si>
    <t>704.04M</t>
  </si>
  <si>
    <t>452.88M</t>
  </si>
  <si>
    <t>446.8M</t>
  </si>
  <si>
    <t>749.53M</t>
  </si>
  <si>
    <t>769.88M</t>
  </si>
  <si>
    <t>9.61B</t>
  </si>
  <si>
    <t>9.7B</t>
  </si>
  <si>
    <t>14.66B</t>
  </si>
  <si>
    <t>15.69B</t>
  </si>
  <si>
    <t>19.45B</t>
  </si>
  <si>
    <t>0.95%</t>
  </si>
  <si>
    <t>51.12%</t>
  </si>
  <si>
    <t>23.99%</t>
  </si>
  <si>
    <t>0.99%</t>
  </si>
  <si>
    <t>7.54B</t>
  </si>
  <si>
    <t>10.99B</t>
  </si>
  <si>
    <t>11.51B</t>
  </si>
  <si>
    <t>14.11B</t>
  </si>
  <si>
    <t>5.38B</t>
  </si>
  <si>
    <t>5.01B</t>
  </si>
  <si>
    <t>6.87B</t>
  </si>
  <si>
    <t>6.88B</t>
  </si>
  <si>
    <t>7.7B</t>
  </si>
  <si>
    <t>-2.14%</t>
  </si>
  <si>
    <t>48.90%</t>
  </si>
  <si>
    <t>488.72M</t>
  </si>
  <si>
    <t>707.61M</t>
  </si>
  <si>
    <t>280.48M</t>
  </si>
  <si>
    <t>502.52M</t>
  </si>
  <si>
    <t>948.54M</t>
  </si>
  <si>
    <t>72.24M</t>
  </si>
  <si>
    <t>309.13M</t>
  </si>
  <si>
    <t>717.12M</t>
  </si>
  <si>
    <t>839.68M</t>
  </si>
  <si>
    <t>208.24M</t>
  </si>
  <si>
    <t>193.39M</t>
  </si>
  <si>
    <t>231.42M</t>
  </si>
  <si>
    <t>230.74M</t>
  </si>
  <si>
    <t>294.29M</t>
  </si>
  <si>
    <t>208.23M</t>
  </si>
  <si>
    <t>205.09M</t>
  </si>
  <si>
    <t>251.57M</t>
  </si>
  <si>
    <t>521.76M</t>
  </si>
  <si>
    <t>352.97M</t>
  </si>
  <si>
    <t>107.40%</t>
  </si>
  <si>
    <t>-32.35%</t>
  </si>
  <si>
    <t>7.29%</t>
  </si>
  <si>
    <t>8.18%</t>
  </si>
  <si>
    <t>10.15%</t>
  </si>
  <si>
    <t>10.75%</t>
  </si>
  <si>
    <t>264.62M</t>
  </si>
  <si>
    <t>225.87M</t>
  </si>
  <si>
    <t>382.76M</t>
  </si>
  <si>
    <t>400.33M</t>
  </si>
  <si>
    <t>520.91M</t>
  </si>
  <si>
    <t>8.34B</t>
  </si>
  <si>
    <t>8.38B</t>
  </si>
  <si>
    <t>13.6B</t>
  </si>
  <si>
    <t>16.87B</t>
  </si>
  <si>
    <t>115.28M</t>
  </si>
  <si>
    <t>115.57M</t>
  </si>
  <si>
    <t>1.91B</t>
  </si>
  <si>
    <t>550000</t>
  </si>
  <si>
    <t>551000</t>
  </si>
  <si>
    <t>751000</t>
  </si>
  <si>
    <t>756000</t>
  </si>
  <si>
    <t>856000</t>
  </si>
  <si>
    <t>732.77M</t>
  </si>
  <si>
    <t>738.05M</t>
  </si>
  <si>
    <t>507.93M</t>
  </si>
  <si>
    <t>582M</t>
  </si>
  <si>
    <t>629.68M</t>
  </si>
  <si>
    <t>731.81M</t>
  </si>
  <si>
    <t>838.89M</t>
  </si>
  <si>
    <t>8.38M</t>
  </si>
  <si>
    <t>20.36M</t>
  </si>
  <si>
    <t>5.19M</t>
  </si>
  <si>
    <t>(3.29M)</t>
  </si>
  <si>
    <t>(3.75M)</t>
  </si>
  <si>
    <t>(58.5M)</t>
  </si>
  <si>
    <t>(60.38M)</t>
  </si>
  <si>
    <t>13.26%</t>
  </si>
  <si>
    <t>13.66%</t>
  </si>
  <si>
    <t>13.03%</t>
  </si>
  <si>
    <t>12.56%</t>
  </si>
  <si>
    <t>13.82%</t>
  </si>
  <si>
    <t>7.47%</t>
  </si>
  <si>
    <t>1.29M</t>
  </si>
  <si>
    <t>257000</t>
  </si>
  <si>
    <t>(79.09M)</t>
  </si>
  <si>
    <t>(65.45M)</t>
  </si>
  <si>
    <t>(99.38M)</t>
  </si>
  <si>
    <t>(123.43M)</t>
  </si>
  <si>
    <t>(201.12M)</t>
  </si>
  <si>
    <t>(94.67M)</t>
  </si>
  <si>
    <t>(111.12M)</t>
  </si>
  <si>
    <t>(191.92M)</t>
  </si>
  <si>
    <t>(4.72M)</t>
  </si>
  <si>
    <t>(12.31M)</t>
  </si>
  <si>
    <t>(9.2M)</t>
  </si>
  <si>
    <t>(27.01M)</t>
  </si>
  <si>
    <t>(18.94M)</t>
  </si>
  <si>
    <t>(9.01M)</t>
  </si>
  <si>
    <t>14.59M</t>
  </si>
  <si>
    <t>48.1M</t>
  </si>
  <si>
    <t>5.37M</t>
  </si>
  <si>
    <t>6.82M</t>
  </si>
  <si>
    <t>(69.83M)</t>
  </si>
  <si>
    <t>570.45M</t>
  </si>
  <si>
    <t>(234.97M)</t>
  </si>
  <si>
    <t>498.88M</t>
  </si>
  <si>
    <t>(607.33M)</t>
  </si>
  <si>
    <t>(588.68M)</t>
  </si>
  <si>
    <t>(296.7M)</t>
  </si>
  <si>
    <t>(674.78M)</t>
  </si>
  <si>
    <t>(111.86M)</t>
  </si>
  <si>
    <t>651.71M</t>
  </si>
  <si>
    <t>518.85M</t>
  </si>
  <si>
    <t>867.15M</t>
  </si>
  <si>
    <t>439.81M</t>
  </si>
  <si>
    <t>610.74M</t>
  </si>
  <si>
    <t>(96.48M)</t>
  </si>
  <si>
    <t>(77.94M)</t>
  </si>
  <si>
    <t>(2.27B)</t>
  </si>
  <si>
    <t>(7.48B)</t>
  </si>
  <si>
    <t>(7.65B)</t>
  </si>
  <si>
    <t>315.37M</t>
  </si>
  <si>
    <t>125.23M</t>
  </si>
  <si>
    <t>6.82B</t>
  </si>
  <si>
    <t>6.69B</t>
  </si>
  <si>
    <t>(2.81M)</t>
  </si>
  <si>
    <t>(74,000)</t>
  </si>
  <si>
    <t>158.57M</t>
  </si>
  <si>
    <t>48.86M</t>
  </si>
  <si>
    <t>103.11M</t>
  </si>
  <si>
    <t>327.51M</t>
  </si>
  <si>
    <t>(30.68M)</t>
  </si>
  <si>
    <t>621.84M</t>
  </si>
  <si>
    <t>(932.89M)</t>
  </si>
  <si>
    <t>(670.35M)</t>
  </si>
  <si>
    <t>-109.37%</t>
  </si>
  <si>
    <t>2,127.05%</t>
  </si>
  <si>
    <t>-250.02%</t>
  </si>
  <si>
    <t>28.14%</t>
  </si>
  <si>
    <t>97.67%</t>
  </si>
  <si>
    <t>-10.30%</t>
  </si>
  <si>
    <t>165.76%</t>
  </si>
  <si>
    <t>-188.75%</t>
  </si>
  <si>
    <t>-120.31%</t>
  </si>
  <si>
    <t>(10.34M)</t>
  </si>
  <si>
    <t>(24.07M)</t>
  </si>
  <si>
    <t>(36.21M)</t>
  </si>
  <si>
    <t>(56.41M)</t>
  </si>
  <si>
    <t>(66.19M)</t>
  </si>
  <si>
    <t>(34.21M)</t>
  </si>
  <si>
    <t>(48.41M)</t>
  </si>
  <si>
    <t>(58.18M)</t>
  </si>
  <si>
    <t>(3.24M)</t>
  </si>
  <si>
    <t>(8M)</t>
  </si>
  <si>
    <t>(8.01M)</t>
  </si>
  <si>
    <t>-132.79%</t>
  </si>
  <si>
    <t>-50.44%</t>
  </si>
  <si>
    <t>-55.79%</t>
  </si>
  <si>
    <t>-17.32%</t>
  </si>
  <si>
    <t>104.91M</t>
  </si>
  <si>
    <t>161.44M</t>
  </si>
  <si>
    <t>343.53M</t>
  </si>
  <si>
    <t>514.27M</t>
  </si>
  <si>
    <t>215.91M</t>
  </si>
  <si>
    <t>(197.61M)</t>
  </si>
  <si>
    <t>(658,000)</t>
  </si>
  <si>
    <t>(1.66M)</t>
  </si>
  <si>
    <t>(53.09M)</t>
  </si>
  <si>
    <t>(197.77M)</t>
  </si>
  <si>
    <t>(2.69M)</t>
  </si>
  <si>
    <t>(53.59M)</t>
  </si>
  <si>
    <t>(3.84M)</t>
  </si>
  <si>
    <t>154000</t>
  </si>
  <si>
    <t>499000</t>
  </si>
  <si>
    <t>(155.75M)</t>
  </si>
  <si>
    <t>218.9M</t>
  </si>
  <si>
    <t>(622.39M)</t>
  </si>
  <si>
    <t>391.07M</t>
  </si>
  <si>
    <t>410.76M</t>
  </si>
  <si>
    <t>648000</t>
  </si>
  <si>
    <t>272.79M</t>
  </si>
  <si>
    <t>(597.77M)</t>
  </si>
  <si>
    <t>73.72M</t>
  </si>
  <si>
    <t>215.25M</t>
  </si>
  <si>
    <t>(156.4M)</t>
  </si>
  <si>
    <t>(53.89M)</t>
  </si>
  <si>
    <t>(24.61M)</t>
  </si>
  <si>
    <t>317.36M</t>
  </si>
  <si>
    <t>195.51M</t>
  </si>
  <si>
    <t>6.74M</t>
  </si>
  <si>
    <t>7.73M</t>
  </si>
  <si>
    <t>33.82M</t>
  </si>
  <si>
    <t>339.59M</t>
  </si>
  <si>
    <t>267.36M</t>
  </si>
  <si>
    <t>(163.14M)</t>
  </si>
  <si>
    <t>(61.62M)</t>
  </si>
  <si>
    <t>(58.43M)</t>
  </si>
  <si>
    <t>(22.23M)</t>
  </si>
  <si>
    <t>(390,000)</t>
  </si>
  <si>
    <t>(325,000)</t>
  </si>
  <si>
    <t>396000</t>
  </si>
  <si>
    <t>331000</t>
  </si>
  <si>
    <t>(469.01M)</t>
  </si>
  <si>
    <t>32.41M</t>
  </si>
  <si>
    <t>(1B)</t>
  </si>
  <si>
    <t>796.18M</t>
  </si>
  <si>
    <t>558.05M</t>
  </si>
  <si>
    <t>106.91%</t>
  </si>
  <si>
    <t>-3,196.39%</t>
  </si>
  <si>
    <t>179.35%</t>
  </si>
  <si>
    <t>-29.91%</t>
  </si>
  <si>
    <t>-139.87%</t>
  </si>
  <si>
    <t>-267.46%</t>
  </si>
  <si>
    <t>161.09%</t>
  </si>
  <si>
    <t>100.16%</t>
  </si>
  <si>
    <t>42.98M</t>
  </si>
  <si>
    <t>185.92M</t>
  </si>
  <si>
    <t>(161.38M)</t>
  </si>
  <si>
    <t>69.36M</t>
  </si>
  <si>
    <t>82.03M</t>
  </si>
  <si>
    <t>105.38M</t>
  </si>
  <si>
    <t>118.74M</t>
  </si>
  <si>
    <t>125.5M</t>
  </si>
  <si>
    <t>94.95M</t>
  </si>
  <si>
    <t>2.4M</t>
  </si>
  <si>
    <t>-24.35%</t>
  </si>
  <si>
    <t>-97.47%</t>
  </si>
  <si>
    <t>-1.73%</t>
  </si>
  <si>
    <t>ISBC</t>
  </si>
  <si>
    <t>Investors Bancorp</t>
  </si>
  <si>
    <t>TFSL</t>
  </si>
  <si>
    <t>TFS Financial</t>
  </si>
  <si>
    <t>AF</t>
  </si>
  <si>
    <t>Astoria Financial</t>
  </si>
  <si>
    <t>BHLB</t>
  </si>
  <si>
    <t>Berkshire Hills Bancorp</t>
  </si>
  <si>
    <t>BNCL</t>
  </si>
  <si>
    <t>Beneficial Bancorp</t>
  </si>
  <si>
    <t>BOFI</t>
  </si>
  <si>
    <t>BofI Holding</t>
  </si>
  <si>
    <t>19.83</t>
  </si>
  <si>
    <t>18.44</t>
  </si>
  <si>
    <t>2.53</t>
  </si>
  <si>
    <t>6.04</t>
  </si>
  <si>
    <t>4.35B</t>
  </si>
  <si>
    <t>52.27</t>
  </si>
  <si>
    <t>50.58</t>
  </si>
  <si>
    <t>14.15</t>
  </si>
  <si>
    <t>34.31</t>
  </si>
  <si>
    <t>37.42</t>
  </si>
  <si>
    <t>7.85</t>
  </si>
  <si>
    <t>19.86</t>
  </si>
  <si>
    <t>13.70</t>
  </si>
  <si>
    <t>4.71</t>
  </si>
  <si>
    <t>v</t>
  </si>
  <si>
    <t>Manhattan Associates, Inc. (MANH)</t>
  </si>
  <si>
    <t>46.30</t>
  </si>
  <si>
    <t>47.24</t>
  </si>
  <si>
    <t>47.07</t>
  </si>
  <si>
    <t>45.00 x 100</t>
  </si>
  <si>
    <t>48.00 x 100</t>
  </si>
  <si>
    <t>45.56 - 47.13</t>
  </si>
  <si>
    <t>44.83 - 68.00</t>
  </si>
  <si>
    <t>1211738</t>
  </si>
  <si>
    <t>718865</t>
  </si>
  <si>
    <t>26.58</t>
  </si>
  <si>
    <t>46.50</t>
  </si>
  <si>
    <t>154M</t>
  </si>
  <si>
    <t>158.21M</t>
  </si>
  <si>
    <t>611.16M</t>
  </si>
  <si>
    <t>651.75M</t>
  </si>
  <si>
    <t>153.4M</t>
  </si>
  <si>
    <t>157.2M</t>
  </si>
  <si>
    <t>609.3M</t>
  </si>
  <si>
    <t>638.1M</t>
  </si>
  <si>
    <t>612.77M</t>
  </si>
  <si>
    <t>671.19M</t>
  </si>
  <si>
    <t>154.89M</t>
  </si>
  <si>
    <t>152.21M</t>
  </si>
  <si>
    <t>604.56M</t>
  </si>
  <si>
    <t>-0.60%</t>
  </si>
  <si>
    <t>1.10%</t>
  </si>
  <si>
    <t>0.38</t>
  </si>
  <si>
    <t>0.49</t>
  </si>
  <si>
    <t>0.5</t>
  </si>
  <si>
    <t>MANH</t>
  </si>
  <si>
    <t>-2.00%</t>
  </si>
  <si>
    <t>25.88%</t>
  </si>
  <si>
    <t>22.37</t>
  </si>
  <si>
    <t>5.38</t>
  </si>
  <si>
    <t>21.75</t>
  </si>
  <si>
    <t>20.89%</t>
  </si>
  <si>
    <t>32.25%</t>
  </si>
  <si>
    <t>40.84%</t>
  </si>
  <si>
    <t>77.43%</t>
  </si>
  <si>
    <t>598.19M</t>
  </si>
  <si>
    <t>8.42</t>
  </si>
  <si>
    <t>354.68M</t>
  </si>
  <si>
    <t>202.07M</t>
  </si>
  <si>
    <t>124.98M</t>
  </si>
  <si>
    <t>101.26M</t>
  </si>
  <si>
    <t>1.46</t>
  </si>
  <si>
    <t>147.07M</t>
  </si>
  <si>
    <t>-24.72%</t>
  </si>
  <si>
    <t>68.00</t>
  </si>
  <si>
    <t>44.83</t>
  </si>
  <si>
    <t>47.12</t>
  </si>
  <si>
    <t>48.78</t>
  </si>
  <si>
    <t>718.87k</t>
  </si>
  <si>
    <t>787.78k</t>
  </si>
  <si>
    <t>69.44M</t>
  </si>
  <si>
    <t>68.9M</t>
  </si>
  <si>
    <t>106.30%</t>
  </si>
  <si>
    <t>5.99</t>
  </si>
  <si>
    <t>4.23M</t>
  </si>
  <si>
    <t>Jan 13, 2014</t>
  </si>
  <si>
    <t>Mr. Eddie Capel</t>
  </si>
  <si>
    <t>Mr. Dennis B. Story</t>
  </si>
  <si>
    <t>Chief Financial Officer, Exec. VP and Treasurer</t>
  </si>
  <si>
    <t>599.01k</t>
  </si>
  <si>
    <t>Ms. Linda C. Pinne</t>
  </si>
  <si>
    <t>Chief Accounting Officer, Sr. VP and Global Corp. Controller</t>
  </si>
  <si>
    <t>318.94k</t>
  </si>
  <si>
    <t>Mr. Bruce S. Richards</t>
  </si>
  <si>
    <t>Chief Legal Officer, Sr. VP and Sec.</t>
  </si>
  <si>
    <t>476.68k</t>
  </si>
  <si>
    <t>Mr. Robert G. Howell</t>
  </si>
  <si>
    <t>Sr. VP of Americas Sales</t>
  </si>
  <si>
    <t>571.43k</t>
  </si>
  <si>
    <t>376.25M</t>
  </si>
  <si>
    <t>414.52M</t>
  </si>
  <si>
    <t>492.1M</t>
  </si>
  <si>
    <t>556.37M</t>
  </si>
  <si>
    <t>10.17%</t>
  </si>
  <si>
    <t>18.72%</t>
  </si>
  <si>
    <t>13.06%</t>
  </si>
  <si>
    <t>8.66%</t>
  </si>
  <si>
    <t>167.38M</t>
  </si>
  <si>
    <t>186.98M</t>
  </si>
  <si>
    <t>218.96M</t>
  </si>
  <si>
    <t>243.19M</t>
  </si>
  <si>
    <t>258.97M</t>
  </si>
  <si>
    <t>161.74M</t>
  </si>
  <si>
    <t>181.15M</t>
  </si>
  <si>
    <t>235.43M</t>
  </si>
  <si>
    <t>249.88M</t>
  </si>
  <si>
    <t>5.64M</t>
  </si>
  <si>
    <t>6.38M</t>
  </si>
  <si>
    <t>9.09M</t>
  </si>
  <si>
    <t>11.71%</t>
  </si>
  <si>
    <t>11.07%</t>
  </si>
  <si>
    <t>6.49%</t>
  </si>
  <si>
    <t>208.87M</t>
  </si>
  <si>
    <t>227.54M</t>
  </si>
  <si>
    <t>273.15M</t>
  </si>
  <si>
    <t>313.18M</t>
  </si>
  <si>
    <t>345.59M</t>
  </si>
  <si>
    <t>20.04%</t>
  </si>
  <si>
    <t>14.66%</t>
  </si>
  <si>
    <t>10.35%</t>
  </si>
  <si>
    <t>128.8M</t>
  </si>
  <si>
    <t>127.86M</t>
  </si>
  <si>
    <t>146.03M</t>
  </si>
  <si>
    <t>151.73M</t>
  </si>
  <si>
    <t>151.28M</t>
  </si>
  <si>
    <t>44.55M</t>
  </si>
  <si>
    <t>48.95M</t>
  </si>
  <si>
    <t>53.86M</t>
  </si>
  <si>
    <t>54.74M</t>
  </si>
  <si>
    <t>84.1M</t>
  </si>
  <si>
    <t>83.31M</t>
  </si>
  <si>
    <t>97.87M</t>
  </si>
  <si>
    <t>96.55M</t>
  </si>
  <si>
    <t>-0.73%</t>
  </si>
  <si>
    <t>14.21%</t>
  </si>
  <si>
    <t>-0.30%</t>
  </si>
  <si>
    <t>101.29M</t>
  </si>
  <si>
    <t>(97,000)</t>
  </si>
  <si>
    <t>655000</t>
  </si>
  <si>
    <t>(394,000)</t>
  </si>
  <si>
    <t>64000</t>
  </si>
  <si>
    <t>639000</t>
  </si>
  <si>
    <t>1.27M</t>
  </si>
  <si>
    <t>1.16M</t>
  </si>
  <si>
    <t>81.04M</t>
  </si>
  <si>
    <t>128M</t>
  </si>
  <si>
    <t>162.84M</t>
  </si>
  <si>
    <t>196.11M</t>
  </si>
  <si>
    <t>27.24%</t>
  </si>
  <si>
    <t>24.14%</t>
  </si>
  <si>
    <t>27.22%</t>
  </si>
  <si>
    <t>20.43%</t>
  </si>
  <si>
    <t>32.44%</t>
  </si>
  <si>
    <t>29.19M</t>
  </si>
  <si>
    <t>46M</t>
  </si>
  <si>
    <t>59.37M</t>
  </si>
  <si>
    <t>71.87M</t>
  </si>
  <si>
    <t>28.97M</t>
  </si>
  <si>
    <t>42.67M</t>
  </si>
  <si>
    <t>53.5M</t>
  </si>
  <si>
    <t>64.26M</t>
  </si>
  <si>
    <t>3.67M</t>
  </si>
  <si>
    <t>2.54M</t>
  </si>
  <si>
    <t>952000</t>
  </si>
  <si>
    <t>629000</t>
  </si>
  <si>
    <t>160000</t>
  </si>
  <si>
    <t>(21,000)</t>
  </si>
  <si>
    <t>51.85M</t>
  </si>
  <si>
    <t>82M</t>
  </si>
  <si>
    <t>103.48M</t>
  </si>
  <si>
    <t>124.23M</t>
  </si>
  <si>
    <t>21.85%</t>
  </si>
  <si>
    <t>26.19%</t>
  </si>
  <si>
    <t>20.06%</t>
  </si>
  <si>
    <t>0.66</t>
  </si>
  <si>
    <t>1.09</t>
  </si>
  <si>
    <t>1.41</t>
  </si>
  <si>
    <t>1.73</t>
  </si>
  <si>
    <t>33.33%</t>
  </si>
  <si>
    <t>23.86%</t>
  </si>
  <si>
    <t>76.66M</t>
  </si>
  <si>
    <t>73.44M</t>
  </si>
  <si>
    <t>71.67M</t>
  </si>
  <si>
    <t>1.40</t>
  </si>
  <si>
    <t>1.72</t>
  </si>
  <si>
    <t>34.38%</t>
  </si>
  <si>
    <t>25.58%</t>
  </si>
  <si>
    <t>29.63%</t>
  </si>
  <si>
    <t>22.86%</t>
  </si>
  <si>
    <t>81.08M</t>
  </si>
  <si>
    <t>77.93M</t>
  </si>
  <si>
    <t>72.06M</t>
  </si>
  <si>
    <t>85.71M</t>
  </si>
  <si>
    <t>105.51M</t>
  </si>
  <si>
    <t>133.5M</t>
  </si>
  <si>
    <t>169.21M</t>
  </si>
  <si>
    <t>203.4M</t>
  </si>
  <si>
    <t>23.10%</t>
  </si>
  <si>
    <t>26.53%</t>
  </si>
  <si>
    <t>26.75%</t>
  </si>
  <si>
    <t>33.64%</t>
  </si>
  <si>
    <t>103.05M</t>
  </si>
  <si>
    <t>132.96M</t>
  </si>
  <si>
    <t>124.44M</t>
  </si>
  <si>
    <t>128.76M</t>
  </si>
  <si>
    <t>95.62M</t>
  </si>
  <si>
    <t>96.74M</t>
  </si>
  <si>
    <t>124.38M</t>
  </si>
  <si>
    <t>115.71M</t>
  </si>
  <si>
    <t>118.42M</t>
  </si>
  <si>
    <t>8.73M</t>
  </si>
  <si>
    <t>29.02%</t>
  </si>
  <si>
    <t>-6.41%</t>
  </si>
  <si>
    <t>3.47%</t>
  </si>
  <si>
    <t>-25.74%</t>
  </si>
  <si>
    <t>39.36%</t>
  </si>
  <si>
    <t>44.64%</t>
  </si>
  <si>
    <t>39.11%</t>
  </si>
  <si>
    <t>38.10%</t>
  </si>
  <si>
    <t>32.18%</t>
  </si>
  <si>
    <t>71.14M</t>
  </si>
  <si>
    <t>86.83M</t>
  </si>
  <si>
    <t>97.38M</t>
  </si>
  <si>
    <t>100.29M</t>
  </si>
  <si>
    <t>68.34M</t>
  </si>
  <si>
    <t>74.29M</t>
  </si>
  <si>
    <t>90.99M</t>
  </si>
  <si>
    <t>104.41M</t>
  </si>
  <si>
    <t>103.88M</t>
  </si>
  <si>
    <t>(6.24M)</t>
  </si>
  <si>
    <t>(3.16M)</t>
  </si>
  <si>
    <t>(4.16M)</t>
  </si>
  <si>
    <t>6.06</t>
  </si>
  <si>
    <t>5.67</t>
  </si>
  <si>
    <t>5.71</t>
  </si>
  <si>
    <t>6.03</t>
  </si>
  <si>
    <t>16.36M</t>
  </si>
  <si>
    <t>14.65M</t>
  </si>
  <si>
    <t>21M</t>
  </si>
  <si>
    <t>11.12M</t>
  </si>
  <si>
    <t>11.78M</t>
  </si>
  <si>
    <t>937000</t>
  </si>
  <si>
    <t>181.51M</t>
  </si>
  <si>
    <t>218.74M</t>
  </si>
  <si>
    <t>229.86M</t>
  </si>
  <si>
    <t>247.14M</t>
  </si>
  <si>
    <t>207.02M</t>
  </si>
  <si>
    <t>15.65M</t>
  </si>
  <si>
    <t>14.34M</t>
  </si>
  <si>
    <t>17.27M</t>
  </si>
  <si>
    <t>21.18M</t>
  </si>
  <si>
    <t>63.11M</t>
  </si>
  <si>
    <t>64.27M</t>
  </si>
  <si>
    <t>68.48M</t>
  </si>
  <si>
    <t>74.94M</t>
  </si>
  <si>
    <t>65.75M</t>
  </si>
  <si>
    <t>15.73M</t>
  </si>
  <si>
    <t>17.35M</t>
  </si>
  <si>
    <t>18.81M</t>
  </si>
  <si>
    <t>6.43M</t>
  </si>
  <si>
    <t>31.78M</t>
  </si>
  <si>
    <t>35.94M</t>
  </si>
  <si>
    <t>47.46M</t>
  </si>
  <si>
    <t>49.93M</t>
  </si>
  <si>
    <t>51.22M</t>
  </si>
  <si>
    <t>53.76M</t>
  </si>
  <si>
    <t>46.73M</t>
  </si>
  <si>
    <t>62.27M</t>
  </si>
  <si>
    <t>62.25M</t>
  </si>
  <si>
    <t>62.23M</t>
  </si>
  <si>
    <t>7.28M</t>
  </si>
  <si>
    <t>6.01M</t>
  </si>
  <si>
    <t>261.81M</t>
  </si>
  <si>
    <t>297.83M</t>
  </si>
  <si>
    <t>318.17M</t>
  </si>
  <si>
    <t>337.91M</t>
  </si>
  <si>
    <t>297.14M</t>
  </si>
  <si>
    <t>13.76%</t>
  </si>
  <si>
    <t>6.20%</t>
  </si>
  <si>
    <t>-12.07%</t>
  </si>
  <si>
    <t>10.23M</t>
  </si>
  <si>
    <t>12.48M</t>
  </si>
  <si>
    <t>8.03%</t>
  </si>
  <si>
    <t>-10.13%</t>
  </si>
  <si>
    <t>7.13M</t>
  </si>
  <si>
    <t>76.89M</t>
  </si>
  <si>
    <t>85.5M</t>
  </si>
  <si>
    <t>102.36M</t>
  </si>
  <si>
    <t>111.89M</t>
  </si>
  <si>
    <t>96.67M</t>
  </si>
  <si>
    <t>19.47M</t>
  </si>
  <si>
    <t>30.89M</t>
  </si>
  <si>
    <t>20.7M</t>
  </si>
  <si>
    <t>60.17M</t>
  </si>
  <si>
    <t>66.04M</t>
  </si>
  <si>
    <t>71.47M</t>
  </si>
  <si>
    <t>82.61M</t>
  </si>
  <si>
    <t>75.97M</t>
  </si>
  <si>
    <t>91.14M</t>
  </si>
  <si>
    <t>104.19M</t>
  </si>
  <si>
    <t>122.82M</t>
  </si>
  <si>
    <t>127.19M</t>
  </si>
  <si>
    <t>117.64M</t>
  </si>
  <si>
    <t>5.62M</t>
  </si>
  <si>
    <t>656000</t>
  </si>
  <si>
    <t>3.18M</t>
  </si>
  <si>
    <t>3.96M</t>
  </si>
  <si>
    <t>53000</t>
  </si>
  <si>
    <t>732000</t>
  </si>
  <si>
    <t>427000</t>
  </si>
  <si>
    <t>270000</t>
  </si>
  <si>
    <t>86000</t>
  </si>
  <si>
    <t>8.88M</t>
  </si>
  <si>
    <t>9.37M</t>
  </si>
  <si>
    <t>9.53M</t>
  </si>
  <si>
    <t>10.08M</t>
  </si>
  <si>
    <t>2.74M</t>
  </si>
  <si>
    <t>4.16M</t>
  </si>
  <si>
    <t>4.41M</t>
  </si>
  <si>
    <t>5.72M</t>
  </si>
  <si>
    <t>7.15M</t>
  </si>
  <si>
    <t>5.77M</t>
  </si>
  <si>
    <t>4.97M</t>
  </si>
  <si>
    <t>3.81M</t>
  </si>
  <si>
    <t>2.93M</t>
  </si>
  <si>
    <t>100.3M</t>
  </si>
  <si>
    <t>116.24M</t>
  </si>
  <si>
    <t>136.15M</t>
  </si>
  <si>
    <t>142.42M</t>
  </si>
  <si>
    <t>127.77M</t>
  </si>
  <si>
    <t>38.31%</t>
  </si>
  <si>
    <t>39.03%</t>
  </si>
  <si>
    <t>42.79%</t>
  </si>
  <si>
    <t>42.15%</t>
  </si>
  <si>
    <t>43.00%</t>
  </si>
  <si>
    <t>161.51M</t>
  </si>
  <si>
    <t>181.59M</t>
  </si>
  <si>
    <t>182.02M</t>
  </si>
  <si>
    <t>195.49M</t>
  </si>
  <si>
    <t>169.37M</t>
  </si>
  <si>
    <t>196000</t>
  </si>
  <si>
    <t>764000</t>
  </si>
  <si>
    <t>728000</t>
  </si>
  <si>
    <t>702000</t>
  </si>
  <si>
    <t>166.02M</t>
  </si>
  <si>
    <t>188.6M</t>
  </si>
  <si>
    <t>191.31M</t>
  </si>
  <si>
    <t>207.07M</t>
  </si>
  <si>
    <t>184.56M</t>
  </si>
  <si>
    <t>(4.7M)</t>
  </si>
  <si>
    <t>(7.78M)</t>
  </si>
  <si>
    <t>(10.02M)</t>
  </si>
  <si>
    <t>(15.89M)</t>
  </si>
  <si>
    <t>61.69%</t>
  </si>
  <si>
    <t>57.21%</t>
  </si>
  <si>
    <t>57.85%</t>
  </si>
  <si>
    <t>57.00%</t>
  </si>
  <si>
    <t>177000</t>
  </si>
  <si>
    <t>1.53M</t>
  </si>
  <si>
    <t>11.09M</t>
  </si>
  <si>
    <t>7.9M</t>
  </si>
  <si>
    <t>14.57M</t>
  </si>
  <si>
    <t>15.57M</t>
  </si>
  <si>
    <t>73.97M</t>
  </si>
  <si>
    <t>84.19M</t>
  </si>
  <si>
    <t>95.78M</t>
  </si>
  <si>
    <t>127.34M</t>
  </si>
  <si>
    <t>150.69M</t>
  </si>
  <si>
    <t>(7.19M)</t>
  </si>
  <si>
    <t>(5.45M)</t>
  </si>
  <si>
    <t>(9.17M)</t>
  </si>
  <si>
    <t>(16.76M)</t>
  </si>
  <si>
    <t>(12.22M)</t>
  </si>
  <si>
    <t>(4.36M)</t>
  </si>
  <si>
    <t>(9.26M)</t>
  </si>
  <si>
    <t>6.71M</t>
  </si>
  <si>
    <t>(3.85M)</t>
  </si>
  <si>
    <t>75.27M</t>
  </si>
  <si>
    <t>89.39M</t>
  </si>
  <si>
    <t>94.16M</t>
  </si>
  <si>
    <t>120.15M</t>
  </si>
  <si>
    <t>139.35M</t>
  </si>
  <si>
    <t>18.75%</t>
  </si>
  <si>
    <t>5.34%</t>
  </si>
  <si>
    <t>27.60%</t>
  </si>
  <si>
    <t>15.97%</t>
  </si>
  <si>
    <t>20.01%</t>
  </si>
  <si>
    <t>21.56%</t>
  </si>
  <si>
    <t>19.13%</t>
  </si>
  <si>
    <t>21.60%</t>
  </si>
  <si>
    <t>23.05%</t>
  </si>
  <si>
    <t>(7.87M)</t>
  </si>
  <si>
    <t>(4.74M)</t>
  </si>
  <si>
    <t>(9.42M)</t>
  </si>
  <si>
    <t>(11.49M)</t>
  </si>
  <si>
    <t>(6.84M)</t>
  </si>
  <si>
    <t>39.79%</t>
  </si>
  <si>
    <t>-98.63%</t>
  </si>
  <si>
    <t>-22.06%</t>
  </si>
  <si>
    <t>40.45%</t>
  </si>
  <si>
    <t>-1.14%</t>
  </si>
  <si>
    <t>-1.91%</t>
  </si>
  <si>
    <t>-2.07%</t>
  </si>
  <si>
    <t>(2.77M)</t>
  </si>
  <si>
    <t>864000</t>
  </si>
  <si>
    <t>(3.07M)</t>
  </si>
  <si>
    <t>(479,000)</t>
  </si>
  <si>
    <t>(2.05M)</t>
  </si>
  <si>
    <t>(7.58M)</t>
  </si>
  <si>
    <t>(14.75M)</t>
  </si>
  <si>
    <t>(14.64M)</t>
  </si>
  <si>
    <t>(15.39M)</t>
  </si>
  <si>
    <t>8.45M</t>
  </si>
  <si>
    <t>14.17M</t>
  </si>
  <si>
    <t>(7.01M)</t>
  </si>
  <si>
    <t>(7.81M)</t>
  </si>
  <si>
    <t>(12.67M)</t>
  </si>
  <si>
    <t>(13.54M)</t>
  </si>
  <si>
    <t>3.36M</t>
  </si>
  <si>
    <t>-62.29%</t>
  </si>
  <si>
    <t>-6.92%</t>
  </si>
  <si>
    <t>124.80%</t>
  </si>
  <si>
    <t>-1.86%</t>
  </si>
  <si>
    <t>-1.88%</t>
  </si>
  <si>
    <t>-2.43%</t>
  </si>
  <si>
    <t>0.56%</t>
  </si>
  <si>
    <t>(71.07M)</t>
  </si>
  <si>
    <t>(58.45M)</t>
  </si>
  <si>
    <t>(97.63M)</t>
  </si>
  <si>
    <t>(111.42M)</t>
  </si>
  <si>
    <t>(167.92M)</t>
  </si>
  <si>
    <t>(103.16M)</t>
  </si>
  <si>
    <t>(64.2M)</t>
  </si>
  <si>
    <t>(99.2M)</t>
  </si>
  <si>
    <t>(112.14M)</t>
  </si>
  <si>
    <t>(167.93M)</t>
  </si>
  <si>
    <t>32.08M</t>
  </si>
  <si>
    <t>5.75M</t>
  </si>
  <si>
    <t>1.57M</t>
  </si>
  <si>
    <t>717000</t>
  </si>
  <si>
    <t>18000</t>
  </si>
  <si>
    <t>6.64M</t>
  </si>
  <si>
    <t>8.56M</t>
  </si>
  <si>
    <t>9.15M</t>
  </si>
  <si>
    <t>5.21M</t>
  </si>
  <si>
    <t>(63.54M)</t>
  </si>
  <si>
    <t>(51.81M)</t>
  </si>
  <si>
    <t>(89.07M)</t>
  </si>
  <si>
    <t>(102.27M)</t>
  </si>
  <si>
    <t>(162.7M)</t>
  </si>
  <si>
    <t>18.47%</t>
  </si>
  <si>
    <t>-71.93%</t>
  </si>
  <si>
    <t>-14.82%</t>
  </si>
  <si>
    <t>-59.08%</t>
  </si>
  <si>
    <t>-16.89%</t>
  </si>
  <si>
    <t>-12.50%</t>
  </si>
  <si>
    <t>-18.10%</t>
  </si>
  <si>
    <t>-18.38%</t>
  </si>
  <si>
    <t>-26.91%</t>
  </si>
  <si>
    <t>(1.63M)</t>
  </si>
  <si>
    <t>27.64M</t>
  </si>
  <si>
    <t>(8.67M)</t>
  </si>
  <si>
    <t>2.71M</t>
  </si>
  <si>
    <t>(22.8M)</t>
  </si>
  <si>
    <t>67.4M</t>
  </si>
  <si>
    <t>84.65M</t>
  </si>
  <si>
    <t>108.66M</t>
  </si>
  <si>
    <t>132.5M</t>
  </si>
  <si>
    <t>25.59%</t>
  </si>
  <si>
    <t>0.12%</t>
  </si>
  <si>
    <t>28.22%</t>
  </si>
  <si>
    <t>21.94%</t>
  </si>
  <si>
    <t>FICO</t>
  </si>
  <si>
    <t>Fair Isaac</t>
  </si>
  <si>
    <t>TTWO</t>
  </si>
  <si>
    <t>Take-Two Interactive</t>
  </si>
  <si>
    <t>SPLK</t>
  </si>
  <si>
    <t>Splunk</t>
  </si>
  <si>
    <t>VEEV</t>
  </si>
  <si>
    <t>Veeva Systems</t>
  </si>
  <si>
    <t>COUP</t>
  </si>
  <si>
    <t>Coupa Software</t>
  </si>
  <si>
    <t>OKTA</t>
  </si>
  <si>
    <t>Okta</t>
  </si>
  <si>
    <t>4.38B</t>
  </si>
  <si>
    <t>35.20</t>
  </si>
  <si>
    <t>23.83</t>
  </si>
  <si>
    <t>2.76</t>
  </si>
  <si>
    <t>4.75</t>
  </si>
  <si>
    <t>8.04B</t>
  </si>
  <si>
    <t>108.35</t>
  </si>
  <si>
    <t>20.28</t>
  </si>
  <si>
    <t>4.52</t>
  </si>
  <si>
    <t>7.59</t>
  </si>
  <si>
    <t>8.42B</t>
  </si>
  <si>
    <t>-23.26</t>
  </si>
  <si>
    <t>77.99</t>
  </si>
  <si>
    <t>8.36</t>
  </si>
  <si>
    <t>11.02</t>
  </si>
  <si>
    <t>8.82B</t>
  </si>
  <si>
    <t>101.58</t>
  </si>
  <si>
    <t>3.47</t>
  </si>
  <si>
    <t>15.14</t>
  </si>
  <si>
    <t>12.40</t>
  </si>
  <si>
    <t>Menon Bearings Limited (MENONBE.NS)</t>
  </si>
  <si>
    <t>83.35</t>
  </si>
  <si>
    <t>84.75</t>
  </si>
  <si>
    <t>85.45</t>
  </si>
  <si>
    <t>82.50 - 85.45</t>
  </si>
  <si>
    <t>60.80 - 102.20</t>
  </si>
  <si>
    <t>40542</t>
  </si>
  <si>
    <t>77836</t>
  </si>
  <si>
    <t>4.65B</t>
  </si>
  <si>
    <t>24.30</t>
  </si>
  <si>
    <t>3.43</t>
  </si>
  <si>
    <t>48.00</t>
  </si>
  <si>
    <t>Current Year (2018)</t>
  </si>
  <si>
    <t>Next Year (2019)</t>
  </si>
  <si>
    <t>18.40%</t>
  </si>
  <si>
    <t>MENONBE.NS</t>
  </si>
  <si>
    <t>28.00%</t>
  </si>
  <si>
    <t>27.88%</t>
  </si>
  <si>
    <t>3.77</t>
  </si>
  <si>
    <t>7.28</t>
  </si>
  <si>
    <t>15.60%</t>
  </si>
  <si>
    <t>22.68%</t>
  </si>
  <si>
    <t>19.16%</t>
  </si>
  <si>
    <t>33.14%</t>
  </si>
  <si>
    <t>21.98</t>
  </si>
  <si>
    <t>784M</t>
  </si>
  <si>
    <t>330.38M</t>
  </si>
  <si>
    <t>192.38M</t>
  </si>
  <si>
    <t>36.60%</t>
  </si>
  <si>
    <t>169.44M</t>
  </si>
  <si>
    <t>3.02</t>
  </si>
  <si>
    <t>214.44M</t>
  </si>
  <si>
    <t>33.42</t>
  </si>
  <si>
    <t>184.51M</t>
  </si>
  <si>
    <t>75.85M</t>
  </si>
  <si>
    <t>30.22%</t>
  </si>
  <si>
    <t>102.20</t>
  </si>
  <si>
    <t>60.80</t>
  </si>
  <si>
    <t>76.85</t>
  </si>
  <si>
    <t>74.33</t>
  </si>
  <si>
    <t>77.84k</t>
  </si>
  <si>
    <t>58k</t>
  </si>
  <si>
    <t>56.04M</t>
  </si>
  <si>
    <t>6/5</t>
  </si>
  <si>
    <t>Aug 30, 2016</t>
  </si>
  <si>
    <t>Mr. Ramesh Dattatraya Dixit</t>
  </si>
  <si>
    <t>Chairman &amp; MD</t>
  </si>
  <si>
    <t>Mr. Nitin Ram Menon</t>
  </si>
  <si>
    <t>Vice Chairman &amp; Joint MD</t>
  </si>
  <si>
    <t>Mr. Arun Aradhye Ramchandra</t>
  </si>
  <si>
    <t>CFO and VP - Fin. &amp; Corp.</t>
  </si>
  <si>
    <t>Mr. Ranjeet Babasaheb Bhosale</t>
  </si>
  <si>
    <t>Mr. Anup Padmai</t>
  </si>
  <si>
    <t>Company Sec. &amp; Compliance Officer</t>
  </si>
  <si>
    <t>267k</t>
  </si>
  <si>
    <t>Metso Corporation (METSO.HE)</t>
  </si>
  <si>
    <t>30.73</t>
  </si>
  <si>
    <t>31.27</t>
  </si>
  <si>
    <t>31.30</t>
  </si>
  <si>
    <t>30.67 x</t>
  </si>
  <si>
    <t>30.69 x</t>
  </si>
  <si>
    <t>30.28 - 31.30</t>
  </si>
  <si>
    <t>22.89 - 33.73</t>
  </si>
  <si>
    <t>384663</t>
  </si>
  <si>
    <t>568464</t>
  </si>
  <si>
    <t>33.66</t>
  </si>
  <si>
    <t>30.95</t>
  </si>
  <si>
    <t>9</t>
  </si>
  <si>
    <t>17</t>
  </si>
  <si>
    <t>18</t>
  </si>
  <si>
    <t>713.87M</t>
  </si>
  <si>
    <t>678.26M</t>
  </si>
  <si>
    <t>2.79B</t>
  </si>
  <si>
    <t>674M</t>
  </si>
  <si>
    <t>623M</t>
  </si>
  <si>
    <t>756M</t>
  </si>
  <si>
    <t>726M</t>
  </si>
  <si>
    <t>671M</t>
  </si>
  <si>
    <t>638M</t>
  </si>
  <si>
    <t>2.59B</t>
  </si>
  <si>
    <t>0.29</t>
  </si>
  <si>
    <t>-0.21</t>
  </si>
  <si>
    <t>-67.70%</t>
  </si>
  <si>
    <t>-14.70%</t>
  </si>
  <si>
    <t>METSO.HE</t>
  </si>
  <si>
    <t>260.00%</t>
  </si>
  <si>
    <t>17.30%</t>
  </si>
  <si>
    <t>19.92%</t>
  </si>
  <si>
    <t>-22.08%</t>
  </si>
  <si>
    <t>19.70</t>
  </si>
  <si>
    <t>3.51</t>
  </si>
  <si>
    <t>5.01%</t>
  </si>
  <si>
    <t>10.40%</t>
  </si>
  <si>
    <t>17.56</t>
  </si>
  <si>
    <t>762M</t>
  </si>
  <si>
    <t>25.90%</t>
  </si>
  <si>
    <t>835M</t>
  </si>
  <si>
    <t>776M</t>
  </si>
  <si>
    <t>58.65</t>
  </si>
  <si>
    <t>8.77</t>
  </si>
  <si>
    <t>290.69M</t>
  </si>
  <si>
    <t>â%</t>
  </si>
  <si>
    <t>33.73</t>
  </si>
  <si>
    <t>22.89</t>
  </si>
  <si>
    <t>30.90</t>
  </si>
  <si>
    <t>29.48</t>
  </si>
  <si>
    <t>568.46k</t>
  </si>
  <si>
    <t>448.62k</t>
  </si>
  <si>
    <t>150M</t>
  </si>
  <si>
    <t>113.42M</t>
  </si>
  <si>
    <t>3.36%</t>
  </si>
  <si>
    <t>Mr. Matti K\xe4hk\xf6nen M.Sc. (Economics), LLM</t>
  </si>
  <si>
    <t>Chairman of the Exec. Team, Pres &amp; CEO</t>
  </si>
  <si>
    <t>743.86k</t>
  </si>
  <si>
    <t>Ms. Eeva Sipil\xe4 M.Sc (Econ), CEFA</t>
  </si>
  <si>
    <t>CFO &amp; Deputy to CEO</t>
  </si>
  <si>
    <t>Mr. Juha Rouhiainen</t>
  </si>
  <si>
    <t>VP of Investor Relations</t>
  </si>
  <si>
    <t>Mr. Aleksanteri Lebedeff</t>
  </si>
  <si>
    <t>Sr. VP, Gen. Counsel and Sec. of the Board</t>
  </si>
  <si>
    <t>Ms. Helena Marjaranta M.A.</t>
  </si>
  <si>
    <t>VP - Global Communications</t>
  </si>
  <si>
    <t>Moneysupermarket.com Group PLC (MONY.L)</t>
  </si>
  <si>
    <t>358.50</t>
  </si>
  <si>
    <t>361.30</t>
  </si>
  <si>
    <t>361.60</t>
  </si>
  <si>
    <t>328.20 x 59400</t>
  </si>
  <si>
    <t>388.20 x 118200</t>
  </si>
  <si>
    <t>357.10 - 364.70</t>
  </si>
  <si>
    <t>258.90 - 364.70</t>
  </si>
  <si>
    <t>1766975</t>
  </si>
  <si>
    <t>1537280</t>
  </si>
  <si>
    <t>1.94B</t>
  </si>
  <si>
    <t>26.75</t>
  </si>
  <si>
    <t>13.4</t>
  </si>
  <si>
    <t>2016-08-18</t>
  </si>
  <si>
    <t>375.27</t>
  </si>
  <si>
    <t>343.26M</t>
  </si>
  <si>
    <t>367.75M</t>
  </si>
  <si>
    <t>332.6M</t>
  </si>
  <si>
    <t>348.92M</t>
  </si>
  <si>
    <t>378.1M</t>
  </si>
  <si>
    <t>316.41M</t>
  </si>
  <si>
    <t>MONY.L</t>
  </si>
  <si>
    <t>21.49%</t>
  </si>
  <si>
    <t>19.38</t>
  </si>
  <si>
    <t>2.34</t>
  </si>
  <si>
    <t>6.14</t>
  </si>
  <si>
    <t>1054.41</t>
  </si>
  <si>
    <t>23.24%</t>
  </si>
  <si>
    <t>29.49%</t>
  </si>
  <si>
    <t>41.76%</t>
  </si>
  <si>
    <t>109.66M</t>
  </si>
  <si>
    <t>73.53M</t>
  </si>
  <si>
    <t>44.57M</t>
  </si>
  <si>
    <t>1.53</t>
  </si>
  <si>
    <t>106.01M</t>
  </si>
  <si>
    <t>25.80%</t>
  </si>
  <si>
    <t>364.70</t>
  </si>
  <si>
    <t>258.90</t>
  </si>
  <si>
    <t>354.57</t>
  </si>
  <si>
    <t>338.30</t>
  </si>
  <si>
    <t>1.54M</t>
  </si>
  <si>
    <t>541.79M</t>
  </si>
  <si>
    <t>542.08M</t>
  </si>
  <si>
    <t>Aug 18, 2016</t>
  </si>
  <si>
    <t>Mr. Matthew Price</t>
  </si>
  <si>
    <t>CFO &amp; Exec. Director</t>
  </si>
  <si>
    <t>739.65k</t>
  </si>
  <si>
    <t>Mr. Mark Lewis</t>
  </si>
  <si>
    <t>CEO &amp; Exec. Director</t>
  </si>
  <si>
    <t>Mr. Tim Jones</t>
  </si>
  <si>
    <t>Mr. Darren Drabble</t>
  </si>
  <si>
    <t>Company Sec. &amp; Group Gen. Counsel</t>
  </si>
  <si>
    <t>Ms. Caroline Ross</t>
  </si>
  <si>
    <t>Chief People Officer</t>
  </si>
  <si>
    <t>Monro Muffler Brake, Inc. (MNRO)</t>
  </si>
  <si>
    <t>41.65</t>
  </si>
  <si>
    <t>41.60</t>
  </si>
  <si>
    <t>39.80 x 500</t>
  </si>
  <si>
    <t>47.10 x 100</t>
  </si>
  <si>
    <t>41.30 - 41.80</t>
  </si>
  <si>
    <t>39.65 - 66.48</t>
  </si>
  <si>
    <t>448305</t>
  </si>
  <si>
    <t>485055</t>
  </si>
  <si>
    <t>0.70</t>
  </si>
  <si>
    <t>22.54</t>
  </si>
  <si>
    <t>1.85</t>
  </si>
  <si>
    <t>0.72 (1.73%)</t>
  </si>
  <si>
    <t>2017-05-31</t>
  </si>
  <si>
    <t>58.44</t>
  </si>
  <si>
    <t>270.35M</t>
  </si>
  <si>
    <t>275.54M</t>
  </si>
  <si>
    <t>264.7M</t>
  </si>
  <si>
    <t>269.5M</t>
  </si>
  <si>
    <t>274.4M</t>
  </si>
  <si>
    <t>279.66M</t>
  </si>
  <si>
    <t>236.89M</t>
  </si>
  <si>
    <t>248.58M</t>
  </si>
  <si>
    <t>0.52</t>
  </si>
  <si>
    <t>2.00%</t>
  </si>
  <si>
    <t>-3.60%</t>
  </si>
  <si>
    <t>MNRO</t>
  </si>
  <si>
    <t>10.60%</t>
  </si>
  <si>
    <t>16.75%</t>
  </si>
  <si>
    <t>17.28</t>
  </si>
  <si>
    <t>Mar 25, 2017</t>
  </si>
  <si>
    <t>6.72%</t>
  </si>
  <si>
    <t>11.01%</t>
  </si>
  <si>
    <t>31.51</t>
  </si>
  <si>
    <t>396.89M</t>
  </si>
  <si>
    <t>162.01M</t>
  </si>
  <si>
    <t>61.08M</t>
  </si>
  <si>
    <t>-30.50%</t>
  </si>
  <si>
    <t>8.99M</t>
  </si>
  <si>
    <t>410.8M</t>
  </si>
  <si>
    <t>70.68</t>
  </si>
  <si>
    <t>17.78</t>
  </si>
  <si>
    <t>129.94M</t>
  </si>
  <si>
    <t>59.6M</t>
  </si>
  <si>
    <t>-33.87%</t>
  </si>
  <si>
    <t>66.48</t>
  </si>
  <si>
    <t>39.65</t>
  </si>
  <si>
    <t>52.38</t>
  </si>
  <si>
    <t>485.06k</t>
  </si>
  <si>
    <t>590.7k</t>
  </si>
  <si>
    <t>32.72M</t>
  </si>
  <si>
    <t>31.36M</t>
  </si>
  <si>
    <t>109.60%</t>
  </si>
  <si>
    <t>8.63</t>
  </si>
  <si>
    <t>12.91%</t>
  </si>
  <si>
    <t>3.59M</t>
  </si>
  <si>
    <t>0.72</t>
  </si>
  <si>
    <t>1.73%</t>
  </si>
  <si>
    <t>0.68</t>
  </si>
  <si>
    <t>1.63%</t>
  </si>
  <si>
    <t>36.76%</t>
  </si>
  <si>
    <t>Jun 12, 2017</t>
  </si>
  <si>
    <t>May 31, 2017</t>
  </si>
  <si>
    <t>Dec 27, 2010</t>
  </si>
  <si>
    <t>Mr. Robert G. Gross</t>
  </si>
  <si>
    <t>Exec. Chairman</t>
  </si>
  <si>
    <t>277.1k</t>
  </si>
  <si>
    <t>6.36M</t>
  </si>
  <si>
    <t>Mr. John W. Van Heel</t>
  </si>
  <si>
    <t>569.8k</t>
  </si>
  <si>
    <t>Mr. Brian J. D'Ambrosia</t>
  </si>
  <si>
    <t>Chief Financial Officer and Sr. VP of Fin.</t>
  </si>
  <si>
    <t>227.55k</t>
  </si>
  <si>
    <t>Mr. Craig L. Hoyle</t>
  </si>
  <si>
    <t>Sr. VP of Store Operations</t>
  </si>
  <si>
    <t>287.8k</t>
  </si>
  <si>
    <t>559.82k</t>
  </si>
  <si>
    <t>Mr. Joseph Tomarchio Jr.</t>
  </si>
  <si>
    <t>Exec. VP</t>
  </si>
  <si>
    <t>265.1k</t>
  </si>
  <si>
    <t>Fiscal year is April-March. All values USD millions.</t>
  </si>
  <si>
    <t>2017</t>
  </si>
  <si>
    <t>732M</t>
  </si>
  <si>
    <t>831.43M</t>
  </si>
  <si>
    <t>894.49M</t>
  </si>
  <si>
    <t>943.65M</t>
  </si>
  <si>
    <t>7.58%</t>
  </si>
  <si>
    <t>453.85M</t>
  </si>
  <si>
    <t>511.46M</t>
  </si>
  <si>
    <t>541.14M</t>
  </si>
  <si>
    <t>557.95M</t>
  </si>
  <si>
    <t>624.62M</t>
  </si>
  <si>
    <t>426.35M</t>
  </si>
  <si>
    <t>479.77M</t>
  </si>
  <si>
    <t>505.42M</t>
  </si>
  <si>
    <t>518.18M</t>
  </si>
  <si>
    <t>579.99M</t>
  </si>
  <si>
    <t>31.69M</t>
  </si>
  <si>
    <t>35.72M</t>
  </si>
  <si>
    <t>39.77M</t>
  </si>
  <si>
    <t>44.63M</t>
  </si>
  <si>
    <t>24.7M</t>
  </si>
  <si>
    <t>28.6M</t>
  </si>
  <si>
    <t>35.97M</t>
  </si>
  <si>
    <t>39.53M</t>
  </si>
  <si>
    <t>3.62M</t>
  </si>
  <si>
    <t>12.69%</t>
  </si>
  <si>
    <t>3.11%</t>
  </si>
  <si>
    <t>11.95%</t>
  </si>
  <si>
    <t>278.15M</t>
  </si>
  <si>
    <t>319.97M</t>
  </si>
  <si>
    <t>353.35M</t>
  </si>
  <si>
    <t>385.7M</t>
  </si>
  <si>
    <t>15.04%</t>
  </si>
  <si>
    <t>10.43%</t>
  </si>
  <si>
    <t>9.16%</t>
  </si>
  <si>
    <t>38.85%</t>
  </si>
  <si>
    <t>202.34M</t>
  </si>
  <si>
    <t>224.63M</t>
  </si>
  <si>
    <t>242.46M</t>
  </si>
  <si>
    <t>264.41M</t>
  </si>
  <si>
    <t>279.51M</t>
  </si>
  <si>
    <t>5.71%</t>
  </si>
  <si>
    <t>73.71M</t>
  </si>
  <si>
    <t>109.79M</t>
  </si>
  <si>
    <t>120.59M</t>
  </si>
  <si>
    <t>116.38M</t>
  </si>
  <si>
    <t>332000</t>
  </si>
  <si>
    <t>659000</t>
  </si>
  <si>
    <t>908000</t>
  </si>
  <si>
    <t>374000</t>
  </si>
  <si>
    <t>628000</t>
  </si>
  <si>
    <t>7.21M</t>
  </si>
  <si>
    <t>9.47M</t>
  </si>
  <si>
    <t>11.34M</t>
  </si>
  <si>
    <t>15.54M</t>
  </si>
  <si>
    <t>19.77M</t>
  </si>
  <si>
    <t>31.29%</t>
  </si>
  <si>
    <t>37.03%</t>
  </si>
  <si>
    <t>27.19%</t>
  </si>
  <si>
    <t>66.82M</t>
  </si>
  <si>
    <t>86.54M</t>
  </si>
  <si>
    <t>99.36M</t>
  </si>
  <si>
    <t>105.42M</t>
  </si>
  <si>
    <t>97.24M</t>
  </si>
  <si>
    <t>29.50%</t>
  </si>
  <si>
    <t>14.81%</t>
  </si>
  <si>
    <t>-7.76%</t>
  </si>
  <si>
    <t>24.26M</t>
  </si>
  <si>
    <t>37.56M</t>
  </si>
  <si>
    <t>24.63M</t>
  </si>
  <si>
    <t>27.56M</t>
  </si>
  <si>
    <t>31.22M</t>
  </si>
  <si>
    <t>24.46M</t>
  </si>
  <si>
    <t>(375,000)</t>
  </si>
  <si>
    <t>4.52M</t>
  </si>
  <si>
    <t>6.34M</t>
  </si>
  <si>
    <t>6.59M</t>
  </si>
  <si>
    <t>42.57M</t>
  </si>
  <si>
    <t>61.8M</t>
  </si>
  <si>
    <t>66.81M</t>
  </si>
  <si>
    <t>13.48%</t>
  </si>
  <si>
    <t>-7.90%</t>
  </si>
  <si>
    <t>304000</t>
  </si>
  <si>
    <t>334000</t>
  </si>
  <si>
    <t>395000</t>
  </si>
  <si>
    <t>456000</t>
  </si>
  <si>
    <t>42.26M</t>
  </si>
  <si>
    <t>54.13M</t>
  </si>
  <si>
    <t>66.35M</t>
  </si>
  <si>
    <t>1.94</t>
  </si>
  <si>
    <t>26.47%</t>
  </si>
  <si>
    <t>-9.18%</t>
  </si>
  <si>
    <t>31.07M</t>
  </si>
  <si>
    <t>31.39M</t>
  </si>
  <si>
    <t>31.61M</t>
  </si>
  <si>
    <t>1.67</t>
  </si>
  <si>
    <t>27.67%</t>
  </si>
  <si>
    <t>11.61%</t>
  </si>
  <si>
    <t>-8.29%</t>
  </si>
  <si>
    <t>32.31M</t>
  </si>
  <si>
    <t>33.35M</t>
  </si>
  <si>
    <t>33.3M</t>
  </si>
  <si>
    <t>103.31M</t>
  </si>
  <si>
    <t>127.04M</t>
  </si>
  <si>
    <t>146.61M</t>
  </si>
  <si>
    <t>161.06M</t>
  </si>
  <si>
    <t>22.97%</t>
  </si>
  <si>
    <t>15.41%</t>
  </si>
  <si>
    <t>9.85%</t>
  </si>
  <si>
    <t>0.59%</t>
  </si>
  <si>
    <t>15.86%</t>
  </si>
  <si>
    <t>7.99M</t>
  </si>
  <si>
    <t>-17.63%</t>
  </si>
  <si>
    <t>541.49%</t>
  </si>
  <si>
    <t>12.65%</t>
  </si>
  <si>
    <t>0.21%</t>
  </si>
  <si>
    <t>0.16%</t>
  </si>
  <si>
    <t>0.85%</t>
  </si>
  <si>
    <t>0.76%</t>
  </si>
  <si>
    <t>22.81M</t>
  </si>
  <si>
    <t>16.37M</t>
  </si>
  <si>
    <t>29.32M</t>
  </si>
  <si>
    <t>2.73M</t>
  </si>
  <si>
    <t>17.85M</t>
  </si>
  <si>
    <t>-46.71%</t>
  </si>
  <si>
    <t>7.68%</t>
  </si>
  <si>
    <t>25.01%</t>
  </si>
  <si>
    <t>79.16%</t>
  </si>
  <si>
    <t>32.09</t>
  </si>
  <si>
    <t>68.39</t>
  </si>
  <si>
    <t>68.33</t>
  </si>
  <si>
    <t>57.66</t>
  </si>
  <si>
    <t>34.84</t>
  </si>
  <si>
    <t>118.21M</t>
  </si>
  <si>
    <t>124.92M</t>
  </si>
  <si>
    <t>129.73M</t>
  </si>
  <si>
    <t>129.04M</t>
  </si>
  <si>
    <t>142.6M</t>
  </si>
  <si>
    <t>23.92M</t>
  </si>
  <si>
    <t>29.83M</t>
  </si>
  <si>
    <t>24.74M</t>
  </si>
  <si>
    <t>16.69M</t>
  </si>
  <si>
    <t>13.56M</t>
  </si>
  <si>
    <t>166.41M</t>
  </si>
  <si>
    <t>168.12M</t>
  </si>
  <si>
    <t>175.28M</t>
  </si>
  <si>
    <t>170.08M</t>
  </si>
  <si>
    <t>199.23M</t>
  </si>
  <si>
    <t>270.86M</t>
  </si>
  <si>
    <t>281.88M</t>
  </si>
  <si>
    <t>326.75M</t>
  </si>
  <si>
    <t>351.58M</t>
  </si>
  <si>
    <t>394.63M</t>
  </si>
  <si>
    <t>499.89M</t>
  </si>
  <si>
    <t>531.51M</t>
  </si>
  <si>
    <t>592.21M</t>
  </si>
  <si>
    <t>639.94M</t>
  </si>
  <si>
    <t>713M</t>
  </si>
  <si>
    <t>238.57M</t>
  </si>
  <si>
    <t>252.15M</t>
  </si>
  <si>
    <t>293.67M</t>
  </si>
  <si>
    <t>212.42M</t>
  </si>
  <si>
    <t>223.57M</t>
  </si>
  <si>
    <t>69.18M</t>
  </si>
  <si>
    <t>69.84M</t>
  </si>
  <si>
    <t>77.5M</t>
  </si>
  <si>
    <t>80.2M</t>
  </si>
  <si>
    <t>83.68M</t>
  </si>
  <si>
    <t>169.56M</t>
  </si>
  <si>
    <t>183.37M</t>
  </si>
  <si>
    <t>208.2M</t>
  </si>
  <si>
    <t>225.98M</t>
  </si>
  <si>
    <t>229.03M</t>
  </si>
  <si>
    <t>249.62M</t>
  </si>
  <si>
    <t>265.45M</t>
  </si>
  <si>
    <t>288.35M</t>
  </si>
  <si>
    <t>318.37M</t>
  </si>
  <si>
    <t>7.95M</t>
  </si>
  <si>
    <t>263.81M</t>
  </si>
  <si>
    <t>299.41M</t>
  </si>
  <si>
    <t>383.64M</t>
  </si>
  <si>
    <t>439.65M</t>
  </si>
  <si>
    <t>556.02M</t>
  </si>
  <si>
    <t>235.29M</t>
  </si>
  <si>
    <t>270.04M</t>
  </si>
  <si>
    <t>349.09M</t>
  </si>
  <si>
    <t>400.13M</t>
  </si>
  <si>
    <t>501.74M</t>
  </si>
  <si>
    <t>28.52M</t>
  </si>
  <si>
    <t>29.37M</t>
  </si>
  <si>
    <t>34.56M</t>
  </si>
  <si>
    <t>39.52M</t>
  </si>
  <si>
    <t>54.29M</t>
  </si>
  <si>
    <t>2.51M</t>
  </si>
  <si>
    <t>12.77M</t>
  </si>
  <si>
    <t>711.53M</t>
  </si>
  <si>
    <t>759.96M</t>
  </si>
  <si>
    <t>907.79M</t>
  </si>
  <si>
    <t>999.44M</t>
  </si>
  <si>
    <t>6.81%</t>
  </si>
  <si>
    <t>19.45%</t>
  </si>
  <si>
    <t>7.55M</t>
  </si>
  <si>
    <t>11.24M</t>
  </si>
  <si>
    <t>61.01M</t>
  </si>
  <si>
    <t>53.32M</t>
  </si>
  <si>
    <t>62.92M</t>
  </si>
  <si>
    <t>69.89M</t>
  </si>
  <si>
    <t>79.49M</t>
  </si>
  <si>
    <t>13.74%</t>
  </si>
  <si>
    <t>385000</t>
  </si>
  <si>
    <t>75.87M</t>
  </si>
  <si>
    <t>86.44M</t>
  </si>
  <si>
    <t>91.1M</t>
  </si>
  <si>
    <t>22.27M</t>
  </si>
  <si>
    <t>24.98M</t>
  </si>
  <si>
    <t>52.18M</t>
  </si>
  <si>
    <t>55.66M</t>
  </si>
  <si>
    <t>61.32M</t>
  </si>
  <si>
    <t>62.45M</t>
  </si>
  <si>
    <t>66.12M</t>
  </si>
  <si>
    <t>136.74M</t>
  </si>
  <si>
    <t>155.79M</t>
  </si>
  <si>
    <t>167.57M</t>
  </si>
  <si>
    <t>185.89M</t>
  </si>
  <si>
    <t>186.75M</t>
  </si>
  <si>
    <t>187.04M</t>
  </si>
  <si>
    <t>255.69M</t>
  </si>
  <si>
    <t>269.05M</t>
  </si>
  <si>
    <t>395.5M</t>
  </si>
  <si>
    <t>127.85M</t>
  </si>
  <si>
    <t>105.84M</t>
  </si>
  <si>
    <t>122.54M</t>
  </si>
  <si>
    <t>103.32M</t>
  </si>
  <si>
    <t>182.34M</t>
  </si>
  <si>
    <t>58.9M</t>
  </si>
  <si>
    <t>81.2M</t>
  </si>
  <si>
    <t>133.15M</t>
  </si>
  <si>
    <t>165.73M</t>
  </si>
  <si>
    <t>213.17M</t>
  </si>
  <si>
    <t>(10.17M)</t>
  </si>
  <si>
    <t>(25.36M)</t>
  </si>
  <si>
    <t>(24.05M)</t>
  </si>
  <si>
    <t>10.17M</t>
  </si>
  <si>
    <t>24.05M</t>
  </si>
  <si>
    <t>21.25M</t>
  </si>
  <si>
    <t>22.7M</t>
  </si>
  <si>
    <t>26.63M</t>
  </si>
  <si>
    <t>346.49M</t>
  </si>
  <si>
    <t>343.97M</t>
  </si>
  <si>
    <t>434.18M</t>
  </si>
  <si>
    <t>463.24M</t>
  </si>
  <si>
    <t>45.26%</t>
  </si>
  <si>
    <t>47.83%</t>
  </si>
  <si>
    <t>46.35%</t>
  </si>
  <si>
    <t>50.96%</t>
  </si>
  <si>
    <t>49000</t>
  </si>
  <si>
    <t>33000</t>
  </si>
  <si>
    <t>364.99M</t>
  </si>
  <si>
    <t>415.94M</t>
  </si>
  <si>
    <t>473.56M</t>
  </si>
  <si>
    <t>536.15M</t>
  </si>
  <si>
    <t>581.22M</t>
  </si>
  <si>
    <t>373000</t>
  </si>
  <si>
    <t>376000</t>
  </si>
  <si>
    <t>380000</t>
  </si>
  <si>
    <t>386000</t>
  </si>
  <si>
    <t>390000</t>
  </si>
  <si>
    <t>327.27M</t>
  </si>
  <si>
    <t>367.57M</t>
  </si>
  <si>
    <t>412.52M</t>
  </si>
  <si>
    <t>459.64M</t>
  </si>
  <si>
    <t>498.65M</t>
  </si>
  <si>
    <t>(90.06M)</t>
  </si>
  <si>
    <t>(90.24M)</t>
  </si>
  <si>
    <t>(95.64M)</t>
  </si>
  <si>
    <t>(105.86M)</t>
  </si>
  <si>
    <t>(106.21M)</t>
  </si>
  <si>
    <t>51.30%</t>
  </si>
  <si>
    <t>54.73%</t>
  </si>
  <si>
    <t>52.17%</t>
  </si>
  <si>
    <t>53.64%</t>
  </si>
  <si>
    <t>49.04%</t>
  </si>
  <si>
    <t>365.04M</t>
  </si>
  <si>
    <t>415.98M</t>
  </si>
  <si>
    <t>473.61M</t>
  </si>
  <si>
    <t>536.2M</t>
  </si>
  <si>
    <t>581.25M</t>
  </si>
  <si>
    <t>54.74%</t>
  </si>
  <si>
    <t>53.65%</t>
  </si>
  <si>
    <t>3.02M</t>
  </si>
  <si>
    <t>3.51M</t>
  </si>
  <si>
    <t>2.57M</t>
  </si>
  <si>
    <t>72.71M</t>
  </si>
  <si>
    <t>94.18M</t>
  </si>
  <si>
    <t>106.88M</t>
  </si>
  <si>
    <t>115.86M</t>
  </si>
  <si>
    <t>119.98M</t>
  </si>
  <si>
    <t>(236,000)</t>
  </si>
  <si>
    <t>10.64M</t>
  </si>
  <si>
    <t>9.96M</t>
  </si>
  <si>
    <t>(511,000)</t>
  </si>
  <si>
    <t>(1.48M)</t>
  </si>
  <si>
    <t>(11,000)</t>
  </si>
  <si>
    <t>(7.69M)</t>
  </si>
  <si>
    <t>9.61M</t>
  </si>
  <si>
    <t>(1.28M)</t>
  </si>
  <si>
    <t>7.48M</t>
  </si>
  <si>
    <t>84.44M</t>
  </si>
  <si>
    <t>93.94M</t>
  </si>
  <si>
    <t>126.35M</t>
  </si>
  <si>
    <t>126.5M</t>
  </si>
  <si>
    <t>11.26%</t>
  </si>
  <si>
    <t>34.50%</t>
  </si>
  <si>
    <t>12.72%</t>
  </si>
  <si>
    <t>(34.19M)</t>
  </si>
  <si>
    <t>(32.15M)</t>
  </si>
  <si>
    <t>(34.75M)</t>
  </si>
  <si>
    <t>(36.83M)</t>
  </si>
  <si>
    <t>(34.64M)</t>
  </si>
  <si>
    <t>5.95%</t>
  </si>
  <si>
    <t>-8.09%</t>
  </si>
  <si>
    <t>5.96%</t>
  </si>
  <si>
    <t>-4.67%</t>
  </si>
  <si>
    <t>-3.87%</t>
  </si>
  <si>
    <t>-3.88%</t>
  </si>
  <si>
    <t>-3.90%</t>
  </si>
  <si>
    <t>-3.39%</t>
  </si>
  <si>
    <t>(163.33M)</t>
  </si>
  <si>
    <t>(27.47M)</t>
  </si>
  <si>
    <t>(84.37M)</t>
  </si>
  <si>
    <t>(49.02M)</t>
  </si>
  <si>
    <t>(142.57M)</t>
  </si>
  <si>
    <t>(194.47M)</t>
  </si>
  <si>
    <t>(55.7M)</t>
  </si>
  <si>
    <t>(118.71M)</t>
  </si>
  <si>
    <t>(83.23M)</t>
  </si>
  <si>
    <t>(175.62M)</t>
  </si>
  <si>
    <t>71.36%</t>
  </si>
  <si>
    <t>-113.12%</t>
  </si>
  <si>
    <t>29.89%</t>
  </si>
  <si>
    <t>-111.02%</t>
  </si>
  <si>
    <t>-26.57%</t>
  </si>
  <si>
    <t>-6.70%</t>
  </si>
  <si>
    <t>-13.27%</t>
  </si>
  <si>
    <t>-8.82%</t>
  </si>
  <si>
    <t>-17.19%</t>
  </si>
  <si>
    <t>(12.74M)</t>
  </si>
  <si>
    <t>(14.16M)</t>
  </si>
  <si>
    <t>(16.85M)</t>
  </si>
  <si>
    <t>(19.69M)</t>
  </si>
  <si>
    <t>(22.52M)</t>
  </si>
  <si>
    <t>(13.82M)</t>
  </si>
  <si>
    <t>(16.45M)</t>
  </si>
  <si>
    <t>(22.07M)</t>
  </si>
  <si>
    <t>(334,000)</t>
  </si>
  <si>
    <t>(395,000)</t>
  </si>
  <si>
    <t>(447,000)</t>
  </si>
  <si>
    <t>2.96M</t>
  </si>
  <si>
    <t>8.66M</t>
  </si>
  <si>
    <t>8.6M</t>
  </si>
  <si>
    <t>117.59M</t>
  </si>
  <si>
    <t>(28.85M)</t>
  </si>
  <si>
    <t>(31.95M)</t>
  </si>
  <si>
    <t>65.72M</t>
  </si>
  <si>
    <t>371.03M</t>
  </si>
  <si>
    <t>304.32M</t>
  </si>
  <si>
    <t>343.56M</t>
  </si>
  <si>
    <t>334.76M</t>
  </si>
  <si>
    <t>470.03M</t>
  </si>
  <si>
    <t>(253.45M)</t>
  </si>
  <si>
    <t>(333.17M)</t>
  </si>
  <si>
    <t>(336.62M)</t>
  </si>
  <si>
    <t>(366.71M)</t>
  </si>
  <si>
    <t>(404.3M)</t>
  </si>
  <si>
    <t>441000</t>
  </si>
  <si>
    <t>195000</t>
  </si>
  <si>
    <t>121000</t>
  </si>
  <si>
    <t>108.24M</t>
  </si>
  <si>
    <t>(38.5M)</t>
  </si>
  <si>
    <t>(43.02M)</t>
  </si>
  <si>
    <t>-135.57%</t>
  </si>
  <si>
    <t>97.10%</t>
  </si>
  <si>
    <t>-3,755.02%</t>
  </si>
  <si>
    <t>208.55%</t>
  </si>
  <si>
    <t>14.79%</t>
  </si>
  <si>
    <t>-4.63%</t>
  </si>
  <si>
    <t>-0.12%</t>
  </si>
  <si>
    <t>-4.56%</t>
  </si>
  <si>
    <t>4.57%</t>
  </si>
  <si>
    <t>(258,000)</t>
  </si>
  <si>
    <t>255000</t>
  </si>
  <si>
    <t>61.79M</t>
  </si>
  <si>
    <t>91.6M</t>
  </si>
  <si>
    <t>89.67M</t>
  </si>
  <si>
    <t>95.3M</t>
  </si>
  <si>
    <t>48.24%</t>
  </si>
  <si>
    <t>-2.11%</t>
  </si>
  <si>
    <t>6.27%</t>
  </si>
  <si>
    <t>AXL</t>
  </si>
  <si>
    <t>American Axle &amp; Mfg Hldgs</t>
  </si>
  <si>
    <t>BWA</t>
  </si>
  <si>
    <t>BorgWarner</t>
  </si>
  <si>
    <t>DORM</t>
  </si>
  <si>
    <t>Dorman Products</t>
  </si>
  <si>
    <t>TEN</t>
  </si>
  <si>
    <t>Tenneco</t>
  </si>
  <si>
    <t>MTOR</t>
  </si>
  <si>
    <t>Meritor</t>
  </si>
  <si>
    <t>ATR</t>
  </si>
  <si>
    <t>AptarGroup</t>
  </si>
  <si>
    <t>1.81B</t>
  </si>
  <si>
    <t>4.77</t>
  </si>
  <si>
    <t>-0.85</t>
  </si>
  <si>
    <t>0.45</t>
  </si>
  <si>
    <t>9.8B</t>
  </si>
  <si>
    <t>68.74</t>
  </si>
  <si>
    <t>12.06</t>
  </si>
  <si>
    <t>2.61B</t>
  </si>
  <si>
    <t>23.73</t>
  </si>
  <si>
    <t>19.94</t>
  </si>
  <si>
    <t>2.99</t>
  </si>
  <si>
    <t>4.21</t>
  </si>
  <si>
    <t>3.21B</t>
  </si>
  <si>
    <t>8.94</t>
  </si>
  <si>
    <t>8.20</t>
  </si>
  <si>
    <t>4.89</t>
  </si>
  <si>
    <t>NCR Corporation (NCR)</t>
  </si>
  <si>
    <t>41.06</t>
  </si>
  <si>
    <t>41.27</t>
  </si>
  <si>
    <t>41.37</t>
  </si>
  <si>
    <t>40.75 x 100</t>
  </si>
  <si>
    <t>46.41 x 100</t>
  </si>
  <si>
    <t>40.81 - 41.58</t>
  </si>
  <si>
    <t>26.21 - 49.90</t>
  </si>
  <si>
    <t>1072844</t>
  </si>
  <si>
    <t>1346406</t>
  </si>
  <si>
    <t>28.73</t>
  </si>
  <si>
    <t>49.67</t>
  </si>
  <si>
    <t>1.61B</t>
  </si>
  <si>
    <t>6.68B</t>
  </si>
  <si>
    <t>6.81B</t>
  </si>
  <si>
    <t>6.92B</t>
  </si>
  <si>
    <t>-0.50%</t>
  </si>
  <si>
    <t>NCR</t>
  </si>
  <si>
    <t>3.96%</t>
  </si>
  <si>
    <t>11.25</t>
  </si>
  <si>
    <t>9.39</t>
  </si>
  <si>
    <t>9.88%</t>
  </si>
  <si>
    <t>23.27%</t>
  </si>
  <si>
    <t>6.58B</t>
  </si>
  <si>
    <t>53.17</t>
  </si>
  <si>
    <t>2.40%</t>
  </si>
  <si>
    <t>872M</t>
  </si>
  <si>
    <t>196M</t>
  </si>
  <si>
    <t>78.10%</t>
  </si>
  <si>
    <t>401M</t>
  </si>
  <si>
    <t>251.17</t>
  </si>
  <si>
    <t>4.37</t>
  </si>
  <si>
    <t>884M</t>
  </si>
  <si>
    <t>640.37M</t>
  </si>
  <si>
    <t>34.69%</t>
  </si>
  <si>
    <t>49.90</t>
  </si>
  <si>
    <t>26.21</t>
  </si>
  <si>
    <t>40.17</t>
  </si>
  <si>
    <t>42.81</t>
  </si>
  <si>
    <t>929k</t>
  </si>
  <si>
    <t>121.2M</t>
  </si>
  <si>
    <t>120.67M</t>
  </si>
  <si>
    <t>0.87%</t>
  </si>
  <si>
    <t>87.20%</t>
  </si>
  <si>
    <t>6.13M</t>
  </si>
  <si>
    <t>5.64</t>
  </si>
  <si>
    <t>Jan 24, 2005</t>
  </si>
  <si>
    <t>Mr. William R. Nuti</t>
  </si>
  <si>
    <t>Mr. Mark D. Benjamin</t>
  </si>
  <si>
    <t>Pres and Chief Operating Officer</t>
  </si>
  <si>
    <t>396.38k</t>
  </si>
  <si>
    <t>Mr. Robert P. Fishman</t>
  </si>
  <si>
    <t>Chief Financial Officer, Chief Accounting Officer and Exec. VP</t>
  </si>
  <si>
    <t>Mr. Frederick J. Marquardt</t>
  </si>
  <si>
    <t>Exec. VP of Global Services, Telecom &amp; Technology and Enterprise Quality</t>
  </si>
  <si>
    <t>Mr. Paul Langenbahn</t>
  </si>
  <si>
    <t>Exec. VP of Global Software</t>
  </si>
  <si>
    <t>952.86k</t>
  </si>
  <si>
    <t>6.12B</t>
  </si>
  <si>
    <t>6.59B</t>
  </si>
  <si>
    <t>6.37B</t>
  </si>
  <si>
    <t>7.64%</t>
  </si>
  <si>
    <t>2.67%</t>
  </si>
  <si>
    <t>4.41B</t>
  </si>
  <si>
    <t>4.83B</t>
  </si>
  <si>
    <t>166M</t>
  </si>
  <si>
    <t>208M</t>
  </si>
  <si>
    <t>308M</t>
  </si>
  <si>
    <t>344M</t>
  </si>
  <si>
    <t>64M</t>
  </si>
  <si>
    <t>68M</t>
  </si>
  <si>
    <t>183M</t>
  </si>
  <si>
    <t>221M</t>
  </si>
  <si>
    <t>102M</t>
  </si>
  <si>
    <t>125M</t>
  </si>
  <si>
    <t>123M</t>
  </si>
  <si>
    <t>0.71%</t>
  </si>
  <si>
    <t>-4.06%</t>
  </si>
  <si>
    <t>26.85%</t>
  </si>
  <si>
    <t>-24.79%</t>
  </si>
  <si>
    <t>27.83%</t>
  </si>
  <si>
    <t>26.26%</t>
  </si>
  <si>
    <t>989M</t>
  </si>
  <si>
    <t>219M</t>
  </si>
  <si>
    <t>203M</t>
  </si>
  <si>
    <t>263M</t>
  </si>
  <si>
    <t>230M</t>
  </si>
  <si>
    <t>242M</t>
  </si>
  <si>
    <t>904M</t>
  </si>
  <si>
    <t>786M</t>
  </si>
  <si>
    <t>982M</t>
  </si>
  <si>
    <t>917M</t>
  </si>
  <si>
    <t>854M</t>
  </si>
  <si>
    <t>-11.93%</t>
  </si>
  <si>
    <t>-7.87%</t>
  </si>
  <si>
    <t>185M</t>
  </si>
  <si>
    <t>113M</t>
  </si>
  <si>
    <t>210M</t>
  </si>
  <si>
    <t>653M</t>
  </si>
  <si>
    <t>(185M)</t>
  </si>
  <si>
    <t>84M</t>
  </si>
  <si>
    <t>595M</t>
  </si>
  <si>
    <t>(46M)</t>
  </si>
  <si>
    <t>(16M)</t>
  </si>
  <si>
    <t>(52M)</t>
  </si>
  <si>
    <t>42M</t>
  </si>
  <si>
    <t>96M</t>
  </si>
  <si>
    <t>180M</t>
  </si>
  <si>
    <t>168M</t>
  </si>
  <si>
    <t>128.57%</t>
  </si>
  <si>
    <t>87.50%</t>
  </si>
  <si>
    <t>-6.67%</t>
  </si>
  <si>
    <t>182M</t>
  </si>
  <si>
    <t>554M</t>
  </si>
  <si>
    <t>(95M)</t>
  </si>
  <si>
    <t>379M</t>
  </si>
  <si>
    <t>204.40%</t>
  </si>
  <si>
    <t>-169.34%</t>
  </si>
  <si>
    <t>498.95%</t>
  </si>
  <si>
    <t>98M</t>
  </si>
  <si>
    <t>(48M)</t>
  </si>
  <si>
    <t>55M</t>
  </si>
  <si>
    <t>92M</t>
  </si>
  <si>
    <t>(6M)</t>
  </si>
  <si>
    <t>22M</t>
  </si>
  <si>
    <t>73M</t>
  </si>
  <si>
    <t>105M</t>
  </si>
  <si>
    <t>79M</t>
  </si>
  <si>
    <t>37M</t>
  </si>
  <si>
    <t>(14M)</t>
  </si>
  <si>
    <t>(23M)</t>
  </si>
  <si>
    <t>7M</t>
  </si>
  <si>
    <t>456M</t>
  </si>
  <si>
    <t>(150M)</t>
  </si>
  <si>
    <t>452M</t>
  </si>
  <si>
    <t>181M</t>
  </si>
  <si>
    <t>(154M)</t>
  </si>
  <si>
    <t>283M</t>
  </si>
  <si>
    <t>222.86%</t>
  </si>
  <si>
    <t>-59.96%</t>
  </si>
  <si>
    <t>-185.08%</t>
  </si>
  <si>
    <t>283.77%</t>
  </si>
  <si>
    <t>(24M)</t>
  </si>
  <si>
    <t>(13M)</t>
  </si>
  <si>
    <t>146M</t>
  </si>
  <si>
    <t>443M</t>
  </si>
  <si>
    <t>191M</t>
  </si>
  <si>
    <t>(178M)</t>
  </si>
  <si>
    <t>270M</t>
  </si>
  <si>
    <t>(182M)</t>
  </si>
  <si>
    <t>(1.09)</t>
  </si>
  <si>
    <t>191.30%</t>
  </si>
  <si>
    <t>-57.46%</t>
  </si>
  <si>
    <t>-195.61%</t>
  </si>
  <si>
    <t>261.47%</t>
  </si>
  <si>
    <t>159.3M</t>
  </si>
  <si>
    <t>165.4M</t>
  </si>
  <si>
    <t>167.9M</t>
  </si>
  <si>
    <t>167.6M</t>
  </si>
  <si>
    <t>125.6M</t>
  </si>
  <si>
    <t>2.62</t>
  </si>
  <si>
    <t>194.38%</t>
  </si>
  <si>
    <t>-57.25%</t>
  </si>
  <si>
    <t>-197.32%</t>
  </si>
  <si>
    <t>256.88%</t>
  </si>
  <si>
    <t>163.8M</t>
  </si>
  <si>
    <t>171.2M</t>
  </si>
  <si>
    <t>129.2M</t>
  </si>
  <si>
    <t>391M</t>
  </si>
  <si>
    <t>929M</t>
  </si>
  <si>
    <t>826M</t>
  </si>
  <si>
    <t>505M</t>
  </si>
  <si>
    <t>966M</t>
  </si>
  <si>
    <t>137.60%</t>
  </si>
  <si>
    <t>-11.09%</t>
  </si>
  <si>
    <t>-38.86%</t>
  </si>
  <si>
    <t>91.29%</t>
  </si>
  <si>
    <t>511M</t>
  </si>
  <si>
    <t>328M</t>
  </si>
  <si>
    <t>498M</t>
  </si>
  <si>
    <t>53.60%</t>
  </si>
  <si>
    <t>-68.88%</t>
  </si>
  <si>
    <t>-35.81%</t>
  </si>
  <si>
    <t>51.83%</t>
  </si>
  <si>
    <t>16.78%</t>
  </si>
  <si>
    <t>20.25%</t>
  </si>
  <si>
    <t>5.97%</t>
  </si>
  <si>
    <t>(19M)</t>
  </si>
  <si>
    <t>(47M)</t>
  </si>
  <si>
    <t>(41M)</t>
  </si>
  <si>
    <t>-10.90%</t>
  </si>
  <si>
    <t>2.48%</t>
  </si>
  <si>
    <t>5.28</t>
  </si>
  <si>
    <t>5.10</t>
  </si>
  <si>
    <t>797M</t>
  </si>
  <si>
    <t>790M</t>
  </si>
  <si>
    <t>669M</t>
  </si>
  <si>
    <t>643M</t>
  </si>
  <si>
    <t>699M</t>
  </si>
  <si>
    <t>167M</t>
  </si>
  <si>
    <t>202M</t>
  </si>
  <si>
    <t>148M</t>
  </si>
  <si>
    <t>129M</t>
  </si>
  <si>
    <t>149M</t>
  </si>
  <si>
    <t>630M</t>
  </si>
  <si>
    <t>588M</t>
  </si>
  <si>
    <t>521M</t>
  </si>
  <si>
    <t>514M</t>
  </si>
  <si>
    <t>550M</t>
  </si>
  <si>
    <t>454M</t>
  </si>
  <si>
    <t>568M</t>
  </si>
  <si>
    <t>504M</t>
  </si>
  <si>
    <t>327M</t>
  </si>
  <si>
    <t>278M</t>
  </si>
  <si>
    <t>4.34B</t>
  </si>
  <si>
    <t>2.55B</t>
  </si>
  <si>
    <t>352M</t>
  </si>
  <si>
    <t>396M</t>
  </si>
  <si>
    <t>322M</t>
  </si>
  <si>
    <t>909M</t>
  </si>
  <si>
    <t>999M</t>
  </si>
  <si>
    <t>977M</t>
  </si>
  <si>
    <t>800M</t>
  </si>
  <si>
    <t>802M</t>
  </si>
  <si>
    <t>231M</t>
  </si>
  <si>
    <t>198M</t>
  </si>
  <si>
    <t>32M</t>
  </si>
  <si>
    <t>601M</t>
  </si>
  <si>
    <t>647M</t>
  </si>
  <si>
    <t>581M</t>
  </si>
  <si>
    <t>478M</t>
  </si>
  <si>
    <t>304M</t>
  </si>
  <si>
    <t>494M</t>
  </si>
  <si>
    <t>926M</t>
  </si>
  <si>
    <t>798M</t>
  </si>
  <si>
    <t>672M</t>
  </si>
  <si>
    <t>816M</t>
  </si>
  <si>
    <t>948M</t>
  </si>
  <si>
    <t>651M</t>
  </si>
  <si>
    <t>655M</t>
  </si>
  <si>
    <t>448M</t>
  </si>
  <si>
    <t>470M</t>
  </si>
  <si>
    <t>496M</t>
  </si>
  <si>
    <t>8.57B</t>
  </si>
  <si>
    <t>7.64B</t>
  </si>
  <si>
    <t>27.26%</t>
  </si>
  <si>
    <t>5.65%</t>
  </si>
  <si>
    <t>-10.87%</t>
  </si>
  <si>
    <t>0.50%</t>
  </si>
  <si>
    <t>72M</t>
  </si>
  <si>
    <t>187M</t>
  </si>
  <si>
    <t>28M</t>
  </si>
  <si>
    <t>85M</t>
  </si>
  <si>
    <t>611M</t>
  </si>
  <si>
    <t>670M</t>
  </si>
  <si>
    <t>712M</t>
  </si>
  <si>
    <t>657M</t>
  </si>
  <si>
    <t>781M</t>
  </si>
  <si>
    <t>-7.72%</t>
  </si>
  <si>
    <t>18.87%</t>
  </si>
  <si>
    <t>197M</t>
  </si>
  <si>
    <t>189M</t>
  </si>
  <si>
    <t>862M</t>
  </si>
  <si>
    <t>986M</t>
  </si>
  <si>
    <t>975M</t>
  </si>
  <si>
    <t>922M</t>
  </si>
  <si>
    <t>900M</t>
  </si>
  <si>
    <t>3.24B</t>
  </si>
  <si>
    <t>822M</t>
  </si>
  <si>
    <t>875M</t>
  </si>
  <si>
    <t>829M</t>
  </si>
  <si>
    <t>866M</t>
  </si>
  <si>
    <t>(534M)</t>
  </si>
  <si>
    <t>(441M)</t>
  </si>
  <si>
    <t>(349M)</t>
  </si>
  <si>
    <t>(582M)</t>
  </si>
  <si>
    <t>(575M)</t>
  </si>
  <si>
    <t>534M</t>
  </si>
  <si>
    <t>441M</t>
  </si>
  <si>
    <t>349M</t>
  </si>
  <si>
    <t>217M</t>
  </si>
  <si>
    <t>288M</t>
  </si>
  <si>
    <t>292M</t>
  </si>
  <si>
    <t>246M</t>
  </si>
  <si>
    <t>280M</t>
  </si>
  <si>
    <t>6.31B</t>
  </si>
  <si>
    <t>6.67B</t>
  </si>
  <si>
    <t>6.11B</t>
  </si>
  <si>
    <t>79.72%</t>
  </si>
  <si>
    <t>77.84%</t>
  </si>
  <si>
    <t>79.83%</t>
  </si>
  <si>
    <t>79.66%</t>
  </si>
  <si>
    <t>1.56B</t>
  </si>
  <si>
    <t>869M</t>
  </si>
  <si>
    <t>867M</t>
  </si>
  <si>
    <t>(125M)</t>
  </si>
  <si>
    <t>(172M)</t>
  </si>
  <si>
    <t>(224M)</t>
  </si>
  <si>
    <t>19.57%</t>
  </si>
  <si>
    <t>21.82%</t>
  </si>
  <si>
    <t>21.84%</t>
  </si>
  <si>
    <t>9.43%</t>
  </si>
  <si>
    <t>20.10%</t>
  </si>
  <si>
    <t>447M</t>
  </si>
  <si>
    <t>195M</t>
  </si>
  <si>
    <t>(174M)</t>
  </si>
  <si>
    <t>274M</t>
  </si>
  <si>
    <t>206.16%</t>
  </si>
  <si>
    <t>-56.38%</t>
  </si>
  <si>
    <t>-189.23%</t>
  </si>
  <si>
    <t>257.47%</t>
  </si>
  <si>
    <t>83M</t>
  </si>
  <si>
    <t>201M</t>
  </si>
  <si>
    <t>(37M)</t>
  </si>
  <si>
    <t>24M</t>
  </si>
  <si>
    <t>36M</t>
  </si>
  <si>
    <t>127M</t>
  </si>
  <si>
    <t>315M</t>
  </si>
  <si>
    <t>694M</t>
  </si>
  <si>
    <t>386M</t>
  </si>
  <si>
    <t>285M</t>
  </si>
  <si>
    <t>706M</t>
  </si>
  <si>
    <t>(495M)</t>
  </si>
  <si>
    <t>(413M)</t>
  </si>
  <si>
    <t>138M</t>
  </si>
  <si>
    <t>(53M)</t>
  </si>
  <si>
    <t>(136M)</t>
  </si>
  <si>
    <t>(104M)</t>
  </si>
  <si>
    <t>(89M)</t>
  </si>
  <si>
    <t>97M</t>
  </si>
  <si>
    <t>216M</t>
  </si>
  <si>
    <t>(497M)</t>
  </si>
  <si>
    <t>(308M)</t>
  </si>
  <si>
    <t>95M</t>
  </si>
  <si>
    <t>406M</t>
  </si>
  <si>
    <t>147M</t>
  </si>
  <si>
    <t>(180M)</t>
  </si>
  <si>
    <t>281M</t>
  </si>
  <si>
    <t>524M</t>
  </si>
  <si>
    <t>681M</t>
  </si>
  <si>
    <t>894M</t>
  </si>
  <si>
    <t>256.11%</t>
  </si>
  <si>
    <t>86.48%</t>
  </si>
  <si>
    <t>29.96%</t>
  </si>
  <si>
    <t>31.28%</t>
  </si>
  <si>
    <t>-3.14%</t>
  </si>
  <si>
    <t>4.59%</t>
  </si>
  <si>
    <t>(160M)</t>
  </si>
  <si>
    <t>(226M)</t>
  </si>
  <si>
    <t>(258M)</t>
  </si>
  <si>
    <t>(227M)</t>
  </si>
  <si>
    <t>(116M)</t>
  </si>
  <si>
    <t>(118M)</t>
  </si>
  <si>
    <t>(79M)</t>
  </si>
  <si>
    <t>(73M)</t>
  </si>
  <si>
    <t>(110M)</t>
  </si>
  <si>
    <t>-41.25%</t>
  </si>
  <si>
    <t>-14.16%</t>
  </si>
  <si>
    <t>-2.79%</t>
  </si>
  <si>
    <t>-3.91%</t>
  </si>
  <si>
    <t>-3.59%</t>
  </si>
  <si>
    <t>-3.47%</t>
  </si>
  <si>
    <t>(108M)</t>
  </si>
  <si>
    <t>(780M)</t>
  </si>
  <si>
    <t>(43M)</t>
  </si>
  <si>
    <t>47M</t>
  </si>
  <si>
    <t>(271M)</t>
  </si>
  <si>
    <t>(789M)</t>
  </si>
  <si>
    <t>(252M)</t>
  </si>
  <si>
    <t>(228M)</t>
  </si>
  <si>
    <t>-695.94%</t>
  </si>
  <si>
    <t>63.42%</t>
  </si>
  <si>
    <t>68.06%</t>
  </si>
  <si>
    <t>-4.73%</t>
  </si>
  <si>
    <t>-35.23%</t>
  </si>
  <si>
    <t>-11.97%</t>
  </si>
  <si>
    <t>-3.95%</t>
  </si>
  <si>
    <t>-3.48%</t>
  </si>
  <si>
    <t>53M</t>
  </si>
  <si>
    <t>57M</t>
  </si>
  <si>
    <t>(196M)</t>
  </si>
  <si>
    <t>(235M)</t>
  </si>
  <si>
    <t>(1.01B)</t>
  </si>
  <si>
    <t>(250M)</t>
  </si>
  <si>
    <t>809M</t>
  </si>
  <si>
    <t>794M</t>
  </si>
  <si>
    <t>(371M)</t>
  </si>
  <si>
    <t>(214M)</t>
  </si>
  <si>
    <t>(379M)</t>
  </si>
  <si>
    <t>(206M)</t>
  </si>
  <si>
    <t>851M</t>
  </si>
  <si>
    <t>2.4B</t>
  </si>
  <si>
    <t>(860M)</t>
  </si>
  <si>
    <t>(1.09B)</t>
  </si>
  <si>
    <t>(2.08B)</t>
  </si>
  <si>
    <t>(1.53B)</t>
  </si>
  <si>
    <t>(57M)</t>
  </si>
  <si>
    <t>(33M)</t>
  </si>
  <si>
    <t>(583M)</t>
  </si>
  <si>
    <t>(467M)</t>
  </si>
  <si>
    <t>19.98%</t>
  </si>
  <si>
    <t>-79.07%</t>
  </si>
  <si>
    <t>-305.28%</t>
  </si>
  <si>
    <t>19.90%</t>
  </si>
  <si>
    <t>19.74%</t>
  </si>
  <si>
    <t>22.16%</t>
  </si>
  <si>
    <t>-9.15%</t>
  </si>
  <si>
    <t>-7.14%</t>
  </si>
  <si>
    <t>(36M)</t>
  </si>
  <si>
    <t>(29M)</t>
  </si>
  <si>
    <t>(541M)</t>
  </si>
  <si>
    <t>(17M)</t>
  </si>
  <si>
    <t>(183M)</t>
  </si>
  <si>
    <t>170M</t>
  </si>
  <si>
    <t>(260M)</t>
  </si>
  <si>
    <t>602M</t>
  </si>
  <si>
    <t>163.46%</t>
  </si>
  <si>
    <t>146.06%</t>
  </si>
  <si>
    <t>48.28%</t>
  </si>
  <si>
    <t>36.38%</t>
  </si>
  <si>
    <t>15.67%</t>
  </si>
  <si>
    <t>PFPT</t>
  </si>
  <si>
    <t>Proofpoint</t>
  </si>
  <si>
    <t>ACXM</t>
  </si>
  <si>
    <t>Acxiom</t>
  </si>
  <si>
    <t>PEGA</t>
  </si>
  <si>
    <t>Pegasystems</t>
  </si>
  <si>
    <t>TDC</t>
  </si>
  <si>
    <t>Teradata</t>
  </si>
  <si>
    <t>GIMO</t>
  </si>
  <si>
    <t>Gigamon</t>
  </si>
  <si>
    <t>Manhattan Associates</t>
  </si>
  <si>
    <t>-36.26</t>
  </si>
  <si>
    <t>94.59</t>
  </si>
  <si>
    <t>9.59</t>
  </si>
  <si>
    <t>106.72</t>
  </si>
  <si>
    <t>534.20</t>
  </si>
  <si>
    <t>24.28</t>
  </si>
  <si>
    <t>2.83</t>
  </si>
  <si>
    <t>4.74B</t>
  </si>
  <si>
    <t>112.66</t>
  </si>
  <si>
    <t>48.73</t>
  </si>
  <si>
    <t>5.96</t>
  </si>
  <si>
    <t>13.15</t>
  </si>
  <si>
    <t>22.93</t>
  </si>
  <si>
    <t>22.78</t>
  </si>
  <si>
    <t>7.18</t>
  </si>
  <si>
    <t>1.70</t>
  </si>
  <si>
    <t>3.99</t>
  </si>
  <si>
    <t>P</t>
  </si>
  <si>
    <t>f</t>
  </si>
  <si>
    <t>Comp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</si>
</sst>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26" workbookViewId="0"/>
  </sheetViews>
  <sheetFormatPr defaultRowHeight="14.4" x14ac:dyDescent="0.3"/>
  <cols>
    <col min="1" max="1" width="0" hidden="1" customWidth="1"/>
    <col min="2" max="7" width="20.6640625" customWidth="1"/>
  </cols>
  <sheetData>
    <row r="1" spans="1:11" x14ac:dyDescent="0.3">
      <c r="B1" t="s">
        <v>0</v>
      </c>
      <c r="C1" t="s">
        <v>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Acacia Mining</v>
      </c>
    </row>
    <row r="2" spans="1:11" x14ac:dyDescent="0.3">
      <c r="B2" t="s">
        <v>2</v>
      </c>
      <c r="C2" t="s">
        <v>3</v>
      </c>
      <c r="K2" t="str">
        <f>LEFT(C1,FIND("(",C1) - 2)</f>
        <v>Acacia Mining plc</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$285.70, down .31% after opening slightly below yesterday's close</v>
      </c>
    </row>
    <row r="5" spans="1:11" x14ac:dyDescent="0.3">
      <c r="K5" t="str">
        <f>"The one year target estimate for " &amp; D1 &amp; " is " &amp; TEXT(C23,"$####.00")</f>
        <v>The one year target estimate for Acacia Mining is $4.91</v>
      </c>
    </row>
    <row r="6" spans="1:11" x14ac:dyDescent="0.3">
      <c r="K6" t="str">
        <f>" which would be " &amp; IF(OR(LEFT(ABS((C23-C2)/C2*100),1)="8",LEFT(ABS((C23-C2)/C2*100),2)="18"), "an ", "a ")  &amp;TEXT(ABS((C23-C2)/C2),"####.00%")&amp;IF((C23-C2)&gt;0," increase over"," decrease from")&amp;" the current price"</f>
        <v xml:space="preserve"> which would be a 98.28% decrease from the current price</v>
      </c>
    </row>
    <row r="7" spans="1:11" x14ac:dyDescent="0.3">
      <c r="A7" s="1">
        <v>0</v>
      </c>
      <c r="B7" t="s">
        <v>5</v>
      </c>
      <c r="C7" t="s">
        <v>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4 analyst estimates (Yahoo Finance)</v>
      </c>
    </row>
    <row r="8" spans="1:11" x14ac:dyDescent="0.3">
      <c r="A8" s="1">
        <v>1</v>
      </c>
      <c r="B8" t="s">
        <v>7</v>
      </c>
      <c r="C8" t="s">
        <v>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12</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$0.04 in the 2 months leading up to the earnings report</v>
      </c>
    </row>
    <row r="11" spans="1:11" x14ac:dyDescent="0.3">
      <c r="A11" s="1">
        <v>4</v>
      </c>
      <c r="B11" t="s">
        <v>13</v>
      </c>
      <c r="C11" t="s">
        <v>14</v>
      </c>
      <c r="K11" t="str">
        <f>K42</f>
        <v>No positive trends</v>
      </c>
    </row>
    <row r="12" spans="1:11" x14ac:dyDescent="0.3">
      <c r="A12" s="1">
        <v>5</v>
      </c>
      <c r="B12" t="s">
        <v>15</v>
      </c>
      <c r="C12" t="s">
        <v>16</v>
      </c>
      <c r="D12" t="str">
        <f>LEFT(C12,FIND("-",C12)-2)</f>
        <v>250.00</v>
      </c>
      <c r="E12" t="str">
        <f>TRIM(RIGHT(C12,FIND("-",C12)-1))</f>
        <v>615.00</v>
      </c>
    </row>
    <row r="13" spans="1:11" x14ac:dyDescent="0.3">
      <c r="A13" s="1">
        <v>6</v>
      </c>
      <c r="B13" t="s">
        <v>17</v>
      </c>
      <c r="C13" t="s">
        <v>18</v>
      </c>
    </row>
    <row r="14" spans="1:11" x14ac:dyDescent="0.3">
      <c r="A14" s="1">
        <v>7</v>
      </c>
      <c r="B14" t="s">
        <v>19</v>
      </c>
      <c r="C14" t="s">
        <v>20</v>
      </c>
    </row>
    <row r="16" spans="1:11" x14ac:dyDescent="0.3">
      <c r="A16" s="1">
        <v>0</v>
      </c>
      <c r="B16" t="s">
        <v>21</v>
      </c>
      <c r="C16" t="s">
        <v>22</v>
      </c>
    </row>
    <row r="17" spans="1:13" x14ac:dyDescent="0.3">
      <c r="A17" s="1">
        <v>1</v>
      </c>
      <c r="B17" t="s">
        <v>23</v>
      </c>
      <c r="K17" t="str">
        <f>K2 &amp; K3 &amp; ". " &amp; K4 &amp; ". " &amp; K5 &amp; K6 &amp; ". " &amp; K7 &amp; ". " &amp; K8 &amp; ". " &amp; K9 &amp; "."</f>
        <v>Acacia Mining plc is scheduled to report earnings on Jul 21, 2017. The stock is currently trading at $285.70, down .31% after opening slightly below yesterday's close. The one year target estimate for Acacia Mining is $4.91 which would be a 98.28% decrease from the current price. Earnings are expected to remain constant over the next quarter based on the average of 4 analyst estimates (Yahoo Finance). The stock is trading in the low end of its 52-week range. Over the last 4 quarters, we've seen a positive earnings surprise 3 times, and a negative earnings surprise 1 time.</v>
      </c>
    </row>
    <row r="18" spans="1:13" x14ac:dyDescent="0.3">
      <c r="A18" s="1">
        <v>2</v>
      </c>
      <c r="B18" t="s">
        <v>24</v>
      </c>
      <c r="C18" t="s">
        <v>25</v>
      </c>
    </row>
    <row r="19" spans="1:13" x14ac:dyDescent="0.3">
      <c r="A19" s="1">
        <v>3</v>
      </c>
      <c r="B19" t="s">
        <v>26</v>
      </c>
      <c r="C19" t="s">
        <v>27</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34</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4</v>
      </c>
      <c r="D27">
        <v>2</v>
      </c>
      <c r="E27">
        <v>17</v>
      </c>
      <c r="F27">
        <v>18</v>
      </c>
      <c r="J27">
        <f>IF(K27 &lt;&gt; "",6, 0)</f>
        <v>0</v>
      </c>
      <c r="K27" t="str">
        <f>IF(I172="pos_trend",B172,"")</f>
        <v/>
      </c>
      <c r="L27" t="str">
        <f t="shared" si="0"/>
        <v/>
      </c>
      <c r="M27" t="str">
        <f t="shared" si="1"/>
        <v/>
      </c>
    </row>
    <row r="28" spans="1:13" x14ac:dyDescent="0.3">
      <c r="A28" s="1">
        <v>1</v>
      </c>
      <c r="B28" t="s">
        <v>41</v>
      </c>
      <c r="C28">
        <v>0.04</v>
      </c>
      <c r="D28">
        <v>0.04</v>
      </c>
      <c r="E28">
        <v>0.4</v>
      </c>
      <c r="F28">
        <v>0.48</v>
      </c>
      <c r="J28">
        <f>IF(K28 &lt;&gt; "",7, 0)</f>
        <v>0</v>
      </c>
      <c r="K28" t="str">
        <f>IF(I173="pos_trend",B173,"")</f>
        <v/>
      </c>
      <c r="L28" t="str">
        <f t="shared" si="0"/>
        <v/>
      </c>
      <c r="M28" t="str">
        <f t="shared" si="1"/>
        <v/>
      </c>
    </row>
    <row r="29" spans="1:13" x14ac:dyDescent="0.3">
      <c r="A29" s="1">
        <v>2</v>
      </c>
      <c r="B29" t="s">
        <v>42</v>
      </c>
      <c r="D29">
        <v>-0.01</v>
      </c>
      <c r="E29">
        <v>0.17</v>
      </c>
      <c r="F29">
        <v>0.3</v>
      </c>
      <c r="J29">
        <f>IF(K29 &lt;&gt; "",8, 0)</f>
        <v>0</v>
      </c>
      <c r="K29" t="str">
        <f>IF(I174="pos_trend",B174,"")</f>
        <v/>
      </c>
      <c r="L29" t="str">
        <f t="shared" si="0"/>
        <v/>
      </c>
      <c r="M29" t="str">
        <f t="shared" si="1"/>
        <v/>
      </c>
    </row>
    <row r="30" spans="1:13" x14ac:dyDescent="0.3">
      <c r="A30" s="1">
        <v>3</v>
      </c>
      <c r="B30" t="s">
        <v>43</v>
      </c>
      <c r="C30">
        <v>7.0000000000000007E-2</v>
      </c>
      <c r="D30">
        <v>0.09</v>
      </c>
      <c r="E30">
        <v>0.75</v>
      </c>
      <c r="F30">
        <v>0.77</v>
      </c>
      <c r="J30">
        <f>IF(K30 &lt;&gt; "",9, 0)</f>
        <v>0</v>
      </c>
      <c r="K30" t="str">
        <f>IF(I185="pos_trend",B185,"")</f>
        <v/>
      </c>
      <c r="L30" t="str">
        <f t="shared" si="0"/>
        <v/>
      </c>
      <c r="M30" t="str">
        <f t="shared" si="1"/>
        <v/>
      </c>
    </row>
    <row r="31" spans="1:13" x14ac:dyDescent="0.3">
      <c r="A31" s="1">
        <v>4</v>
      </c>
      <c r="B31" t="s">
        <v>44</v>
      </c>
      <c r="C31">
        <v>0.04</v>
      </c>
      <c r="D31">
        <v>-1.5</v>
      </c>
      <c r="E31">
        <v>0.39</v>
      </c>
      <c r="F31">
        <v>0.4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E34" t="s">
        <v>46</v>
      </c>
      <c r="F34" t="s">
        <v>46</v>
      </c>
      <c r="J34">
        <f>IF(K34 &lt;&gt; "",13, 0)</f>
        <v>0</v>
      </c>
      <c r="K34" t="str">
        <f>IF(I196="pos_trend",B196,"")</f>
        <v/>
      </c>
      <c r="L34" t="str">
        <f t="shared" si="0"/>
        <v/>
      </c>
      <c r="M34" t="str">
        <f t="shared" si="1"/>
        <v/>
      </c>
    </row>
    <row r="35" spans="1:13" x14ac:dyDescent="0.3">
      <c r="A35" s="1">
        <v>1</v>
      </c>
      <c r="B35" t="s">
        <v>41</v>
      </c>
      <c r="E35" t="s">
        <v>47</v>
      </c>
      <c r="F35" t="s">
        <v>48</v>
      </c>
      <c r="J35">
        <f>IF(K35 &lt;&gt; "",14, 0)</f>
        <v>0</v>
      </c>
      <c r="K35" t="str">
        <f>IF(I201="pos_trend",B201,"")</f>
        <v/>
      </c>
      <c r="L35" t="str">
        <f t="shared" si="0"/>
        <v/>
      </c>
      <c r="M35" t="str">
        <f t="shared" si="1"/>
        <v/>
      </c>
    </row>
    <row r="36" spans="1:13" x14ac:dyDescent="0.3">
      <c r="A36" s="1">
        <v>2</v>
      </c>
      <c r="B36" t="s">
        <v>42</v>
      </c>
      <c r="E36" t="s">
        <v>49</v>
      </c>
      <c r="F36" t="s">
        <v>50</v>
      </c>
      <c r="J36">
        <f>IF(K36 &lt;&gt; "",15, 0)</f>
        <v>0</v>
      </c>
      <c r="K36" t="str">
        <f>IF(I202="pos_trend",B202,"")</f>
        <v/>
      </c>
      <c r="L36" t="str">
        <f t="shared" si="0"/>
        <v/>
      </c>
      <c r="M36" t="str">
        <f t="shared" si="1"/>
        <v/>
      </c>
    </row>
    <row r="37" spans="1:13" x14ac:dyDescent="0.3">
      <c r="A37" s="1">
        <v>3</v>
      </c>
      <c r="B37" t="s">
        <v>43</v>
      </c>
      <c r="E37" t="s">
        <v>51</v>
      </c>
      <c r="F37" t="s">
        <v>52</v>
      </c>
      <c r="J37">
        <f>IF(K37 &lt;&gt; "",16, 0)</f>
        <v>0</v>
      </c>
      <c r="K37" t="str">
        <f>IF(I203="pos_trend",B203,"")</f>
        <v/>
      </c>
      <c r="L37" t="str">
        <f t="shared" si="0"/>
        <v/>
      </c>
      <c r="M37" t="str">
        <f t="shared" si="1"/>
        <v/>
      </c>
    </row>
    <row r="38" spans="1:13" x14ac:dyDescent="0.3">
      <c r="A38" s="1">
        <v>4</v>
      </c>
      <c r="B38" t="s">
        <v>53</v>
      </c>
      <c r="E38" t="s">
        <v>54</v>
      </c>
      <c r="F38" t="s">
        <v>47</v>
      </c>
      <c r="J38">
        <f>IF(K38 &lt;&gt; "",17, 0)</f>
        <v>0</v>
      </c>
      <c r="K38" t="str">
        <f>IF(I351="pos_trend",B351,"")</f>
        <v/>
      </c>
      <c r="L38" t="str">
        <f t="shared" si="0"/>
        <v/>
      </c>
      <c r="M38" t="str">
        <f t="shared" si="1"/>
        <v/>
      </c>
    </row>
    <row r="39" spans="1:13" x14ac:dyDescent="0.3">
      <c r="A39" s="1">
        <v>5</v>
      </c>
      <c r="B39" t="s">
        <v>55</v>
      </c>
      <c r="E39" t="s">
        <v>56</v>
      </c>
      <c r="F39" t="s">
        <v>57</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59</v>
      </c>
      <c r="D41" s="1" t="s">
        <v>60</v>
      </c>
      <c r="E41" s="1" t="s">
        <v>61</v>
      </c>
      <c r="F41" s="1" t="s">
        <v>62</v>
      </c>
    </row>
    <row r="42" spans="1:13" x14ac:dyDescent="0.3">
      <c r="A42" s="1">
        <v>0</v>
      </c>
      <c r="B42" t="s">
        <v>63</v>
      </c>
      <c r="C42" t="s">
        <v>64</v>
      </c>
      <c r="D42" t="s">
        <v>65</v>
      </c>
      <c r="E42">
        <v>0.12</v>
      </c>
      <c r="F42">
        <v>7.0000000000000007E-2</v>
      </c>
      <c r="K42" t="str">
        <f>IF(M40&lt;&gt;"", D1 &amp; " has managed to increase " &amp; M40 &amp; " each year since " &amp; C144, "No positive trends")</f>
        <v>No positive trends</v>
      </c>
    </row>
    <row r="43" spans="1:13" x14ac:dyDescent="0.3">
      <c r="A43" s="1">
        <v>1</v>
      </c>
      <c r="B43" t="s">
        <v>66</v>
      </c>
      <c r="C43" t="s">
        <v>67</v>
      </c>
      <c r="D43" t="s">
        <v>68</v>
      </c>
      <c r="E43">
        <v>0.12</v>
      </c>
      <c r="F43">
        <v>7.0000000000000007E-2</v>
      </c>
    </row>
    <row r="44" spans="1:13" x14ac:dyDescent="0.3">
      <c r="A44" s="1">
        <v>2</v>
      </c>
      <c r="B44" t="s">
        <v>69</v>
      </c>
      <c r="C44" t="s">
        <v>70</v>
      </c>
      <c r="D44" t="s">
        <v>71</v>
      </c>
    </row>
    <row r="45" spans="1:13" x14ac:dyDescent="0.3">
      <c r="A45" s="1">
        <v>3</v>
      </c>
      <c r="B45" t="s">
        <v>72</v>
      </c>
      <c r="C45" t="s">
        <v>73</v>
      </c>
      <c r="D45" t="s">
        <v>74</v>
      </c>
    </row>
    <row r="47" spans="1:13" x14ac:dyDescent="0.3">
      <c r="B47" s="1" t="s">
        <v>75</v>
      </c>
      <c r="C47" s="1" t="s">
        <v>36</v>
      </c>
      <c r="D47" s="1" t="s">
        <v>37</v>
      </c>
      <c r="E47" s="1" t="s">
        <v>38</v>
      </c>
      <c r="F47" s="1" t="s">
        <v>39</v>
      </c>
    </row>
    <row r="48" spans="1:13" x14ac:dyDescent="0.3">
      <c r="A48" s="1">
        <v>0</v>
      </c>
      <c r="B48" t="s">
        <v>76</v>
      </c>
      <c r="C48">
        <v>0.04</v>
      </c>
      <c r="D48">
        <v>0.04</v>
      </c>
      <c r="E48">
        <v>0.4</v>
      </c>
      <c r="F48">
        <v>0.48</v>
      </c>
    </row>
    <row r="49" spans="1:14" x14ac:dyDescent="0.3">
      <c r="A49" s="1">
        <v>1</v>
      </c>
      <c r="B49" t="s">
        <v>77</v>
      </c>
      <c r="C49">
        <v>0.06</v>
      </c>
      <c r="D49">
        <v>0.11</v>
      </c>
      <c r="E49">
        <v>0.42</v>
      </c>
      <c r="F49">
        <v>0.5</v>
      </c>
    </row>
    <row r="50" spans="1:14" x14ac:dyDescent="0.3">
      <c r="A50" s="1">
        <v>2</v>
      </c>
      <c r="B50" t="s">
        <v>78</v>
      </c>
      <c r="C50">
        <v>0.04</v>
      </c>
      <c r="D50">
        <v>0.08</v>
      </c>
      <c r="E50">
        <v>0.45</v>
      </c>
      <c r="F50">
        <v>0.47</v>
      </c>
    </row>
    <row r="51" spans="1:14" x14ac:dyDescent="0.3">
      <c r="A51" s="1">
        <v>3</v>
      </c>
      <c r="B51" t="s">
        <v>79</v>
      </c>
      <c r="C51">
        <v>7.0000000000000007E-2</v>
      </c>
      <c r="D51">
        <v>0.11</v>
      </c>
      <c r="E51">
        <v>0.48</v>
      </c>
      <c r="F51">
        <v>0.44</v>
      </c>
    </row>
    <row r="52" spans="1:14" x14ac:dyDescent="0.3">
      <c r="A52" s="1">
        <v>4</v>
      </c>
      <c r="B52" t="s">
        <v>80</v>
      </c>
      <c r="C52">
        <v>0.06</v>
      </c>
      <c r="D52">
        <v>0.06</v>
      </c>
      <c r="E52">
        <v>0.45</v>
      </c>
      <c r="F52">
        <v>0.44</v>
      </c>
    </row>
    <row r="54" spans="1:14" x14ac:dyDescent="0.3">
      <c r="B54" s="1" t="s">
        <v>81</v>
      </c>
      <c r="C54" s="1" t="s">
        <v>36</v>
      </c>
      <c r="D54" s="1" t="s">
        <v>37</v>
      </c>
      <c r="E54" s="1" t="s">
        <v>38</v>
      </c>
      <c r="F54" s="1" t="s">
        <v>39</v>
      </c>
    </row>
    <row r="55" spans="1:14" x14ac:dyDescent="0.3">
      <c r="A55" s="1">
        <v>0</v>
      </c>
      <c r="B55" t="s">
        <v>82</v>
      </c>
      <c r="E55">
        <v>1</v>
      </c>
      <c r="F55">
        <v>1</v>
      </c>
    </row>
    <row r="56" spans="1:14" x14ac:dyDescent="0.3">
      <c r="A56" s="1">
        <v>1</v>
      </c>
      <c r="B56" t="s">
        <v>83</v>
      </c>
      <c r="E56">
        <v>2</v>
      </c>
      <c r="F56">
        <v>5</v>
      </c>
    </row>
    <row r="57" spans="1:14" x14ac:dyDescent="0.3">
      <c r="A57" s="1">
        <v>2</v>
      </c>
      <c r="B57" t="s">
        <v>84</v>
      </c>
      <c r="C57">
        <v>1</v>
      </c>
      <c r="E57">
        <v>2</v>
      </c>
      <c r="F57">
        <v>2</v>
      </c>
    </row>
    <row r="58" spans="1:14" x14ac:dyDescent="0.3">
      <c r="A58" s="1">
        <v>3</v>
      </c>
      <c r="B58" t="s">
        <v>85</v>
      </c>
    </row>
    <row r="60" spans="1:14" x14ac:dyDescent="0.3">
      <c r="B60" s="1" t="s">
        <v>86</v>
      </c>
      <c r="C60" s="1" t="s">
        <v>87</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ACA.L</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C62" t="s">
        <v>93</v>
      </c>
      <c r="F62">
        <v>0.21</v>
      </c>
      <c r="I62" t="str">
        <f t="shared" si="2"/>
        <v>N/A</v>
      </c>
      <c r="J62">
        <f t="shared" si="3"/>
        <v>1.0270000000000001</v>
      </c>
      <c r="K62">
        <f t="shared" si="4"/>
        <v>0</v>
      </c>
      <c r="L62">
        <f t="shared" si="5"/>
        <v>0</v>
      </c>
      <c r="M62">
        <f t="shared" si="6"/>
        <v>0.21</v>
      </c>
      <c r="N62">
        <f t="shared" si="7"/>
        <v>0</v>
      </c>
    </row>
    <row r="63" spans="1:14" x14ac:dyDescent="0.3">
      <c r="A63" s="1">
        <v>2</v>
      </c>
      <c r="B63" t="s">
        <v>94</v>
      </c>
      <c r="C63" t="s">
        <v>95</v>
      </c>
      <c r="F63">
        <v>0.08</v>
      </c>
      <c r="I63" t="str">
        <f t="shared" si="2"/>
        <v>N/A</v>
      </c>
      <c r="J63">
        <f t="shared" si="3"/>
        <v>2.6000000000000002E-2</v>
      </c>
      <c r="K63">
        <f t="shared" si="4"/>
        <v>0</v>
      </c>
      <c r="L63">
        <f t="shared" si="5"/>
        <v>0</v>
      </c>
      <c r="M63">
        <f t="shared" si="6"/>
        <v>0.08</v>
      </c>
      <c r="N63">
        <f t="shared" si="7"/>
        <v>0</v>
      </c>
    </row>
    <row r="64" spans="1:14" x14ac:dyDescent="0.3">
      <c r="A64" s="1">
        <v>3</v>
      </c>
      <c r="B64" t="s">
        <v>96</v>
      </c>
      <c r="C64" t="s">
        <v>97</v>
      </c>
      <c r="F64">
        <v>0.12</v>
      </c>
      <c r="I64" t="str">
        <f t="shared" si="2"/>
        <v>N/A</v>
      </c>
      <c r="J64">
        <f t="shared" si="3"/>
        <v>0.2</v>
      </c>
      <c r="K64">
        <f t="shared" si="4"/>
        <v>0</v>
      </c>
      <c r="L64">
        <f t="shared" si="5"/>
        <v>0</v>
      </c>
      <c r="M64">
        <f t="shared" si="6"/>
        <v>0.12</v>
      </c>
      <c r="N64">
        <f t="shared" si="7"/>
        <v>0</v>
      </c>
    </row>
    <row r="65" spans="1:14" x14ac:dyDescent="0.3">
      <c r="A65" s="1">
        <v>4</v>
      </c>
      <c r="B65" t="s">
        <v>98</v>
      </c>
      <c r="C65" t="s">
        <v>99</v>
      </c>
      <c r="F65">
        <v>0.09</v>
      </c>
      <c r="I65" t="str">
        <f t="shared" si="2"/>
        <v>N/A</v>
      </c>
      <c r="J65">
        <f t="shared" si="3"/>
        <v>0.14419999999999999</v>
      </c>
      <c r="K65">
        <f t="shared" si="4"/>
        <v>0</v>
      </c>
      <c r="L65">
        <f t="shared" si="5"/>
        <v>0</v>
      </c>
      <c r="M65">
        <f t="shared" si="6"/>
        <v>0.09</v>
      </c>
      <c r="N65">
        <f t="shared" si="7"/>
        <v>0</v>
      </c>
    </row>
    <row r="66" spans="1:14" x14ac:dyDescent="0.3">
      <c r="A66" s="1">
        <v>5</v>
      </c>
      <c r="B66" t="s">
        <v>100</v>
      </c>
      <c r="C66" t="s">
        <v>101</v>
      </c>
      <c r="I66" t="str">
        <f t="shared" si="2"/>
        <v>N/A</v>
      </c>
      <c r="J66">
        <f t="shared" si="3"/>
        <v>-4.4500000000000005E-2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22</v>
      </c>
      <c r="I68" t="str">
        <f t="shared" si="2"/>
        <v>N/A</v>
      </c>
      <c r="J68">
        <f t="shared" si="3"/>
        <v>1170000000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25</v>
      </c>
      <c r="I70" t="str">
        <f t="shared" si="2"/>
        <v>N/A</v>
      </c>
      <c r="J70" t="str">
        <f t="shared" si="3"/>
        <v>6.75</v>
      </c>
      <c r="K70">
        <f t="shared" si="4"/>
        <v>0</v>
      </c>
      <c r="L70">
        <f t="shared" si="5"/>
        <v>0</v>
      </c>
      <c r="M70">
        <f t="shared" si="6"/>
        <v>0</v>
      </c>
      <c r="N70">
        <f t="shared" si="7"/>
        <v>0</v>
      </c>
    </row>
    <row r="71" spans="1:14" x14ac:dyDescent="0.3">
      <c r="A71" s="1">
        <v>3</v>
      </c>
      <c r="B71" t="s">
        <v>105</v>
      </c>
      <c r="C71" t="s">
        <v>106</v>
      </c>
      <c r="I71" t="str">
        <f t="shared" si="2"/>
        <v>N/A</v>
      </c>
      <c r="J71" t="str">
        <f t="shared" si="3"/>
        <v>595.21</v>
      </c>
      <c r="K71">
        <f t="shared" si="4"/>
        <v>0</v>
      </c>
      <c r="L71">
        <f t="shared" si="5"/>
        <v>0</v>
      </c>
      <c r="M71">
        <f t="shared" si="6"/>
        <v>0</v>
      </c>
      <c r="N71">
        <f t="shared" si="7"/>
        <v>0</v>
      </c>
    </row>
    <row r="72" spans="1:14" x14ac:dyDescent="0.3">
      <c r="A72" s="1">
        <v>4</v>
      </c>
      <c r="B72" t="s">
        <v>107</v>
      </c>
      <c r="C72" t="s">
        <v>108</v>
      </c>
      <c r="I72" t="str">
        <f t="shared" si="2"/>
        <v>N/A</v>
      </c>
      <c r="J72" t="str">
        <f t="shared" si="3"/>
        <v>0.65</v>
      </c>
      <c r="K72">
        <f t="shared" si="4"/>
        <v>0</v>
      </c>
      <c r="L72">
        <f t="shared" si="5"/>
        <v>0</v>
      </c>
      <c r="M72">
        <f t="shared" si="6"/>
        <v>0</v>
      </c>
      <c r="N72">
        <f t="shared" si="7"/>
        <v>0</v>
      </c>
    </row>
    <row r="73" spans="1:14" x14ac:dyDescent="0.3">
      <c r="A73" s="1">
        <v>5</v>
      </c>
      <c r="B73" t="s">
        <v>109</v>
      </c>
      <c r="C73" t="s">
        <v>110</v>
      </c>
      <c r="I73" t="str">
        <f t="shared" si="2"/>
        <v>N/A</v>
      </c>
      <c r="J73" t="str">
        <f t="shared" si="3"/>
        <v>1.10</v>
      </c>
      <c r="K73">
        <f t="shared" si="4"/>
        <v>0</v>
      </c>
      <c r="L73">
        <f t="shared" si="5"/>
        <v>0</v>
      </c>
      <c r="M73">
        <f t="shared" si="6"/>
        <v>0</v>
      </c>
      <c r="N73">
        <f t="shared" si="7"/>
        <v>0</v>
      </c>
    </row>
    <row r="74" spans="1:14" x14ac:dyDescent="0.3">
      <c r="A74" s="1">
        <v>6</v>
      </c>
      <c r="B74" t="s">
        <v>111</v>
      </c>
      <c r="C74" t="s">
        <v>112</v>
      </c>
      <c r="I74" t="str">
        <f t="shared" si="2"/>
        <v>N/A</v>
      </c>
      <c r="J74" t="str">
        <f t="shared" si="3"/>
        <v>62.89</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120</v>
      </c>
      <c r="I81" t="str">
        <f t="shared" si="2"/>
        <v>N/A</v>
      </c>
      <c r="J81">
        <f t="shared" si="3"/>
        <v>0.16329999999999997</v>
      </c>
      <c r="K81">
        <f t="shared" si="4"/>
        <v>0</v>
      </c>
      <c r="L81">
        <f t="shared" si="5"/>
        <v>0</v>
      </c>
      <c r="M81">
        <f t="shared" si="6"/>
        <v>0</v>
      </c>
      <c r="N81">
        <f t="shared" si="7"/>
        <v>0</v>
      </c>
    </row>
    <row r="82" spans="1:14" x14ac:dyDescent="0.3">
      <c r="A82" s="1">
        <v>1</v>
      </c>
      <c r="B82" t="s">
        <v>121</v>
      </c>
      <c r="C82" t="s">
        <v>122</v>
      </c>
      <c r="I82" t="str">
        <f t="shared" si="2"/>
        <v>N/A</v>
      </c>
      <c r="J82">
        <f t="shared" si="3"/>
        <v>0.25260000000000005</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I84" t="str">
        <f t="shared" si="2"/>
        <v>N/A</v>
      </c>
      <c r="J84">
        <f t="shared" si="3"/>
        <v>0</v>
      </c>
      <c r="K84">
        <f t="shared" si="4"/>
        <v>0</v>
      </c>
      <c r="L84">
        <f t="shared" si="5"/>
        <v>0</v>
      </c>
      <c r="M84">
        <f t="shared" si="6"/>
        <v>0</v>
      </c>
      <c r="N84">
        <f t="shared" si="7"/>
        <v>0</v>
      </c>
    </row>
    <row r="85" spans="1:14" x14ac:dyDescent="0.3">
      <c r="A85" s="1">
        <v>1</v>
      </c>
      <c r="B85" t="s">
        <v>124</v>
      </c>
      <c r="C85" t="s">
        <v>125</v>
      </c>
      <c r="I85" t="str">
        <f t="shared" si="2"/>
        <v>N/A</v>
      </c>
      <c r="J85">
        <f t="shared" si="3"/>
        <v>9.5399999999999999E-2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127</v>
      </c>
      <c r="I87" t="str">
        <f t="shared" si="2"/>
        <v>N/A</v>
      </c>
      <c r="J87">
        <f t="shared" si="3"/>
        <v>1070000000.0000001</v>
      </c>
      <c r="K87">
        <f t="shared" si="4"/>
        <v>0</v>
      </c>
      <c r="L87">
        <f t="shared" si="5"/>
        <v>0</v>
      </c>
      <c r="M87">
        <f t="shared" si="6"/>
        <v>0</v>
      </c>
      <c r="N87">
        <f t="shared" si="7"/>
        <v>0</v>
      </c>
    </row>
    <row r="88" spans="1:14" x14ac:dyDescent="0.3">
      <c r="A88" s="1">
        <v>1</v>
      </c>
      <c r="B88" t="s">
        <v>128</v>
      </c>
      <c r="C88" t="s">
        <v>129</v>
      </c>
      <c r="I88" t="str">
        <f t="shared" si="2"/>
        <v>N/A</v>
      </c>
      <c r="J88" t="str">
        <f t="shared" si="3"/>
        <v>2.60</v>
      </c>
      <c r="K88">
        <f t="shared" si="4"/>
        <v>0</v>
      </c>
      <c r="L88">
        <f t="shared" si="5"/>
        <v>0</v>
      </c>
      <c r="M88">
        <f t="shared" si="6"/>
        <v>0</v>
      </c>
      <c r="N88">
        <f t="shared" si="7"/>
        <v>0</v>
      </c>
    </row>
    <row r="89" spans="1:14" x14ac:dyDescent="0.3">
      <c r="A89" s="1">
        <v>2</v>
      </c>
      <c r="B89" t="s">
        <v>130</v>
      </c>
      <c r="C89" t="s">
        <v>131</v>
      </c>
      <c r="I89" t="str">
        <f t="shared" si="2"/>
        <v>N/A</v>
      </c>
      <c r="J89">
        <f t="shared" si="3"/>
        <v>5.9000000000000004E-2</v>
      </c>
      <c r="K89">
        <f t="shared" si="4"/>
        <v>0</v>
      </c>
      <c r="L89">
        <f t="shared" si="5"/>
        <v>0</v>
      </c>
      <c r="M89">
        <f t="shared" si="6"/>
        <v>0</v>
      </c>
      <c r="N89">
        <f t="shared" si="7"/>
        <v>0</v>
      </c>
    </row>
    <row r="90" spans="1:14" x14ac:dyDescent="0.3">
      <c r="A90" s="1">
        <v>3</v>
      </c>
      <c r="B90" t="s">
        <v>132</v>
      </c>
      <c r="C90" t="s">
        <v>133</v>
      </c>
      <c r="I90" t="str">
        <f t="shared" si="2"/>
        <v>N/A</v>
      </c>
      <c r="J90">
        <f t="shared" si="3"/>
        <v>326000000</v>
      </c>
      <c r="K90">
        <f t="shared" si="4"/>
        <v>0</v>
      </c>
      <c r="L90">
        <f t="shared" si="5"/>
        <v>0</v>
      </c>
      <c r="M90">
        <f t="shared" si="6"/>
        <v>0</v>
      </c>
      <c r="N90">
        <f t="shared" si="7"/>
        <v>0</v>
      </c>
    </row>
    <row r="91" spans="1:14" x14ac:dyDescent="0.3">
      <c r="A91" s="1">
        <v>4</v>
      </c>
      <c r="B91" t="s">
        <v>134</v>
      </c>
      <c r="C91" t="s">
        <v>135</v>
      </c>
      <c r="I91" t="str">
        <f t="shared" si="2"/>
        <v>N/A</v>
      </c>
      <c r="J91">
        <f t="shared" si="3"/>
        <v>426760000</v>
      </c>
      <c r="K91">
        <f t="shared" si="4"/>
        <v>0</v>
      </c>
      <c r="L91">
        <f t="shared" si="5"/>
        <v>0</v>
      </c>
      <c r="M91">
        <f t="shared" si="6"/>
        <v>0</v>
      </c>
      <c r="N91">
        <f t="shared" si="7"/>
        <v>0</v>
      </c>
    </row>
    <row r="92" spans="1:14" x14ac:dyDescent="0.3">
      <c r="A92" s="1">
        <v>5</v>
      </c>
      <c r="B92" t="s">
        <v>136</v>
      </c>
      <c r="C92" t="s">
        <v>137</v>
      </c>
      <c r="I92" t="str">
        <f t="shared" si="2"/>
        <v>N/A</v>
      </c>
      <c r="J92">
        <f t="shared" si="3"/>
        <v>174180000</v>
      </c>
      <c r="K92">
        <f t="shared" si="4"/>
        <v>0</v>
      </c>
      <c r="L92">
        <f t="shared" si="5"/>
        <v>0</v>
      </c>
      <c r="M92">
        <f t="shared" si="6"/>
        <v>0</v>
      </c>
      <c r="N92">
        <f t="shared" si="7"/>
        <v>0</v>
      </c>
    </row>
    <row r="93" spans="1:14" x14ac:dyDescent="0.3">
      <c r="A93" s="1">
        <v>6</v>
      </c>
      <c r="B93" t="s">
        <v>138</v>
      </c>
      <c r="C93" t="s">
        <v>27</v>
      </c>
      <c r="I93" t="str">
        <f t="shared" si="2"/>
        <v>N/A</v>
      </c>
      <c r="J93" t="str">
        <f t="shared" si="3"/>
        <v>42.3</v>
      </c>
      <c r="K93">
        <f t="shared" si="4"/>
        <v>0</v>
      </c>
      <c r="L93">
        <f t="shared" si="5"/>
        <v>0</v>
      </c>
      <c r="M93">
        <f t="shared" si="6"/>
        <v>0</v>
      </c>
      <c r="N93">
        <f t="shared" si="7"/>
        <v>0</v>
      </c>
    </row>
    <row r="94" spans="1:14" x14ac:dyDescent="0.3">
      <c r="A94" s="1">
        <v>7</v>
      </c>
      <c r="B94" t="s">
        <v>139</v>
      </c>
      <c r="I94" t="str">
        <f t="shared" si="2"/>
        <v>N/A</v>
      </c>
      <c r="J94">
        <f t="shared" si="3"/>
        <v>0</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141</v>
      </c>
      <c r="I96" t="str">
        <f t="shared" si="2"/>
        <v>N/A</v>
      </c>
      <c r="J96">
        <f t="shared" si="3"/>
        <v>317820000</v>
      </c>
      <c r="K96">
        <f t="shared" si="4"/>
        <v>0</v>
      </c>
      <c r="L96">
        <f t="shared" si="5"/>
        <v>0</v>
      </c>
      <c r="M96">
        <f t="shared" si="6"/>
        <v>0</v>
      </c>
      <c r="N96">
        <f t="shared" si="7"/>
        <v>0</v>
      </c>
    </row>
    <row r="97" spans="1:14" x14ac:dyDescent="0.3">
      <c r="A97" s="1">
        <v>1</v>
      </c>
      <c r="B97" t="s">
        <v>142</v>
      </c>
      <c r="C97" t="s">
        <v>143</v>
      </c>
      <c r="I97" t="str">
        <f t="shared" si="2"/>
        <v>N/A</v>
      </c>
      <c r="J97" t="str">
        <f t="shared" si="3"/>
        <v>0.77</v>
      </c>
      <c r="K97">
        <f t="shared" si="4"/>
        <v>0</v>
      </c>
      <c r="L97">
        <f t="shared" si="5"/>
        <v>0</v>
      </c>
      <c r="M97">
        <f t="shared" si="6"/>
        <v>0</v>
      </c>
      <c r="N97">
        <f t="shared" si="7"/>
        <v>0</v>
      </c>
    </row>
    <row r="98" spans="1:14" x14ac:dyDescent="0.3">
      <c r="A98" s="1">
        <v>2</v>
      </c>
      <c r="B98" t="s">
        <v>144</v>
      </c>
      <c r="C98" t="s">
        <v>145</v>
      </c>
      <c r="I98" t="str">
        <f t="shared" si="2"/>
        <v>N/A</v>
      </c>
      <c r="J98">
        <f t="shared" si="3"/>
        <v>99470000</v>
      </c>
      <c r="K98">
        <f t="shared" si="4"/>
        <v>0</v>
      </c>
      <c r="L98">
        <f t="shared" si="5"/>
        <v>0</v>
      </c>
      <c r="M98">
        <f t="shared" si="6"/>
        <v>0</v>
      </c>
      <c r="N98">
        <f t="shared" si="7"/>
        <v>0</v>
      </c>
    </row>
    <row r="99" spans="1:14" x14ac:dyDescent="0.3">
      <c r="A99" s="1">
        <v>3</v>
      </c>
      <c r="B99" t="s">
        <v>146</v>
      </c>
      <c r="C99" t="s">
        <v>147</v>
      </c>
      <c r="I99" t="str">
        <f t="shared" si="2"/>
        <v>N/A</v>
      </c>
      <c r="J99" t="str">
        <f t="shared" si="3"/>
        <v>5.34</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150</v>
      </c>
      <c r="I101" t="str">
        <f t="shared" si="2"/>
        <v>N/A</v>
      </c>
      <c r="J101" t="str">
        <f t="shared" si="3"/>
        <v>4.54</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I103" t="str">
        <f t="shared" si="2"/>
        <v>N/A</v>
      </c>
      <c r="J103">
        <f t="shared" si="3"/>
        <v>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154</v>
      </c>
      <c r="I107" t="str">
        <f t="shared" si="2"/>
        <v>N/A</v>
      </c>
      <c r="J107">
        <f t="shared" si="3"/>
        <v>-0.4582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158</v>
      </c>
      <c r="I109" t="str">
        <f t="shared" si="2"/>
        <v>N/A</v>
      </c>
      <c r="J109" t="str">
        <f t="shared" si="3"/>
        <v>615.00</v>
      </c>
      <c r="K109">
        <f t="shared" si="4"/>
        <v>0</v>
      </c>
      <c r="L109">
        <f t="shared" si="5"/>
        <v>0</v>
      </c>
      <c r="M109">
        <f t="shared" si="6"/>
        <v>0</v>
      </c>
      <c r="N109">
        <f t="shared" si="7"/>
        <v>0</v>
      </c>
    </row>
    <row r="110" spans="1:14" x14ac:dyDescent="0.3">
      <c r="A110" s="1">
        <v>4</v>
      </c>
      <c r="B110" t="s">
        <v>159</v>
      </c>
      <c r="C110" t="s">
        <v>160</v>
      </c>
      <c r="I110" t="str">
        <f t="shared" si="2"/>
        <v>N/A</v>
      </c>
      <c r="J110" t="str">
        <f t="shared" si="3"/>
        <v>250.00</v>
      </c>
      <c r="K110">
        <f t="shared" si="4"/>
        <v>0</v>
      </c>
      <c r="L110">
        <f t="shared" si="5"/>
        <v>0</v>
      </c>
      <c r="M110">
        <f t="shared" si="6"/>
        <v>0</v>
      </c>
      <c r="N110">
        <f t="shared" si="7"/>
        <v>0</v>
      </c>
    </row>
    <row r="111" spans="1:14" x14ac:dyDescent="0.3">
      <c r="A111" s="1">
        <v>5</v>
      </c>
      <c r="B111" t="s">
        <v>161</v>
      </c>
      <c r="C111" t="s">
        <v>162</v>
      </c>
      <c r="I111" t="str">
        <f t="shared" si="2"/>
        <v>N/A</v>
      </c>
      <c r="J111" t="str">
        <f t="shared" si="3"/>
        <v>289.57</v>
      </c>
      <c r="K111">
        <f t="shared" si="4"/>
        <v>0</v>
      </c>
      <c r="L111">
        <f t="shared" si="5"/>
        <v>0</v>
      </c>
      <c r="M111">
        <f t="shared" si="6"/>
        <v>0</v>
      </c>
      <c r="N111">
        <f t="shared" si="7"/>
        <v>0</v>
      </c>
    </row>
    <row r="112" spans="1:14" x14ac:dyDescent="0.3">
      <c r="A112" s="1">
        <v>6</v>
      </c>
      <c r="B112" t="s">
        <v>163</v>
      </c>
      <c r="C112" t="s">
        <v>164</v>
      </c>
      <c r="I112" t="str">
        <f t="shared" si="2"/>
        <v>N/A</v>
      </c>
      <c r="J112" t="str">
        <f t="shared" si="3"/>
        <v>401.27</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166</v>
      </c>
      <c r="I114" t="str">
        <f t="shared" si="2"/>
        <v>N/A</v>
      </c>
      <c r="J114">
        <f t="shared" si="3"/>
        <v>1740000</v>
      </c>
      <c r="K114">
        <f t="shared" si="4"/>
        <v>0</v>
      </c>
      <c r="L114">
        <f t="shared" si="5"/>
        <v>0</v>
      </c>
      <c r="M114">
        <f t="shared" si="6"/>
        <v>0</v>
      </c>
      <c r="N114">
        <f t="shared" si="7"/>
        <v>0</v>
      </c>
    </row>
    <row r="115" spans="1:14" x14ac:dyDescent="0.3">
      <c r="A115" s="1">
        <v>1</v>
      </c>
      <c r="B115" t="s">
        <v>167</v>
      </c>
      <c r="C115" t="s">
        <v>168</v>
      </c>
      <c r="I115" t="str">
        <f t="shared" si="2"/>
        <v>N/A</v>
      </c>
      <c r="J115">
        <f t="shared" si="3"/>
        <v>1230000</v>
      </c>
      <c r="K115">
        <f t="shared" si="4"/>
        <v>0</v>
      </c>
      <c r="L115">
        <f t="shared" si="5"/>
        <v>0</v>
      </c>
      <c r="M115">
        <f t="shared" si="6"/>
        <v>0</v>
      </c>
      <c r="N115">
        <f t="shared" si="7"/>
        <v>0</v>
      </c>
    </row>
    <row r="116" spans="1:14" x14ac:dyDescent="0.3">
      <c r="A116" s="1">
        <v>2</v>
      </c>
      <c r="B116" t="s">
        <v>169</v>
      </c>
      <c r="C116" t="s">
        <v>170</v>
      </c>
      <c r="I116" t="str">
        <f t="shared" si="2"/>
        <v>N/A</v>
      </c>
      <c r="J116">
        <f t="shared" si="3"/>
        <v>410090000</v>
      </c>
      <c r="K116">
        <f t="shared" si="4"/>
        <v>0</v>
      </c>
      <c r="L116">
        <f t="shared" si="5"/>
        <v>0</v>
      </c>
      <c r="M116">
        <f t="shared" si="6"/>
        <v>0</v>
      </c>
      <c r="N116">
        <f t="shared" si="7"/>
        <v>0</v>
      </c>
    </row>
    <row r="117" spans="1:14" x14ac:dyDescent="0.3">
      <c r="A117" s="1">
        <v>3</v>
      </c>
      <c r="B117" t="s">
        <v>171</v>
      </c>
      <c r="C117" t="s">
        <v>172</v>
      </c>
      <c r="I117" t="str">
        <f t="shared" si="2"/>
        <v>N/A</v>
      </c>
      <c r="J117">
        <f t="shared" si="3"/>
        <v>148690000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182</v>
      </c>
      <c r="I127" t="str">
        <f t="shared" si="8"/>
        <v>N/A</v>
      </c>
      <c r="J127" t="str">
        <f t="shared" si="9"/>
        <v>0.10</v>
      </c>
      <c r="K127">
        <f t="shared" si="10"/>
        <v>0</v>
      </c>
      <c r="L127">
        <f t="shared" si="11"/>
        <v>0</v>
      </c>
      <c r="M127">
        <f t="shared" si="12"/>
        <v>0</v>
      </c>
      <c r="N127">
        <f t="shared" si="13"/>
        <v>0</v>
      </c>
    </row>
    <row r="128" spans="1:14" x14ac:dyDescent="0.3">
      <c r="A128" s="1">
        <v>3</v>
      </c>
      <c r="B128" t="s">
        <v>183</v>
      </c>
      <c r="C128" t="s">
        <v>184</v>
      </c>
      <c r="I128" t="str">
        <f t="shared" si="8"/>
        <v>N/A</v>
      </c>
      <c r="J128">
        <f t="shared" si="9"/>
        <v>4.0000000000000002E-4</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196</v>
      </c>
      <c r="C138" t="s">
        <v>197</v>
      </c>
      <c r="F138">
        <v>54</v>
      </c>
      <c r="I138" t="str">
        <f t="shared" si="8"/>
        <v>N/A</v>
      </c>
      <c r="J138" t="str">
        <f t="shared" si="9"/>
        <v>Chief Exec. Officer and Exec. Director</v>
      </c>
      <c r="K138">
        <f t="shared" si="10"/>
        <v>0</v>
      </c>
      <c r="L138">
        <f t="shared" si="11"/>
        <v>0</v>
      </c>
      <c r="M138">
        <f t="shared" si="12"/>
        <v>54</v>
      </c>
      <c r="N138">
        <f t="shared" si="13"/>
        <v>0</v>
      </c>
    </row>
    <row r="139" spans="1:14" x14ac:dyDescent="0.3">
      <c r="A139" s="1">
        <v>1</v>
      </c>
      <c r="B139" t="s">
        <v>198</v>
      </c>
      <c r="C139" t="s">
        <v>199</v>
      </c>
      <c r="F139">
        <v>53</v>
      </c>
      <c r="I139" t="str">
        <f t="shared" si="8"/>
        <v>N/A</v>
      </c>
      <c r="J139" t="str">
        <f t="shared" si="9"/>
        <v>Chief Financial Officer</v>
      </c>
      <c r="K139">
        <f t="shared" si="10"/>
        <v>0</v>
      </c>
      <c r="L139">
        <f t="shared" si="11"/>
        <v>0</v>
      </c>
      <c r="M139">
        <f t="shared" si="12"/>
        <v>53</v>
      </c>
      <c r="N139">
        <f t="shared" si="13"/>
        <v>0</v>
      </c>
    </row>
    <row r="140" spans="1:14" x14ac:dyDescent="0.3">
      <c r="A140" s="1">
        <v>2</v>
      </c>
      <c r="B140" t="s">
        <v>200</v>
      </c>
      <c r="C140" t="s">
        <v>201</v>
      </c>
      <c r="F140">
        <v>46</v>
      </c>
      <c r="I140" t="str">
        <f t="shared" si="8"/>
        <v>N/A</v>
      </c>
      <c r="J140" t="str">
        <f t="shared" si="9"/>
        <v>Chief Operating Officer</v>
      </c>
      <c r="K140">
        <f t="shared" si="10"/>
        <v>0</v>
      </c>
      <c r="L140">
        <f t="shared" si="11"/>
        <v>0</v>
      </c>
      <c r="M140">
        <f t="shared" si="12"/>
        <v>46</v>
      </c>
      <c r="N140">
        <f t="shared" si="13"/>
        <v>0</v>
      </c>
    </row>
    <row r="141" spans="1:14" x14ac:dyDescent="0.3">
      <c r="A141" s="1">
        <v>3</v>
      </c>
      <c r="B141" t="s">
        <v>202</v>
      </c>
      <c r="C141" t="s">
        <v>203</v>
      </c>
      <c r="I141" t="str">
        <f t="shared" si="8"/>
        <v>N/A</v>
      </c>
      <c r="J141" t="str">
        <f t="shared" si="9"/>
        <v>Investor Relations Mang.</v>
      </c>
      <c r="K141">
        <f t="shared" si="10"/>
        <v>0</v>
      </c>
      <c r="L141">
        <f t="shared" si="11"/>
        <v>0</v>
      </c>
      <c r="M141">
        <f t="shared" si="12"/>
        <v>0</v>
      </c>
      <c r="N141">
        <f t="shared" si="13"/>
        <v>0</v>
      </c>
    </row>
    <row r="142" spans="1:14" x14ac:dyDescent="0.3">
      <c r="A142" s="1">
        <v>4</v>
      </c>
      <c r="B142" t="s">
        <v>204</v>
      </c>
      <c r="C142" t="s">
        <v>205</v>
      </c>
      <c r="F142">
        <v>47</v>
      </c>
      <c r="I142" t="str">
        <f t="shared" si="8"/>
        <v>N/A</v>
      </c>
      <c r="J142" t="str">
        <f t="shared" si="9"/>
        <v>Head of Legal &amp; Compliance and Company Sec.</v>
      </c>
      <c r="K142">
        <f t="shared" si="10"/>
        <v>0</v>
      </c>
      <c r="L142">
        <f t="shared" si="11"/>
        <v>0</v>
      </c>
      <c r="M142">
        <f t="shared" si="12"/>
        <v>47</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3407</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Concentric AB</v>
      </c>
    </row>
    <row r="2" spans="1:11" x14ac:dyDescent="0.3">
      <c r="B2" t="s">
        <v>2</v>
      </c>
      <c r="C2" t="s">
        <v>3408</v>
      </c>
      <c r="K2" t="str">
        <f>LEFT(C1,FIND("(",C1) - 2)</f>
        <v>Concentric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$133.50, up 1.91% after opening up 2.48% over yesterday's close</v>
      </c>
    </row>
    <row r="5" spans="1:11" x14ac:dyDescent="0.3">
      <c r="K5" t="str">
        <f>"The one year target estimate for " &amp; D1 &amp; " is " &amp; TEXT(C23,"$####.00")</f>
        <v>The one year target estimate for Concentric AB is $150.00</v>
      </c>
    </row>
    <row r="6" spans="1:11" x14ac:dyDescent="0.3">
      <c r="K6" t="str">
        <f>" which would be " &amp; IF(OR(LEFT(ABS((C23-C2)/C2*100),1)="8",LEFT(ABS((C23-C2)/C2*100),2)="18"), "an ", "a ")  &amp;TEXT(ABS((C23-C2)/C2),"####.00%")&amp;IF((C23-C2)&gt;0," increase over"," decrease from")&amp;" the current price"</f>
        <v xml:space="preserve"> which would be a 12.36% increase over the current price</v>
      </c>
    </row>
    <row r="7" spans="1:11" x14ac:dyDescent="0.3">
      <c r="A7" s="1">
        <v>0</v>
      </c>
      <c r="B7" t="s">
        <v>5</v>
      </c>
      <c r="C7" t="s">
        <v>3409</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9.34% from last quarter based on the average of 3 analyst estimates (Yahoo Finance)</v>
      </c>
    </row>
    <row r="8" spans="1:11" x14ac:dyDescent="0.3">
      <c r="A8" s="1">
        <v>1</v>
      </c>
      <c r="B8" t="s">
        <v>7</v>
      </c>
      <c r="C8" t="s">
        <v>3410</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3411</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3412</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$0.44 in the 2 months leading up to the earnings report</v>
      </c>
    </row>
    <row r="11" spans="1:11" x14ac:dyDescent="0.3">
      <c r="A11" s="1">
        <v>4</v>
      </c>
      <c r="B11" t="s">
        <v>13</v>
      </c>
      <c r="C11" t="s">
        <v>3413</v>
      </c>
      <c r="K11" t="str">
        <f>K42</f>
        <v>No positive trends</v>
      </c>
    </row>
    <row r="12" spans="1:11" x14ac:dyDescent="0.3">
      <c r="A12" s="1">
        <v>5</v>
      </c>
      <c r="B12" t="s">
        <v>15</v>
      </c>
      <c r="C12" t="s">
        <v>3414</v>
      </c>
      <c r="D12" t="str">
        <f>LEFT(C12,FIND("-",C12)-2)</f>
        <v>99.25</v>
      </c>
      <c r="E12" t="str">
        <f>TRIM(RIGHT(C12,FIND("-",C12)-1))</f>
        <v>155.00</v>
      </c>
    </row>
    <row r="13" spans="1:11" x14ac:dyDescent="0.3">
      <c r="A13" s="1">
        <v>6</v>
      </c>
      <c r="B13" t="s">
        <v>17</v>
      </c>
      <c r="C13" t="s">
        <v>3415</v>
      </c>
    </row>
    <row r="14" spans="1:11" x14ac:dyDescent="0.3">
      <c r="A14" s="1">
        <v>7</v>
      </c>
      <c r="B14" t="s">
        <v>19</v>
      </c>
      <c r="C14" t="s">
        <v>3416</v>
      </c>
    </row>
    <row r="16" spans="1:11" x14ac:dyDescent="0.3">
      <c r="A16" s="1">
        <v>0</v>
      </c>
      <c r="B16" t="s">
        <v>21</v>
      </c>
      <c r="C16" t="s">
        <v>3417</v>
      </c>
    </row>
    <row r="17" spans="1:13" x14ac:dyDescent="0.3">
      <c r="A17" s="1">
        <v>1</v>
      </c>
      <c r="B17" t="s">
        <v>23</v>
      </c>
      <c r="K17" t="str">
        <f>K2 &amp; K3 &amp; ". " &amp; K4 &amp; ". " &amp; K5 &amp; K6 &amp; ". " &amp; K7 &amp; ". " &amp; K8 &amp; ". " &amp; K9 &amp; "."</f>
        <v>Concentric AB is scheduled to report earnings on Jul 21, 2017. The stock is currently trading at $133.50, up 1.91% after opening up 2.48% over yesterday's close. The one year target estimate for Concentric AB is $150.00 which would be a 12.36% increase over the current price. Earnings are expected to decrease by 9.34% from last quarter based on the average of 3 analyst estimates (Yahoo Finance). The stock is trading near the middle of its 52 week range. Over the last 4 quarters, we've seen a positive earnings surprise 4 times, and a negative earnings surprise 0 times.</v>
      </c>
    </row>
    <row r="18" spans="1:13" x14ac:dyDescent="0.3">
      <c r="A18" s="1">
        <v>2</v>
      </c>
      <c r="B18" t="s">
        <v>24</v>
      </c>
      <c r="C18" t="s">
        <v>3418</v>
      </c>
    </row>
    <row r="19" spans="1:13" x14ac:dyDescent="0.3">
      <c r="A19" s="1">
        <v>3</v>
      </c>
      <c r="B19" t="s">
        <v>26</v>
      </c>
      <c r="C19" t="s">
        <v>3419</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3420</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3</v>
      </c>
      <c r="D27">
        <v>3</v>
      </c>
      <c r="E27">
        <v>3</v>
      </c>
      <c r="F27">
        <v>3</v>
      </c>
      <c r="J27">
        <f>IF(K27 &lt;&gt; "",6, 0)</f>
        <v>0</v>
      </c>
      <c r="K27" t="str">
        <f>IF(I172="pos_trend",B172,"")</f>
        <v/>
      </c>
      <c r="L27" t="str">
        <f t="shared" si="0"/>
        <v/>
      </c>
      <c r="M27" t="str">
        <f t="shared" si="1"/>
        <v/>
      </c>
    </row>
    <row r="28" spans="1:13" x14ac:dyDescent="0.3">
      <c r="A28" s="1">
        <v>1</v>
      </c>
      <c r="B28" t="s">
        <v>41</v>
      </c>
      <c r="C28">
        <v>1.82</v>
      </c>
      <c r="D28">
        <v>1.65</v>
      </c>
      <c r="E28">
        <v>7.18</v>
      </c>
      <c r="F28">
        <v>7.92</v>
      </c>
      <c r="J28">
        <f>IF(K28 &lt;&gt; "",7, 0)</f>
        <v>0</v>
      </c>
      <c r="K28" t="str">
        <f>IF(I173="pos_trend",B173,"")</f>
        <v/>
      </c>
      <c r="L28" t="str">
        <f t="shared" si="0"/>
        <v/>
      </c>
      <c r="M28" t="str">
        <f t="shared" si="1"/>
        <v/>
      </c>
    </row>
    <row r="29" spans="1:13" x14ac:dyDescent="0.3">
      <c r="A29" s="1">
        <v>2</v>
      </c>
      <c r="B29" t="s">
        <v>42</v>
      </c>
      <c r="C29">
        <v>1.75</v>
      </c>
      <c r="D29">
        <v>1.58</v>
      </c>
      <c r="E29">
        <v>6.69</v>
      </c>
      <c r="F29">
        <v>6.98</v>
      </c>
      <c r="J29">
        <f>IF(K29 &lt;&gt; "",8, 0)</f>
        <v>0</v>
      </c>
      <c r="K29" t="str">
        <f>IF(I174="pos_trend",B174,"")</f>
        <v/>
      </c>
      <c r="L29" t="str">
        <f t="shared" si="0"/>
        <v/>
      </c>
      <c r="M29" t="str">
        <f t="shared" si="1"/>
        <v/>
      </c>
    </row>
    <row r="30" spans="1:13" x14ac:dyDescent="0.3">
      <c r="A30" s="1">
        <v>3</v>
      </c>
      <c r="B30" t="s">
        <v>43</v>
      </c>
      <c r="C30">
        <v>1.92</v>
      </c>
      <c r="D30">
        <v>1.73</v>
      </c>
      <c r="E30">
        <v>7.53</v>
      </c>
      <c r="F30">
        <v>8.41</v>
      </c>
      <c r="J30">
        <f>IF(K30 &lt;&gt; "",9, 0)</f>
        <v>0</v>
      </c>
      <c r="K30" t="str">
        <f>IF(I185="pos_trend",B185,"")</f>
        <v/>
      </c>
      <c r="L30" t="str">
        <f t="shared" si="0"/>
        <v/>
      </c>
      <c r="M30" t="str">
        <f t="shared" si="1"/>
        <v/>
      </c>
    </row>
    <row r="31" spans="1:13" x14ac:dyDescent="0.3">
      <c r="A31" s="1">
        <v>4</v>
      </c>
      <c r="B31" t="s">
        <v>44</v>
      </c>
      <c r="C31">
        <v>1.52</v>
      </c>
      <c r="D31">
        <v>1.45</v>
      </c>
      <c r="E31">
        <v>6</v>
      </c>
      <c r="F31">
        <v>7.18</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3421</v>
      </c>
      <c r="D34" t="s">
        <v>3421</v>
      </c>
      <c r="E34" t="s">
        <v>3421</v>
      </c>
      <c r="F34" t="s">
        <v>3421</v>
      </c>
      <c r="J34">
        <f>IF(K34 &lt;&gt; "",13, 0)</f>
        <v>0</v>
      </c>
      <c r="K34" t="str">
        <f>IF(I196="pos_trend",B196,"")</f>
        <v/>
      </c>
      <c r="L34" t="str">
        <f t="shared" si="0"/>
        <v/>
      </c>
      <c r="M34" t="str">
        <f t="shared" si="1"/>
        <v/>
      </c>
    </row>
    <row r="35" spans="1:13" x14ac:dyDescent="0.3">
      <c r="A35" s="1">
        <v>1</v>
      </c>
      <c r="B35" t="s">
        <v>41</v>
      </c>
      <c r="C35" t="s">
        <v>3422</v>
      </c>
      <c r="D35" t="s">
        <v>3423</v>
      </c>
      <c r="E35" t="s">
        <v>3424</v>
      </c>
      <c r="F35" t="s">
        <v>2924</v>
      </c>
      <c r="J35">
        <f>IF(K35 &lt;&gt; "",14, 0)</f>
        <v>0</v>
      </c>
      <c r="K35" t="str">
        <f>IF(I201="pos_trend",B201,"")</f>
        <v/>
      </c>
      <c r="L35" t="str">
        <f t="shared" si="0"/>
        <v/>
      </c>
      <c r="M35" t="str">
        <f t="shared" si="1"/>
        <v/>
      </c>
    </row>
    <row r="36" spans="1:13" x14ac:dyDescent="0.3">
      <c r="A36" s="1">
        <v>2</v>
      </c>
      <c r="B36" t="s">
        <v>42</v>
      </c>
      <c r="C36" t="s">
        <v>3425</v>
      </c>
      <c r="D36" t="s">
        <v>3426</v>
      </c>
      <c r="E36" t="s">
        <v>1614</v>
      </c>
      <c r="F36" t="s">
        <v>3427</v>
      </c>
      <c r="J36">
        <f>IF(K36 &lt;&gt; "",15, 0)</f>
        <v>0</v>
      </c>
      <c r="K36" t="str">
        <f>IF(I202="pos_trend",B202,"")</f>
        <v/>
      </c>
      <c r="L36" t="str">
        <f t="shared" si="0"/>
        <v/>
      </c>
      <c r="M36" t="str">
        <f t="shared" si="1"/>
        <v/>
      </c>
    </row>
    <row r="37" spans="1:13" x14ac:dyDescent="0.3">
      <c r="A37" s="1">
        <v>3</v>
      </c>
      <c r="B37" t="s">
        <v>43</v>
      </c>
      <c r="C37" t="s">
        <v>3428</v>
      </c>
      <c r="D37" t="s">
        <v>3429</v>
      </c>
      <c r="E37" t="s">
        <v>3430</v>
      </c>
      <c r="F37" t="s">
        <v>3431</v>
      </c>
      <c r="J37">
        <f>IF(K37 &lt;&gt; "",16, 0)</f>
        <v>0</v>
      </c>
      <c r="K37" t="str">
        <f>IF(I203="pos_trend",B203,"")</f>
        <v/>
      </c>
      <c r="L37" t="str">
        <f t="shared" si="0"/>
        <v/>
      </c>
      <c r="M37" t="str">
        <f t="shared" si="1"/>
        <v/>
      </c>
    </row>
    <row r="38" spans="1:13" x14ac:dyDescent="0.3">
      <c r="A38" s="1">
        <v>4</v>
      </c>
      <c r="B38" t="s">
        <v>53</v>
      </c>
      <c r="C38" t="s">
        <v>3432</v>
      </c>
      <c r="D38" t="s">
        <v>3433</v>
      </c>
      <c r="E38" t="s">
        <v>3434</v>
      </c>
      <c r="F38" t="s">
        <v>3424</v>
      </c>
      <c r="J38">
        <f>IF(K38 &lt;&gt; "",17, 0)</f>
        <v>0</v>
      </c>
      <c r="K38" t="str">
        <f>IF(I351="pos_trend",B351,"")</f>
        <v/>
      </c>
      <c r="L38" t="str">
        <f t="shared" si="0"/>
        <v/>
      </c>
      <c r="M38" t="str">
        <f t="shared" si="1"/>
        <v/>
      </c>
    </row>
    <row r="39" spans="1:13" x14ac:dyDescent="0.3">
      <c r="A39" s="1">
        <v>5</v>
      </c>
      <c r="B39" t="s">
        <v>55</v>
      </c>
      <c r="C39" t="s">
        <v>1443</v>
      </c>
      <c r="D39" t="s">
        <v>57</v>
      </c>
      <c r="E39" t="s">
        <v>3435</v>
      </c>
      <c r="F39" t="s">
        <v>1229</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3436</v>
      </c>
      <c r="D42" t="s">
        <v>3227</v>
      </c>
      <c r="E42" t="s">
        <v>1506</v>
      </c>
      <c r="F42" t="s">
        <v>3437</v>
      </c>
      <c r="K42" t="str">
        <f>IF(M40&lt;&gt;"", D1 &amp; " has managed to increase " &amp; M40 &amp; " each year since " &amp; C144, "No positive trends")</f>
        <v>No positive trends</v>
      </c>
    </row>
    <row r="43" spans="1:13" x14ac:dyDescent="0.3">
      <c r="A43" s="1">
        <v>1</v>
      </c>
      <c r="B43" t="s">
        <v>66</v>
      </c>
      <c r="C43" t="s">
        <v>3438</v>
      </c>
      <c r="D43" t="s">
        <v>3439</v>
      </c>
      <c r="E43" t="s">
        <v>3440</v>
      </c>
      <c r="F43" t="s">
        <v>3441</v>
      </c>
    </row>
    <row r="44" spans="1:13" x14ac:dyDescent="0.3">
      <c r="A44" s="1">
        <v>2</v>
      </c>
      <c r="B44" t="s">
        <v>69</v>
      </c>
      <c r="C44" t="s">
        <v>70</v>
      </c>
      <c r="D44" t="s">
        <v>65</v>
      </c>
      <c r="E44" t="s">
        <v>2019</v>
      </c>
      <c r="F44" t="s">
        <v>3442</v>
      </c>
    </row>
    <row r="45" spans="1:13" x14ac:dyDescent="0.3">
      <c r="A45" s="1">
        <v>3</v>
      </c>
      <c r="B45" t="s">
        <v>72</v>
      </c>
      <c r="C45" t="s">
        <v>3443</v>
      </c>
      <c r="D45" t="s">
        <v>3444</v>
      </c>
      <c r="E45" t="s">
        <v>3445</v>
      </c>
      <c r="F45" t="s">
        <v>3446</v>
      </c>
    </row>
    <row r="47" spans="1:13" x14ac:dyDescent="0.3">
      <c r="B47" s="1" t="s">
        <v>75</v>
      </c>
      <c r="C47" s="1" t="s">
        <v>36</v>
      </c>
      <c r="D47" s="1" t="s">
        <v>37</v>
      </c>
      <c r="E47" s="1" t="s">
        <v>38</v>
      </c>
      <c r="F47" s="1" t="s">
        <v>39</v>
      </c>
    </row>
    <row r="48" spans="1:13" x14ac:dyDescent="0.3">
      <c r="A48" s="1">
        <v>0</v>
      </c>
      <c r="B48" t="s">
        <v>76</v>
      </c>
      <c r="C48">
        <v>1.82</v>
      </c>
      <c r="D48">
        <v>1.65</v>
      </c>
      <c r="E48">
        <v>7.18</v>
      </c>
      <c r="F48">
        <v>7.92</v>
      </c>
    </row>
    <row r="49" spans="1:14" x14ac:dyDescent="0.3">
      <c r="A49" s="1">
        <v>1</v>
      </c>
      <c r="B49" t="s">
        <v>77</v>
      </c>
      <c r="C49">
        <v>1.82</v>
      </c>
      <c r="D49">
        <v>1.65</v>
      </c>
      <c r="E49">
        <v>7.25</v>
      </c>
      <c r="F49">
        <v>7.96</v>
      </c>
    </row>
    <row r="50" spans="1:14" x14ac:dyDescent="0.3">
      <c r="A50" s="1">
        <v>2</v>
      </c>
      <c r="B50" t="s">
        <v>78</v>
      </c>
      <c r="C50">
        <v>1.8</v>
      </c>
      <c r="D50">
        <v>1.64</v>
      </c>
      <c r="E50">
        <v>7.27</v>
      </c>
      <c r="F50">
        <v>7.98</v>
      </c>
    </row>
    <row r="51" spans="1:14" x14ac:dyDescent="0.3">
      <c r="A51" s="1">
        <v>3</v>
      </c>
      <c r="B51" t="s">
        <v>79</v>
      </c>
      <c r="C51">
        <v>1.8</v>
      </c>
      <c r="D51">
        <v>1.64</v>
      </c>
      <c r="E51">
        <v>7.27</v>
      </c>
      <c r="F51">
        <v>7.98</v>
      </c>
    </row>
    <row r="52" spans="1:14" x14ac:dyDescent="0.3">
      <c r="A52" s="1">
        <v>4</v>
      </c>
      <c r="B52" t="s">
        <v>80</v>
      </c>
      <c r="C52">
        <v>1.75</v>
      </c>
      <c r="D52">
        <v>1.55</v>
      </c>
      <c r="E52">
        <v>6.77</v>
      </c>
      <c r="F52">
        <v>7.48</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c r="C56">
        <v>1</v>
      </c>
      <c r="D56">
        <v>1</v>
      </c>
    </row>
    <row r="57" spans="1:14" x14ac:dyDescent="0.3">
      <c r="A57" s="1">
        <v>2</v>
      </c>
      <c r="B57" t="s">
        <v>84</v>
      </c>
      <c r="E57">
        <v>1</v>
      </c>
      <c r="F57">
        <v>1</v>
      </c>
    </row>
    <row r="58" spans="1:14" x14ac:dyDescent="0.3">
      <c r="A58" s="1">
        <v>3</v>
      </c>
      <c r="B58" t="s">
        <v>85</v>
      </c>
    </row>
    <row r="60" spans="1:14" x14ac:dyDescent="0.3">
      <c r="B60" s="1" t="s">
        <v>86</v>
      </c>
      <c r="C60" s="1" t="s">
        <v>3447</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COIC.ST</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334</v>
      </c>
      <c r="F61">
        <v>0.19</v>
      </c>
      <c r="I61" t="str">
        <f t="shared" si="2"/>
        <v>N/A</v>
      </c>
      <c r="J61">
        <f t="shared" si="3"/>
        <v>0.19700000000000001</v>
      </c>
      <c r="K61">
        <f t="shared" si="4"/>
        <v>0</v>
      </c>
      <c r="L61">
        <f t="shared" si="5"/>
        <v>0</v>
      </c>
      <c r="M61">
        <f t="shared" si="6"/>
        <v>0.19</v>
      </c>
      <c r="N61">
        <f t="shared" si="7"/>
        <v>0</v>
      </c>
    </row>
    <row r="62" spans="1:14" x14ac:dyDescent="0.3">
      <c r="A62" s="1">
        <v>1</v>
      </c>
      <c r="B62" t="s">
        <v>92</v>
      </c>
      <c r="C62" t="s">
        <v>3448</v>
      </c>
      <c r="F62">
        <v>0.21</v>
      </c>
      <c r="I62" t="str">
        <f t="shared" si="2"/>
        <v>N/A</v>
      </c>
      <c r="J62">
        <f t="shared" si="3"/>
        <v>0.13800000000000001</v>
      </c>
      <c r="K62">
        <f t="shared" si="4"/>
        <v>0</v>
      </c>
      <c r="L62">
        <f t="shared" si="5"/>
        <v>0</v>
      </c>
      <c r="M62">
        <f t="shared" si="6"/>
        <v>0.21</v>
      </c>
      <c r="N62">
        <f t="shared" si="7"/>
        <v>0</v>
      </c>
    </row>
    <row r="63" spans="1:14" x14ac:dyDescent="0.3">
      <c r="A63" s="1">
        <v>2</v>
      </c>
      <c r="B63" t="s">
        <v>94</v>
      </c>
      <c r="C63" t="s">
        <v>334</v>
      </c>
      <c r="F63">
        <v>0.08</v>
      </c>
      <c r="I63" t="str">
        <f t="shared" si="2"/>
        <v>N/A</v>
      </c>
      <c r="J63">
        <f t="shared" si="3"/>
        <v>0.19700000000000001</v>
      </c>
      <c r="K63">
        <f t="shared" si="4"/>
        <v>0</v>
      </c>
      <c r="L63">
        <f t="shared" si="5"/>
        <v>0</v>
      </c>
      <c r="M63">
        <f t="shared" si="6"/>
        <v>0.08</v>
      </c>
      <c r="N63">
        <f t="shared" si="7"/>
        <v>0</v>
      </c>
    </row>
    <row r="64" spans="1:14" x14ac:dyDescent="0.3">
      <c r="A64" s="1">
        <v>3</v>
      </c>
      <c r="B64" t="s">
        <v>96</v>
      </c>
      <c r="C64" t="s">
        <v>3449</v>
      </c>
      <c r="F64">
        <v>0.12</v>
      </c>
      <c r="I64" t="str">
        <f t="shared" si="2"/>
        <v>N/A</v>
      </c>
      <c r="J64">
        <f t="shared" si="3"/>
        <v>0.10300000000000001</v>
      </c>
      <c r="K64">
        <f t="shared" si="4"/>
        <v>0</v>
      </c>
      <c r="L64">
        <f t="shared" si="5"/>
        <v>0</v>
      </c>
      <c r="M64">
        <f t="shared" si="6"/>
        <v>0.12</v>
      </c>
      <c r="N64">
        <f t="shared" si="7"/>
        <v>0</v>
      </c>
    </row>
    <row r="65" spans="1:14" x14ac:dyDescent="0.3">
      <c r="A65" s="1">
        <v>4</v>
      </c>
      <c r="B65" t="s">
        <v>98</v>
      </c>
      <c r="C65" t="s">
        <v>3450</v>
      </c>
      <c r="F65">
        <v>0.09</v>
      </c>
      <c r="I65" t="str">
        <f t="shared" si="2"/>
        <v>N/A</v>
      </c>
      <c r="J65">
        <f t="shared" si="3"/>
        <v>0.158</v>
      </c>
      <c r="K65">
        <f t="shared" si="4"/>
        <v>0</v>
      </c>
      <c r="L65">
        <f t="shared" si="5"/>
        <v>0</v>
      </c>
      <c r="M65">
        <f t="shared" si="6"/>
        <v>0.09</v>
      </c>
      <c r="N65">
        <f t="shared" si="7"/>
        <v>0</v>
      </c>
    </row>
    <row r="66" spans="1:14" x14ac:dyDescent="0.3">
      <c r="A66" s="1">
        <v>5</v>
      </c>
      <c r="B66" t="s">
        <v>100</v>
      </c>
      <c r="C66" t="s">
        <v>3451</v>
      </c>
      <c r="I66" t="str">
        <f t="shared" si="2"/>
        <v>N/A</v>
      </c>
      <c r="J66">
        <f t="shared" si="3"/>
        <v>0.12670000000000001</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3417</v>
      </c>
      <c r="I68" t="str">
        <f t="shared" si="2"/>
        <v>N/A</v>
      </c>
      <c r="J68">
        <f t="shared" si="3"/>
        <v>5430000000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3418</v>
      </c>
      <c r="I70" t="str">
        <f t="shared" si="2"/>
        <v>N/A</v>
      </c>
      <c r="J70" t="str">
        <f t="shared" si="3"/>
        <v>20.99</v>
      </c>
      <c r="K70">
        <f t="shared" si="4"/>
        <v>0</v>
      </c>
      <c r="L70">
        <f t="shared" si="5"/>
        <v>0</v>
      </c>
      <c r="M70">
        <f t="shared" si="6"/>
        <v>0</v>
      </c>
      <c r="N70">
        <f t="shared" si="7"/>
        <v>0</v>
      </c>
    </row>
    <row r="71" spans="1:14" x14ac:dyDescent="0.3">
      <c r="A71" s="1">
        <v>3</v>
      </c>
      <c r="B71" t="s">
        <v>105</v>
      </c>
      <c r="C71" t="s">
        <v>3452</v>
      </c>
      <c r="I71" t="str">
        <f t="shared" si="2"/>
        <v>N/A</v>
      </c>
      <c r="J71" t="str">
        <f t="shared" si="3"/>
        <v>16.86</v>
      </c>
      <c r="K71">
        <f t="shared" si="4"/>
        <v>0</v>
      </c>
      <c r="L71">
        <f t="shared" si="5"/>
        <v>0</v>
      </c>
      <c r="M71">
        <f t="shared" si="6"/>
        <v>0</v>
      </c>
      <c r="N71">
        <f t="shared" si="7"/>
        <v>0</v>
      </c>
    </row>
    <row r="72" spans="1:14" x14ac:dyDescent="0.3">
      <c r="A72" s="1">
        <v>4</v>
      </c>
      <c r="B72" t="s">
        <v>107</v>
      </c>
      <c r="C72" t="s">
        <v>1200</v>
      </c>
      <c r="I72" t="str">
        <f t="shared" si="2"/>
        <v>N/A</v>
      </c>
      <c r="J72" t="str">
        <f t="shared" si="3"/>
        <v>1.17</v>
      </c>
      <c r="K72">
        <f t="shared" si="4"/>
        <v>0</v>
      </c>
      <c r="L72">
        <f t="shared" si="5"/>
        <v>0</v>
      </c>
      <c r="M72">
        <f t="shared" si="6"/>
        <v>0</v>
      </c>
      <c r="N72">
        <f t="shared" si="7"/>
        <v>0</v>
      </c>
    </row>
    <row r="73" spans="1:14" x14ac:dyDescent="0.3">
      <c r="A73" s="1">
        <v>5</v>
      </c>
      <c r="B73" t="s">
        <v>109</v>
      </c>
      <c r="C73" t="s">
        <v>3453</v>
      </c>
      <c r="I73" t="str">
        <f t="shared" si="2"/>
        <v>N/A</v>
      </c>
      <c r="J73" t="str">
        <f t="shared" si="3"/>
        <v>2.67</v>
      </c>
      <c r="K73">
        <f t="shared" si="4"/>
        <v>0</v>
      </c>
      <c r="L73">
        <f t="shared" si="5"/>
        <v>0</v>
      </c>
      <c r="M73">
        <f t="shared" si="6"/>
        <v>0</v>
      </c>
      <c r="N73">
        <f t="shared" si="7"/>
        <v>0</v>
      </c>
    </row>
    <row r="74" spans="1:14" x14ac:dyDescent="0.3">
      <c r="A74" s="1">
        <v>6</v>
      </c>
      <c r="B74" t="s">
        <v>111</v>
      </c>
      <c r="C74" t="s">
        <v>3454</v>
      </c>
      <c r="I74" t="str">
        <f t="shared" si="2"/>
        <v>N/A</v>
      </c>
      <c r="J74" t="str">
        <f t="shared" si="3"/>
        <v>6.87</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3455</v>
      </c>
      <c r="I81" t="str">
        <f t="shared" si="2"/>
        <v>N/A</v>
      </c>
      <c r="J81">
        <f t="shared" si="3"/>
        <v>0.12789999999999999</v>
      </c>
      <c r="K81">
        <f t="shared" si="4"/>
        <v>0</v>
      </c>
      <c r="L81">
        <f t="shared" si="5"/>
        <v>0</v>
      </c>
      <c r="M81">
        <f t="shared" si="6"/>
        <v>0</v>
      </c>
      <c r="N81">
        <f t="shared" si="7"/>
        <v>0</v>
      </c>
    </row>
    <row r="82" spans="1:14" x14ac:dyDescent="0.3">
      <c r="A82" s="1">
        <v>1</v>
      </c>
      <c r="B82" t="s">
        <v>121</v>
      </c>
      <c r="C82" t="s">
        <v>3450</v>
      </c>
      <c r="I82" t="str">
        <f t="shared" si="2"/>
        <v>N/A</v>
      </c>
      <c r="J82">
        <f t="shared" si="3"/>
        <v>0.158</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3456</v>
      </c>
      <c r="I84" t="str">
        <f t="shared" si="2"/>
        <v>N/A</v>
      </c>
      <c r="J84">
        <f t="shared" si="3"/>
        <v>9.6099999999999991E-2</v>
      </c>
      <c r="K84">
        <f t="shared" si="4"/>
        <v>0</v>
      </c>
      <c r="L84">
        <f t="shared" si="5"/>
        <v>0</v>
      </c>
      <c r="M84">
        <f t="shared" si="6"/>
        <v>0</v>
      </c>
      <c r="N84">
        <f t="shared" si="7"/>
        <v>0</v>
      </c>
    </row>
    <row r="85" spans="1:14" x14ac:dyDescent="0.3">
      <c r="A85" s="1">
        <v>1</v>
      </c>
      <c r="B85" t="s">
        <v>124</v>
      </c>
      <c r="C85" t="s">
        <v>3457</v>
      </c>
      <c r="I85" t="str">
        <f t="shared" si="2"/>
        <v>N/A</v>
      </c>
      <c r="J85">
        <f t="shared" si="3"/>
        <v>0.32520000000000004</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3458</v>
      </c>
      <c r="I87" t="str">
        <f t="shared" si="2"/>
        <v>N/A</v>
      </c>
      <c r="J87">
        <f t="shared" si="3"/>
        <v>2029999999.9999998</v>
      </c>
      <c r="K87">
        <f t="shared" si="4"/>
        <v>0</v>
      </c>
      <c r="L87">
        <f t="shared" si="5"/>
        <v>0</v>
      </c>
      <c r="M87">
        <f t="shared" si="6"/>
        <v>0</v>
      </c>
      <c r="N87">
        <f t="shared" si="7"/>
        <v>0</v>
      </c>
    </row>
    <row r="88" spans="1:14" x14ac:dyDescent="0.3">
      <c r="A88" s="1">
        <v>1</v>
      </c>
      <c r="B88" t="s">
        <v>128</v>
      </c>
      <c r="C88" t="s">
        <v>3459</v>
      </c>
      <c r="I88" t="str">
        <f t="shared" si="2"/>
        <v>N/A</v>
      </c>
      <c r="J88" t="str">
        <f t="shared" si="3"/>
        <v>49.87</v>
      </c>
      <c r="K88">
        <f t="shared" si="4"/>
        <v>0</v>
      </c>
      <c r="L88">
        <f t="shared" si="5"/>
        <v>0</v>
      </c>
      <c r="M88">
        <f t="shared" si="6"/>
        <v>0</v>
      </c>
      <c r="N88">
        <f t="shared" si="7"/>
        <v>0</v>
      </c>
    </row>
    <row r="89" spans="1:14" x14ac:dyDescent="0.3">
      <c r="A89" s="1">
        <v>2</v>
      </c>
      <c r="B89" t="s">
        <v>130</v>
      </c>
      <c r="C89" t="s">
        <v>3358</v>
      </c>
      <c r="I89" t="str">
        <f t="shared" si="2"/>
        <v>N/A</v>
      </c>
      <c r="J89">
        <f t="shared" si="3"/>
        <v>5.4000000000000006E-2</v>
      </c>
      <c r="K89">
        <f t="shared" si="4"/>
        <v>0</v>
      </c>
      <c r="L89">
        <f t="shared" si="5"/>
        <v>0</v>
      </c>
      <c r="M89">
        <f t="shared" si="6"/>
        <v>0</v>
      </c>
      <c r="N89">
        <f t="shared" si="7"/>
        <v>0</v>
      </c>
    </row>
    <row r="90" spans="1:14" x14ac:dyDescent="0.3">
      <c r="A90" s="1">
        <v>3</v>
      </c>
      <c r="B90" t="s">
        <v>132</v>
      </c>
      <c r="C90" t="s">
        <v>3460</v>
      </c>
      <c r="I90" t="str">
        <f t="shared" si="2"/>
        <v>N/A</v>
      </c>
      <c r="J90">
        <f t="shared" si="3"/>
        <v>575000000</v>
      </c>
      <c r="K90">
        <f t="shared" si="4"/>
        <v>0</v>
      </c>
      <c r="L90">
        <f t="shared" si="5"/>
        <v>0</v>
      </c>
      <c r="M90">
        <f t="shared" si="6"/>
        <v>0</v>
      </c>
      <c r="N90">
        <f t="shared" si="7"/>
        <v>0</v>
      </c>
    </row>
    <row r="91" spans="1:14" x14ac:dyDescent="0.3">
      <c r="A91" s="1">
        <v>4</v>
      </c>
      <c r="B91" t="s">
        <v>134</v>
      </c>
      <c r="C91" t="s">
        <v>3461</v>
      </c>
      <c r="I91" t="str">
        <f t="shared" si="2"/>
        <v>N/A</v>
      </c>
      <c r="J91">
        <f t="shared" si="3"/>
        <v>399000000</v>
      </c>
      <c r="K91">
        <f t="shared" si="4"/>
        <v>0</v>
      </c>
      <c r="L91">
        <f t="shared" si="5"/>
        <v>0</v>
      </c>
      <c r="M91">
        <f t="shared" si="6"/>
        <v>0</v>
      </c>
      <c r="N91">
        <f t="shared" si="7"/>
        <v>0</v>
      </c>
    </row>
    <row r="92" spans="1:14" x14ac:dyDescent="0.3">
      <c r="A92" s="1">
        <v>5</v>
      </c>
      <c r="B92" t="s">
        <v>136</v>
      </c>
      <c r="C92" t="s">
        <v>3462</v>
      </c>
      <c r="I92" t="str">
        <f t="shared" si="2"/>
        <v>N/A</v>
      </c>
      <c r="J92">
        <f t="shared" si="3"/>
        <v>260000000</v>
      </c>
      <c r="K92">
        <f t="shared" si="4"/>
        <v>0</v>
      </c>
      <c r="L92">
        <f t="shared" si="5"/>
        <v>0</v>
      </c>
      <c r="M92">
        <f t="shared" si="6"/>
        <v>0</v>
      </c>
      <c r="N92">
        <f t="shared" si="7"/>
        <v>0</v>
      </c>
    </row>
    <row r="93" spans="1:14" x14ac:dyDescent="0.3">
      <c r="A93" s="1">
        <v>6</v>
      </c>
      <c r="B93" t="s">
        <v>138</v>
      </c>
      <c r="C93" t="s">
        <v>3419</v>
      </c>
      <c r="I93" t="str">
        <f t="shared" si="2"/>
        <v>N/A</v>
      </c>
      <c r="J93" t="str">
        <f t="shared" si="3"/>
        <v>6.36</v>
      </c>
      <c r="K93">
        <f t="shared" si="4"/>
        <v>0</v>
      </c>
      <c r="L93">
        <f t="shared" si="5"/>
        <v>0</v>
      </c>
      <c r="M93">
        <f t="shared" si="6"/>
        <v>0</v>
      </c>
      <c r="N93">
        <f t="shared" si="7"/>
        <v>0</v>
      </c>
    </row>
    <row r="94" spans="1:14" x14ac:dyDescent="0.3">
      <c r="A94" s="1">
        <v>7</v>
      </c>
      <c r="B94" t="s">
        <v>139</v>
      </c>
      <c r="C94" t="s">
        <v>3463</v>
      </c>
      <c r="I94" t="str">
        <f t="shared" si="2"/>
        <v>N/A</v>
      </c>
      <c r="J94">
        <f t="shared" si="3"/>
        <v>0.23300000000000001</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3464</v>
      </c>
      <c r="I96" t="str">
        <f t="shared" si="2"/>
        <v>N/A</v>
      </c>
      <c r="J96">
        <f t="shared" si="3"/>
        <v>497000000</v>
      </c>
      <c r="K96">
        <f t="shared" si="4"/>
        <v>0</v>
      </c>
      <c r="L96">
        <f t="shared" si="5"/>
        <v>0</v>
      </c>
      <c r="M96">
        <f t="shared" si="6"/>
        <v>0</v>
      </c>
      <c r="N96">
        <f t="shared" si="7"/>
        <v>0</v>
      </c>
    </row>
    <row r="97" spans="1:14" x14ac:dyDescent="0.3">
      <c r="A97" s="1">
        <v>1</v>
      </c>
      <c r="B97" t="s">
        <v>142</v>
      </c>
      <c r="C97" t="s">
        <v>3465</v>
      </c>
      <c r="I97" t="str">
        <f t="shared" si="2"/>
        <v>N/A</v>
      </c>
      <c r="J97" t="str">
        <f t="shared" si="3"/>
        <v>12.28</v>
      </c>
      <c r="K97">
        <f t="shared" si="4"/>
        <v>0</v>
      </c>
      <c r="L97">
        <f t="shared" si="5"/>
        <v>0</v>
      </c>
      <c r="M97">
        <f t="shared" si="6"/>
        <v>0</v>
      </c>
      <c r="N97">
        <f t="shared" si="7"/>
        <v>0</v>
      </c>
    </row>
    <row r="98" spans="1:14" x14ac:dyDescent="0.3">
      <c r="A98" s="1">
        <v>2</v>
      </c>
      <c r="B98" t="s">
        <v>144</v>
      </c>
      <c r="C98" t="s">
        <v>3294</v>
      </c>
      <c r="I98" t="str">
        <f t="shared" si="2"/>
        <v>N/A</v>
      </c>
      <c r="J98">
        <f t="shared" si="3"/>
        <v>178000000</v>
      </c>
      <c r="K98">
        <f t="shared" si="4"/>
        <v>0</v>
      </c>
      <c r="L98">
        <f t="shared" si="5"/>
        <v>0</v>
      </c>
      <c r="M98">
        <f t="shared" si="6"/>
        <v>0</v>
      </c>
      <c r="N98">
        <f t="shared" si="7"/>
        <v>0</v>
      </c>
    </row>
    <row r="99" spans="1:14" x14ac:dyDescent="0.3">
      <c r="A99" s="1">
        <v>3</v>
      </c>
      <c r="B99" t="s">
        <v>146</v>
      </c>
      <c r="C99" t="s">
        <v>3466</v>
      </c>
      <c r="I99" t="str">
        <f t="shared" si="2"/>
        <v>N/A</v>
      </c>
      <c r="J99" t="str">
        <f t="shared" si="3"/>
        <v>22.62</v>
      </c>
      <c r="K99">
        <f t="shared" si="4"/>
        <v>0</v>
      </c>
      <c r="L99">
        <f t="shared" si="5"/>
        <v>0</v>
      </c>
      <c r="M99">
        <f t="shared" si="6"/>
        <v>0</v>
      </c>
      <c r="N99">
        <f t="shared" si="7"/>
        <v>0</v>
      </c>
    </row>
    <row r="100" spans="1:14" x14ac:dyDescent="0.3">
      <c r="A100" s="1">
        <v>4</v>
      </c>
      <c r="B100" t="s">
        <v>148</v>
      </c>
      <c r="C100" t="s">
        <v>3467</v>
      </c>
      <c r="I100" t="str">
        <f t="shared" si="2"/>
        <v>N/A</v>
      </c>
      <c r="J100" t="str">
        <f t="shared" si="3"/>
        <v>1.68</v>
      </c>
      <c r="K100">
        <f t="shared" si="4"/>
        <v>0</v>
      </c>
      <c r="L100">
        <f t="shared" si="5"/>
        <v>0</v>
      </c>
      <c r="M100">
        <f t="shared" si="6"/>
        <v>0</v>
      </c>
      <c r="N100">
        <f t="shared" si="7"/>
        <v>0</v>
      </c>
    </row>
    <row r="101" spans="1:14" x14ac:dyDescent="0.3">
      <c r="A101" s="1">
        <v>5</v>
      </c>
      <c r="B101" t="s">
        <v>149</v>
      </c>
      <c r="C101" t="s">
        <v>3468</v>
      </c>
      <c r="I101" t="str">
        <f t="shared" si="2"/>
        <v>N/A</v>
      </c>
      <c r="J101" t="str">
        <f t="shared" si="3"/>
        <v>19.44</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3469</v>
      </c>
      <c r="I103" t="str">
        <f t="shared" si="2"/>
        <v>N/A</v>
      </c>
      <c r="J103">
        <f t="shared" si="3"/>
        <v>423000000</v>
      </c>
      <c r="K103">
        <f t="shared" si="4"/>
        <v>0</v>
      </c>
      <c r="L103">
        <f t="shared" si="5"/>
        <v>0</v>
      </c>
      <c r="M103">
        <f t="shared" si="6"/>
        <v>0</v>
      </c>
      <c r="N103">
        <f t="shared" si="7"/>
        <v>0</v>
      </c>
    </row>
    <row r="104" spans="1:14" x14ac:dyDescent="0.3">
      <c r="A104" s="1">
        <v>1</v>
      </c>
      <c r="B104" t="s">
        <v>152</v>
      </c>
      <c r="C104" t="s">
        <v>3470</v>
      </c>
      <c r="I104" t="str">
        <f t="shared" si="2"/>
        <v>N/A</v>
      </c>
      <c r="J104">
        <f t="shared" si="3"/>
        <v>496750000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3471</v>
      </c>
      <c r="I107" t="str">
        <f t="shared" si="2"/>
        <v>N/A</v>
      </c>
      <c r="J107">
        <f t="shared" si="3"/>
        <v>0.2596</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3472</v>
      </c>
      <c r="I109" t="str">
        <f t="shared" si="2"/>
        <v>N/A</v>
      </c>
      <c r="J109" t="str">
        <f t="shared" si="3"/>
        <v>155.00</v>
      </c>
      <c r="K109">
        <f t="shared" si="4"/>
        <v>0</v>
      </c>
      <c r="L109">
        <f t="shared" si="5"/>
        <v>0</v>
      </c>
      <c r="M109">
        <f t="shared" si="6"/>
        <v>0</v>
      </c>
      <c r="N109">
        <f t="shared" si="7"/>
        <v>0</v>
      </c>
    </row>
    <row r="110" spans="1:14" x14ac:dyDescent="0.3">
      <c r="A110" s="1">
        <v>4</v>
      </c>
      <c r="B110" t="s">
        <v>159</v>
      </c>
      <c r="C110" t="s">
        <v>3473</v>
      </c>
      <c r="I110" t="str">
        <f t="shared" si="2"/>
        <v>N/A</v>
      </c>
      <c r="J110" t="str">
        <f t="shared" si="3"/>
        <v>99.25</v>
      </c>
      <c r="K110">
        <f t="shared" si="4"/>
        <v>0</v>
      </c>
      <c r="L110">
        <f t="shared" si="5"/>
        <v>0</v>
      </c>
      <c r="M110">
        <f t="shared" si="6"/>
        <v>0</v>
      </c>
      <c r="N110">
        <f t="shared" si="7"/>
        <v>0</v>
      </c>
    </row>
    <row r="111" spans="1:14" x14ac:dyDescent="0.3">
      <c r="A111" s="1">
        <v>5</v>
      </c>
      <c r="B111" t="s">
        <v>161</v>
      </c>
      <c r="C111" t="s">
        <v>3474</v>
      </c>
      <c r="I111" t="str">
        <f t="shared" si="2"/>
        <v>N/A</v>
      </c>
      <c r="J111" t="str">
        <f t="shared" si="3"/>
        <v>139.07</v>
      </c>
      <c r="K111">
        <f t="shared" si="4"/>
        <v>0</v>
      </c>
      <c r="L111">
        <f t="shared" si="5"/>
        <v>0</v>
      </c>
      <c r="M111">
        <f t="shared" si="6"/>
        <v>0</v>
      </c>
      <c r="N111">
        <f t="shared" si="7"/>
        <v>0</v>
      </c>
    </row>
    <row r="112" spans="1:14" x14ac:dyDescent="0.3">
      <c r="A112" s="1">
        <v>6</v>
      </c>
      <c r="B112" t="s">
        <v>163</v>
      </c>
      <c r="C112" t="s">
        <v>3475</v>
      </c>
      <c r="I112" t="str">
        <f t="shared" si="2"/>
        <v>N/A</v>
      </c>
      <c r="J112" t="str">
        <f t="shared" si="3"/>
        <v>134.00</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3476</v>
      </c>
      <c r="I114" t="str">
        <f t="shared" si="2"/>
        <v>N/A</v>
      </c>
      <c r="J114" t="str">
        <f t="shared" si="3"/>
        <v>48.76k</v>
      </c>
      <c r="K114">
        <f t="shared" si="4"/>
        <v>0</v>
      </c>
      <c r="L114">
        <f t="shared" si="5"/>
        <v>0</v>
      </c>
      <c r="M114">
        <f t="shared" si="6"/>
        <v>0</v>
      </c>
      <c r="N114">
        <f t="shared" si="7"/>
        <v>0</v>
      </c>
    </row>
    <row r="115" spans="1:14" x14ac:dyDescent="0.3">
      <c r="A115" s="1">
        <v>1</v>
      </c>
      <c r="B115" t="s">
        <v>167</v>
      </c>
      <c r="C115" t="s">
        <v>3477</v>
      </c>
      <c r="I115" t="str">
        <f t="shared" si="2"/>
        <v>N/A</v>
      </c>
      <c r="J115" t="str">
        <f t="shared" si="3"/>
        <v>17.35k</v>
      </c>
      <c r="K115">
        <f t="shared" si="4"/>
        <v>0</v>
      </c>
      <c r="L115">
        <f t="shared" si="5"/>
        <v>0</v>
      </c>
      <c r="M115">
        <f t="shared" si="6"/>
        <v>0</v>
      </c>
      <c r="N115">
        <f t="shared" si="7"/>
        <v>0</v>
      </c>
    </row>
    <row r="116" spans="1:14" x14ac:dyDescent="0.3">
      <c r="A116" s="1">
        <v>2</v>
      </c>
      <c r="B116" t="s">
        <v>169</v>
      </c>
      <c r="C116" t="s">
        <v>3478</v>
      </c>
      <c r="I116" t="str">
        <f t="shared" si="2"/>
        <v>N/A</v>
      </c>
      <c r="J116">
        <f t="shared" si="3"/>
        <v>40680000</v>
      </c>
      <c r="K116">
        <f t="shared" si="4"/>
        <v>0</v>
      </c>
      <c r="L116">
        <f t="shared" si="5"/>
        <v>0</v>
      </c>
      <c r="M116">
        <f t="shared" si="6"/>
        <v>0</v>
      </c>
      <c r="N116">
        <f t="shared" si="7"/>
        <v>0</v>
      </c>
    </row>
    <row r="117" spans="1:14" x14ac:dyDescent="0.3">
      <c r="A117" s="1">
        <v>3</v>
      </c>
      <c r="B117" t="s">
        <v>171</v>
      </c>
      <c r="C117" t="s">
        <v>3479</v>
      </c>
      <c r="I117" t="str">
        <f t="shared" si="2"/>
        <v>N/A</v>
      </c>
      <c r="J117">
        <f t="shared" si="3"/>
        <v>40080000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3367</v>
      </c>
      <c r="I127" t="str">
        <f t="shared" si="8"/>
        <v>N/A</v>
      </c>
      <c r="J127" t="str">
        <f t="shared" si="9"/>
        <v>2.00</v>
      </c>
      <c r="K127">
        <f t="shared" si="10"/>
        <v>0</v>
      </c>
      <c r="L127">
        <f t="shared" si="11"/>
        <v>0</v>
      </c>
      <c r="M127">
        <f t="shared" si="12"/>
        <v>0</v>
      </c>
      <c r="N127">
        <f t="shared" si="13"/>
        <v>0</v>
      </c>
    </row>
    <row r="128" spans="1:14" x14ac:dyDescent="0.3">
      <c r="A128" s="1">
        <v>3</v>
      </c>
      <c r="B128" t="s">
        <v>183</v>
      </c>
      <c r="C128" t="s">
        <v>3480</v>
      </c>
      <c r="I128" t="str">
        <f t="shared" si="8"/>
        <v>N/A</v>
      </c>
      <c r="J128">
        <f t="shared" si="9"/>
        <v>1.5300000000000001E-2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3481</v>
      </c>
      <c r="C138" t="s">
        <v>1183</v>
      </c>
      <c r="D138" t="s">
        <v>3482</v>
      </c>
      <c r="F138">
        <v>55</v>
      </c>
      <c r="I138" t="str">
        <f t="shared" si="8"/>
        <v>N/A</v>
      </c>
      <c r="J138" t="str">
        <f t="shared" si="9"/>
        <v>Chief Exec. Officer and Pres</v>
      </c>
      <c r="K138">
        <f t="shared" si="10"/>
        <v>7290000</v>
      </c>
      <c r="L138">
        <f t="shared" si="11"/>
        <v>0</v>
      </c>
      <c r="M138">
        <f t="shared" si="12"/>
        <v>55</v>
      </c>
      <c r="N138">
        <f t="shared" si="13"/>
        <v>0</v>
      </c>
    </row>
    <row r="139" spans="1:14" x14ac:dyDescent="0.3">
      <c r="A139" s="1">
        <v>1</v>
      </c>
      <c r="B139" t="s">
        <v>3483</v>
      </c>
      <c r="C139" t="s">
        <v>3484</v>
      </c>
      <c r="F139">
        <v>46</v>
      </c>
      <c r="I139" t="str">
        <f t="shared" si="8"/>
        <v>N/A</v>
      </c>
      <c r="J139" t="str">
        <f t="shared" si="9"/>
        <v>Chief Financial Officer and Head of Investor Relations &amp; Information Technology</v>
      </c>
      <c r="K139">
        <f t="shared" si="10"/>
        <v>0</v>
      </c>
      <c r="L139">
        <f t="shared" si="11"/>
        <v>0</v>
      </c>
      <c r="M139">
        <f t="shared" si="12"/>
        <v>46</v>
      </c>
      <c r="N139">
        <f t="shared" si="13"/>
        <v>0</v>
      </c>
    </row>
    <row r="140" spans="1:14" x14ac:dyDescent="0.3">
      <c r="A140" s="1">
        <v>2</v>
      </c>
      <c r="B140" t="s">
        <v>3485</v>
      </c>
      <c r="C140" t="s">
        <v>3486</v>
      </c>
      <c r="F140">
        <v>51</v>
      </c>
      <c r="I140" t="str">
        <f t="shared" si="8"/>
        <v>N/A</v>
      </c>
      <c r="J140" t="str">
        <f t="shared" si="9"/>
        <v>Head of Group HR</v>
      </c>
      <c r="K140">
        <f t="shared" si="10"/>
        <v>0</v>
      </c>
      <c r="L140">
        <f t="shared" si="11"/>
        <v>0</v>
      </c>
      <c r="M140">
        <f t="shared" si="12"/>
        <v>51</v>
      </c>
      <c r="N140">
        <f t="shared" si="13"/>
        <v>0</v>
      </c>
    </row>
    <row r="141" spans="1:14" x14ac:dyDescent="0.3">
      <c r="A141" s="1">
        <v>3</v>
      </c>
      <c r="B141" t="s">
        <v>3487</v>
      </c>
      <c r="C141" t="s">
        <v>3488</v>
      </c>
      <c r="F141">
        <v>50</v>
      </c>
      <c r="I141" t="str">
        <f t="shared" si="8"/>
        <v>N/A</v>
      </c>
      <c r="J141" t="str">
        <f t="shared" si="9"/>
        <v>Head of Hydraulics Product Engineering &amp; Devel.</v>
      </c>
      <c r="K141">
        <f t="shared" si="10"/>
        <v>0</v>
      </c>
      <c r="L141">
        <f t="shared" si="11"/>
        <v>0</v>
      </c>
      <c r="M141">
        <f t="shared" si="12"/>
        <v>50</v>
      </c>
      <c r="N141">
        <f t="shared" si="13"/>
        <v>0</v>
      </c>
    </row>
    <row r="142" spans="1:14" x14ac:dyDescent="0.3">
      <c r="A142" s="1">
        <v>4</v>
      </c>
      <c r="B142" t="s">
        <v>3489</v>
      </c>
      <c r="C142" t="s">
        <v>3490</v>
      </c>
      <c r="F142">
        <v>55</v>
      </c>
      <c r="I142" t="str">
        <f t="shared" si="8"/>
        <v>N/A</v>
      </c>
      <c r="J142" t="str">
        <f t="shared" si="9"/>
        <v>Head of Americas Region</v>
      </c>
      <c r="K142">
        <f t="shared" si="10"/>
        <v>0</v>
      </c>
      <c r="L142">
        <f t="shared" si="11"/>
        <v>0</v>
      </c>
      <c r="M142">
        <f t="shared" si="12"/>
        <v>55</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3491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DigitalGlobe</v>
      </c>
    </row>
    <row r="2" spans="1:11" x14ac:dyDescent="0.3">
      <c r="B2" t="s">
        <v>2</v>
      </c>
      <c r="C2" t="s">
        <v>3492</v>
      </c>
      <c r="K2" t="str">
        <f>LEFT(C1,FIND("(",C1) - 2)</f>
        <v>DigitalGlobe,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$33.35, up .15% after opening at the same price as yesterday's close</v>
      </c>
    </row>
    <row r="5" spans="1:11" x14ac:dyDescent="0.3">
      <c r="K5" t="str">
        <f>"The one year target estimate for " &amp; D1 &amp; " is " &amp; TEXT(C23,"$####.00")</f>
        <v>The one year target estimate for DigitalGlobe is $36.10</v>
      </c>
    </row>
    <row r="6" spans="1:11" x14ac:dyDescent="0.3">
      <c r="K6" t="str">
        <f>" which would be " &amp; IF(OR(LEFT(ABS((C23-C2)/C2*100),1)="8",LEFT(ABS((C23-C2)/C2*100),2)="18"), "an ", "a ")  &amp;TEXT(ABS((C23-C2)/C2),"####.00%")&amp;IF((C23-C2)&gt;0," increase over"," decrease from")&amp;" the current price"</f>
        <v xml:space="preserve"> which would be an 8.25% increase over the current price</v>
      </c>
    </row>
    <row r="7" spans="1:11" x14ac:dyDescent="0.3">
      <c r="A7" s="1">
        <v>0</v>
      </c>
      <c r="B7" t="s">
        <v>5</v>
      </c>
      <c r="C7" t="s">
        <v>3493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-175.% over last quarter based on the average of 4 analyst estimates (Yahoo Finance)</v>
      </c>
    </row>
    <row r="8" spans="1:11" x14ac:dyDescent="0.3">
      <c r="A8" s="1">
        <v>1</v>
      </c>
      <c r="B8" t="s">
        <v>7</v>
      </c>
      <c r="C8" t="s">
        <v>3493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3494</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$0.23 in the 2 months leading up to the earnings report</v>
      </c>
    </row>
    <row r="11" spans="1:11" x14ac:dyDescent="0.3">
      <c r="A11" s="1">
        <v>4</v>
      </c>
      <c r="B11" t="s">
        <v>13</v>
      </c>
      <c r="C11" t="s">
        <v>3495</v>
      </c>
      <c r="K11" t="str">
        <f>K42</f>
        <v>DigitalGlobe has managed to increase revenue, and EBITDA each year since 2012</v>
      </c>
    </row>
    <row r="12" spans="1:11" x14ac:dyDescent="0.3">
      <c r="A12" s="1">
        <v>5</v>
      </c>
      <c r="B12" t="s">
        <v>15</v>
      </c>
      <c r="C12" t="s">
        <v>3496</v>
      </c>
      <c r="D12" t="str">
        <f>LEFT(C12,FIND("-",C12)-2)</f>
        <v>22.55</v>
      </c>
      <c r="E12" t="str">
        <f>TRIM(RIGHT(C12,FIND("-",C12)-1))</f>
        <v>35.95</v>
      </c>
    </row>
    <row r="13" spans="1:11" x14ac:dyDescent="0.3">
      <c r="A13" s="1">
        <v>6</v>
      </c>
      <c r="B13" t="s">
        <v>17</v>
      </c>
      <c r="C13" t="s">
        <v>3497</v>
      </c>
    </row>
    <row r="14" spans="1:11" x14ac:dyDescent="0.3">
      <c r="A14" s="1">
        <v>7</v>
      </c>
      <c r="B14" t="s">
        <v>19</v>
      </c>
      <c r="C14" t="s">
        <v>3498</v>
      </c>
    </row>
    <row r="16" spans="1:11" x14ac:dyDescent="0.3">
      <c r="A16" s="1">
        <v>0</v>
      </c>
      <c r="B16" t="s">
        <v>21</v>
      </c>
      <c r="C16" t="s">
        <v>3499</v>
      </c>
    </row>
    <row r="17" spans="1:13" x14ac:dyDescent="0.3">
      <c r="A17" s="1">
        <v>1</v>
      </c>
      <c r="B17" t="s">
        <v>23</v>
      </c>
      <c r="C17" t="s">
        <v>3500</v>
      </c>
      <c r="K17" t="str">
        <f>K2 &amp; K3 &amp; ". " &amp; K4 &amp; ". " &amp; K5 &amp; K6 &amp; ". " &amp; K7 &amp; ". " &amp; K8 &amp; ". " &amp; K9 &amp; "."</f>
        <v>DigitalGlobe, Inc. is scheduled to report earnings on Jul 20, 2017. The stock is currently trading at $33.35, up .15% after opening at the same price as yesterday's close. The one year target estimate for DigitalGlobe is $36.10 which would be an 8.25% increase over the current price. Earnings are expected to increase by -175.% over last quarter based on the average of 4 analyst estimates (Yahoo Finance). The stock is trading in the high end of its 52-week range. Over the last 4 quarters, we've seen a positive earnings surprise 3 times, and a negative earnings surprise 1 time.</v>
      </c>
    </row>
    <row r="18" spans="1:13" x14ac:dyDescent="0.3">
      <c r="A18" s="1">
        <v>2</v>
      </c>
      <c r="B18" t="s">
        <v>24</v>
      </c>
      <c r="C18" t="s">
        <v>3501</v>
      </c>
    </row>
    <row r="19" spans="1:13" x14ac:dyDescent="0.3">
      <c r="A19" s="1">
        <v>3</v>
      </c>
      <c r="B19" t="s">
        <v>26</v>
      </c>
      <c r="C19" t="s">
        <v>3502</v>
      </c>
    </row>
    <row r="20" spans="1:13" x14ac:dyDescent="0.3">
      <c r="A20" s="1">
        <v>4</v>
      </c>
      <c r="B20" t="s">
        <v>28</v>
      </c>
      <c r="C20" t="s">
        <v>1203</v>
      </c>
    </row>
    <row r="21" spans="1:13" x14ac:dyDescent="0.3">
      <c r="A21" s="1">
        <v>5</v>
      </c>
      <c r="B21" t="s">
        <v>30</v>
      </c>
      <c r="C21" t="s">
        <v>31</v>
      </c>
    </row>
    <row r="22" spans="1:13" x14ac:dyDescent="0.3">
      <c r="A22" s="1">
        <v>6</v>
      </c>
      <c r="B22" t="s">
        <v>32</v>
      </c>
      <c r="J22">
        <f>IF(K22 &lt;&gt; "",1, 0)</f>
        <v>1</v>
      </c>
      <c r="K22" t="str">
        <f>IF(I145="pos_trend","Revenue","")</f>
        <v>Revenue</v>
      </c>
      <c r="L22" t="str">
        <f t="shared" ref="L22:L38" si="0">IF(EXACT(K22,UPPER(K22)),K22,LOWER(K22))</f>
        <v>revenue</v>
      </c>
      <c r="M22" t="str">
        <f>L22</f>
        <v>revenue</v>
      </c>
    </row>
    <row r="23" spans="1:13" x14ac:dyDescent="0.3">
      <c r="A23" s="1">
        <v>7</v>
      </c>
      <c r="B23" t="s">
        <v>33</v>
      </c>
      <c r="C23" t="s">
        <v>3503</v>
      </c>
      <c r="J23">
        <f>IF(K23 &lt;&gt; "",2, 0)</f>
        <v>0</v>
      </c>
      <c r="K23" t="str">
        <f>IF(I146="pos_trend",B146,"")</f>
        <v/>
      </c>
      <c r="L23" t="str">
        <f t="shared" si="0"/>
        <v/>
      </c>
      <c r="M23" t="str">
        <f t="shared" ref="M23:M39" si="1">IF(L23&lt;&gt;"", M22 &amp; ", " &amp; L23,M22)</f>
        <v>revenue</v>
      </c>
    </row>
    <row r="24" spans="1:13" x14ac:dyDescent="0.3">
      <c r="J24">
        <f>IF(K24 &lt;&gt; "",3, 0)</f>
        <v>0</v>
      </c>
      <c r="K24" t="str">
        <f>IF(I153="pos_trend",B153,"")</f>
        <v/>
      </c>
      <c r="L24" t="str">
        <f t="shared" si="0"/>
        <v/>
      </c>
      <c r="M24" t="str">
        <f t="shared" si="1"/>
        <v>revenue</v>
      </c>
    </row>
    <row r="25" spans="1:13" x14ac:dyDescent="0.3">
      <c r="J25">
        <f>IF(K25 &lt;&gt; "",4, 0)</f>
        <v>0</v>
      </c>
      <c r="K25" t="str">
        <f>IF(I154="pos_trend",B154,"")</f>
        <v/>
      </c>
      <c r="L25" t="str">
        <f t="shared" si="0"/>
        <v/>
      </c>
      <c r="M25" t="str">
        <f t="shared" si="1"/>
        <v>revenue</v>
      </c>
    </row>
    <row r="26" spans="1:13" x14ac:dyDescent="0.3">
      <c r="B26" s="1" t="s">
        <v>35</v>
      </c>
      <c r="C26" s="1" t="s">
        <v>36</v>
      </c>
      <c r="D26" s="1" t="s">
        <v>37</v>
      </c>
      <c r="E26" s="1" t="s">
        <v>38</v>
      </c>
      <c r="F26" s="1" t="s">
        <v>39</v>
      </c>
      <c r="J26">
        <f>IF(K26 &lt;&gt; "",5, 0)</f>
        <v>0</v>
      </c>
      <c r="K26" t="str">
        <f>IF(I155="pos_trend",B155,"")</f>
        <v/>
      </c>
      <c r="L26" t="str">
        <f t="shared" si="0"/>
        <v/>
      </c>
      <c r="M26" t="str">
        <f t="shared" si="1"/>
        <v>revenue</v>
      </c>
    </row>
    <row r="27" spans="1:13" x14ac:dyDescent="0.3">
      <c r="A27" s="1">
        <v>0</v>
      </c>
      <c r="B27" t="s">
        <v>40</v>
      </c>
      <c r="C27">
        <v>4</v>
      </c>
      <c r="D27">
        <v>4</v>
      </c>
      <c r="E27">
        <v>4</v>
      </c>
      <c r="F27">
        <v>4</v>
      </c>
      <c r="J27">
        <f>IF(K27 &lt;&gt; "",6, 0)</f>
        <v>0</v>
      </c>
      <c r="K27" t="str">
        <f>IF(I172="pos_trend",B172,"")</f>
        <v/>
      </c>
      <c r="L27" t="str">
        <f t="shared" si="0"/>
        <v/>
      </c>
      <c r="M27" t="str">
        <f t="shared" si="1"/>
        <v>revenue</v>
      </c>
    </row>
    <row r="28" spans="1:13" x14ac:dyDescent="0.3">
      <c r="A28" s="1">
        <v>1</v>
      </c>
      <c r="B28" t="s">
        <v>41</v>
      </c>
      <c r="C28">
        <v>-0.04</v>
      </c>
      <c r="D28">
        <v>0.03</v>
      </c>
      <c r="E28">
        <v>-0.02</v>
      </c>
      <c r="F28">
        <v>0.31</v>
      </c>
      <c r="J28">
        <f>IF(K28 &lt;&gt; "",7, 0)</f>
        <v>0</v>
      </c>
      <c r="K28" t="str">
        <f>IF(I173="pos_trend",B173,"")</f>
        <v/>
      </c>
      <c r="L28" t="str">
        <f t="shared" si="0"/>
        <v/>
      </c>
      <c r="M28" t="str">
        <f t="shared" si="1"/>
        <v>revenue</v>
      </c>
    </row>
    <row r="29" spans="1:13" x14ac:dyDescent="0.3">
      <c r="A29" s="1">
        <v>2</v>
      </c>
      <c r="B29" t="s">
        <v>42</v>
      </c>
      <c r="C29">
        <v>-0.08</v>
      </c>
      <c r="D29">
        <v>-0.03</v>
      </c>
      <c r="E29">
        <v>-0.12</v>
      </c>
      <c r="F29">
        <v>0.18</v>
      </c>
      <c r="J29">
        <f>IF(K29 &lt;&gt; "",8, 0)</f>
        <v>0</v>
      </c>
      <c r="K29" t="str">
        <f>IF(I174="pos_trend",B174,"")</f>
        <v/>
      </c>
      <c r="L29" t="str">
        <f t="shared" si="0"/>
        <v/>
      </c>
      <c r="M29" t="str">
        <f t="shared" si="1"/>
        <v>revenue</v>
      </c>
    </row>
    <row r="30" spans="1:13" x14ac:dyDescent="0.3">
      <c r="A30" s="1">
        <v>3</v>
      </c>
      <c r="B30" t="s">
        <v>43</v>
      </c>
      <c r="C30">
        <v>-0.01</v>
      </c>
      <c r="D30">
        <v>0.08</v>
      </c>
      <c r="E30">
        <v>0.1</v>
      </c>
      <c r="F30">
        <v>0.38</v>
      </c>
      <c r="J30">
        <f>IF(K30 &lt;&gt; "",9, 0)</f>
        <v>0</v>
      </c>
      <c r="K30" t="str">
        <f>IF(I185="pos_trend",B185,"")</f>
        <v/>
      </c>
      <c r="L30" t="str">
        <f t="shared" si="0"/>
        <v/>
      </c>
      <c r="M30" t="str">
        <f t="shared" si="1"/>
        <v>revenue</v>
      </c>
    </row>
    <row r="31" spans="1:13" x14ac:dyDescent="0.3">
      <c r="A31" s="1">
        <v>4</v>
      </c>
      <c r="B31" t="s">
        <v>44</v>
      </c>
      <c r="C31">
        <v>0.17</v>
      </c>
      <c r="D31">
        <v>0.21</v>
      </c>
      <c r="E31">
        <v>0.62</v>
      </c>
      <c r="F31">
        <v>-0.02</v>
      </c>
      <c r="J31">
        <f>IF(K31 &lt;&gt; "",10, 0)</f>
        <v>0</v>
      </c>
      <c r="K31" t="str">
        <f>IF(I186="pos_trend",B186,"")</f>
        <v/>
      </c>
      <c r="L31" t="str">
        <f t="shared" si="0"/>
        <v/>
      </c>
      <c r="M31" t="str">
        <f t="shared" si="1"/>
        <v>revenue</v>
      </c>
    </row>
    <row r="32" spans="1:13" x14ac:dyDescent="0.3">
      <c r="J32">
        <f>IF(K32 &lt;&gt; "",11, 0)</f>
        <v>0</v>
      </c>
      <c r="K32" t="str">
        <f>IF(I187="pos_trend",B187,"")</f>
        <v/>
      </c>
      <c r="L32" t="str">
        <f t="shared" si="0"/>
        <v/>
      </c>
      <c r="M32" t="str">
        <f t="shared" si="1"/>
        <v>revenue</v>
      </c>
    </row>
    <row r="33" spans="1:13" x14ac:dyDescent="0.3">
      <c r="B33" s="1" t="s">
        <v>45</v>
      </c>
      <c r="C33" s="1" t="s">
        <v>36</v>
      </c>
      <c r="D33" s="1" t="s">
        <v>37</v>
      </c>
      <c r="E33" s="1" t="s">
        <v>38</v>
      </c>
      <c r="F33" s="1" t="s">
        <v>39</v>
      </c>
      <c r="J33">
        <f>IF(K33 &lt;&gt; "",12, 0)</f>
        <v>0</v>
      </c>
      <c r="K33" t="str">
        <f>IF(I195="pos_trend",B195,"")</f>
        <v/>
      </c>
      <c r="L33" t="str">
        <f t="shared" si="0"/>
        <v/>
      </c>
      <c r="M33" t="str">
        <f t="shared" si="1"/>
        <v>revenue</v>
      </c>
    </row>
    <row r="34" spans="1:13" x14ac:dyDescent="0.3">
      <c r="A34" s="1">
        <v>0</v>
      </c>
      <c r="B34" t="s">
        <v>40</v>
      </c>
      <c r="C34" t="s">
        <v>3421</v>
      </c>
      <c r="D34" t="s">
        <v>3421</v>
      </c>
      <c r="E34" t="s">
        <v>3421</v>
      </c>
      <c r="F34" t="s">
        <v>1999</v>
      </c>
      <c r="J34">
        <f>IF(K34 &lt;&gt; "",13, 0)</f>
        <v>0</v>
      </c>
      <c r="K34" t="str">
        <f>IF(I196="pos_trend",B196,"")</f>
        <v/>
      </c>
      <c r="L34" t="str">
        <f t="shared" si="0"/>
        <v/>
      </c>
      <c r="M34" t="str">
        <f t="shared" si="1"/>
        <v>revenue</v>
      </c>
    </row>
    <row r="35" spans="1:13" x14ac:dyDescent="0.3">
      <c r="A35" s="1">
        <v>1</v>
      </c>
      <c r="B35" t="s">
        <v>41</v>
      </c>
      <c r="C35" t="s">
        <v>3504</v>
      </c>
      <c r="D35" t="s">
        <v>3505</v>
      </c>
      <c r="E35" t="s">
        <v>3506</v>
      </c>
      <c r="F35" t="s">
        <v>3507</v>
      </c>
      <c r="J35">
        <f>IF(K35 &lt;&gt; "",14, 0)</f>
        <v>14</v>
      </c>
      <c r="K35" t="str">
        <f>IF(I201="pos_trend",B201,"")</f>
        <v>EBITDA</v>
      </c>
      <c r="L35" t="str">
        <f t="shared" si="0"/>
        <v>EBITDA</v>
      </c>
      <c r="M35" t="str">
        <f t="shared" si="1"/>
        <v>revenue, EBITDA</v>
      </c>
    </row>
    <row r="36" spans="1:13" x14ac:dyDescent="0.3">
      <c r="A36" s="1">
        <v>2</v>
      </c>
      <c r="B36" t="s">
        <v>42</v>
      </c>
      <c r="C36" t="s">
        <v>3508</v>
      </c>
      <c r="D36" t="s">
        <v>3509</v>
      </c>
      <c r="E36" t="s">
        <v>3510</v>
      </c>
      <c r="F36" t="s">
        <v>3511</v>
      </c>
      <c r="J36">
        <f>IF(K36 &lt;&gt; "",15, 0)</f>
        <v>0</v>
      </c>
      <c r="K36" t="str">
        <f>IF(I202="pos_trend",B202,"")</f>
        <v/>
      </c>
      <c r="L36" t="str">
        <f t="shared" si="0"/>
        <v/>
      </c>
      <c r="M36" t="str">
        <f t="shared" si="1"/>
        <v>revenue, EBITDA</v>
      </c>
    </row>
    <row r="37" spans="1:13" x14ac:dyDescent="0.3">
      <c r="A37" s="1">
        <v>3</v>
      </c>
      <c r="B37" t="s">
        <v>43</v>
      </c>
      <c r="C37" t="s">
        <v>3512</v>
      </c>
      <c r="D37" t="s">
        <v>3513</v>
      </c>
      <c r="E37" t="s">
        <v>3514</v>
      </c>
      <c r="F37" t="s">
        <v>3515</v>
      </c>
      <c r="J37">
        <f>IF(K37 &lt;&gt; "",16, 0)</f>
        <v>0</v>
      </c>
      <c r="K37" t="str">
        <f>IF(I203="pos_trend",B203,"")</f>
        <v/>
      </c>
      <c r="L37" t="str">
        <f t="shared" si="0"/>
        <v/>
      </c>
      <c r="M37" t="str">
        <f t="shared" si="1"/>
        <v>revenue, EBITDA</v>
      </c>
    </row>
    <row r="38" spans="1:13" x14ac:dyDescent="0.3">
      <c r="A38" s="1">
        <v>4</v>
      </c>
      <c r="B38" t="s">
        <v>53</v>
      </c>
      <c r="C38" t="s">
        <v>3516</v>
      </c>
      <c r="D38" t="s">
        <v>3517</v>
      </c>
      <c r="E38" t="s">
        <v>3518</v>
      </c>
      <c r="F38" t="s">
        <v>3506</v>
      </c>
      <c r="J38">
        <f>IF(K38 &lt;&gt; "",17, 0)</f>
        <v>0</v>
      </c>
      <c r="K38" t="str">
        <f>IF(I351="pos_trend",B351,"")</f>
        <v/>
      </c>
      <c r="L38" t="str">
        <f t="shared" si="0"/>
        <v/>
      </c>
      <c r="M38" t="str">
        <f t="shared" si="1"/>
        <v>revenue, EBITDA</v>
      </c>
    </row>
    <row r="39" spans="1:13" x14ac:dyDescent="0.3">
      <c r="A39" s="1">
        <v>5</v>
      </c>
      <c r="B39" t="s">
        <v>55</v>
      </c>
      <c r="C39" t="s">
        <v>3519</v>
      </c>
      <c r="D39" t="s">
        <v>3520</v>
      </c>
      <c r="E39" t="s">
        <v>3521</v>
      </c>
      <c r="F39" t="s">
        <v>1352</v>
      </c>
      <c r="K39" t="str">
        <f>IF(I352="pos_trend",B352,"")</f>
        <v/>
      </c>
      <c r="M39" t="str">
        <f t="shared" si="1"/>
        <v>revenue, EBITDA</v>
      </c>
    </row>
    <row r="40" spans="1:13" x14ac:dyDescent="0.3">
      <c r="J40">
        <f>MAX(J22:J39)</f>
        <v>14</v>
      </c>
      <c r="K40" t="str">
        <f>VLOOKUP(J40,J22:K39,2)</f>
        <v>EBITDA</v>
      </c>
      <c r="M40" t="str">
        <f>SUBSTITUTE(M39,K40, "and " &amp; K40)</f>
        <v>revenue, and EBITDA</v>
      </c>
    </row>
    <row r="41" spans="1:13" x14ac:dyDescent="0.3">
      <c r="B41" s="1" t="s">
        <v>58</v>
      </c>
      <c r="C41" s="1" t="s">
        <v>242</v>
      </c>
      <c r="D41" s="1" t="s">
        <v>243</v>
      </c>
      <c r="E41" s="1" t="s">
        <v>244</v>
      </c>
      <c r="F41" s="1" t="s">
        <v>245</v>
      </c>
    </row>
    <row r="42" spans="1:13" x14ac:dyDescent="0.3">
      <c r="A42" s="1">
        <v>0</v>
      </c>
      <c r="B42" t="s">
        <v>63</v>
      </c>
      <c r="C42" t="s">
        <v>3356</v>
      </c>
      <c r="D42" t="s">
        <v>65</v>
      </c>
      <c r="E42" t="s">
        <v>65</v>
      </c>
      <c r="F42" t="s">
        <v>3522</v>
      </c>
      <c r="K42" t="str">
        <f>IF(M40&lt;&gt;"", D1 &amp; " has managed to increase " &amp; M40 &amp; " each year since " &amp; C144, "No positive trends")</f>
        <v>DigitalGlobe has managed to increase revenue, and EBITDA each year since 2012</v>
      </c>
    </row>
    <row r="43" spans="1:13" x14ac:dyDescent="0.3">
      <c r="A43" s="1">
        <v>1</v>
      </c>
      <c r="B43" t="s">
        <v>66</v>
      </c>
      <c r="C43" t="s">
        <v>3523</v>
      </c>
      <c r="D43" t="s">
        <v>2020</v>
      </c>
      <c r="E43" t="s">
        <v>3442</v>
      </c>
      <c r="F43" t="s">
        <v>3524</v>
      </c>
    </row>
    <row r="44" spans="1:13" x14ac:dyDescent="0.3">
      <c r="A44" s="1">
        <v>2</v>
      </c>
      <c r="B44" t="s">
        <v>69</v>
      </c>
      <c r="C44" t="s">
        <v>3525</v>
      </c>
      <c r="D44" t="s">
        <v>250</v>
      </c>
      <c r="E44" t="s">
        <v>67</v>
      </c>
      <c r="F44" t="s">
        <v>2022</v>
      </c>
    </row>
    <row r="45" spans="1:13" x14ac:dyDescent="0.3">
      <c r="A45" s="1">
        <v>3</v>
      </c>
      <c r="B45" t="s">
        <v>72</v>
      </c>
      <c r="C45" t="s">
        <v>3526</v>
      </c>
      <c r="D45" t="s">
        <v>3527</v>
      </c>
      <c r="E45" t="s">
        <v>3528</v>
      </c>
      <c r="F45" t="s">
        <v>3529</v>
      </c>
    </row>
    <row r="47" spans="1:13" x14ac:dyDescent="0.3">
      <c r="B47" s="1" t="s">
        <v>75</v>
      </c>
      <c r="C47" s="1" t="s">
        <v>36</v>
      </c>
      <c r="D47" s="1" t="s">
        <v>37</v>
      </c>
      <c r="E47" s="1" t="s">
        <v>38</v>
      </c>
      <c r="F47" s="1" t="s">
        <v>39</v>
      </c>
    </row>
    <row r="48" spans="1:13" x14ac:dyDescent="0.3">
      <c r="A48" s="1">
        <v>0</v>
      </c>
      <c r="B48" t="s">
        <v>76</v>
      </c>
      <c r="C48">
        <v>-0.04</v>
      </c>
      <c r="D48">
        <v>0.03</v>
      </c>
      <c r="E48">
        <v>-0.02</v>
      </c>
      <c r="F48">
        <v>0.31</v>
      </c>
    </row>
    <row r="49" spans="1:14" x14ac:dyDescent="0.3">
      <c r="A49" s="1">
        <v>1</v>
      </c>
      <c r="B49" t="s">
        <v>77</v>
      </c>
      <c r="C49">
        <v>-0.04</v>
      </c>
      <c r="D49">
        <v>0.03</v>
      </c>
      <c r="E49">
        <v>-0.02</v>
      </c>
      <c r="F49">
        <v>0.31</v>
      </c>
    </row>
    <row r="50" spans="1:14" x14ac:dyDescent="0.3">
      <c r="A50" s="1">
        <v>2</v>
      </c>
      <c r="B50" t="s">
        <v>78</v>
      </c>
      <c r="C50">
        <v>-0.04</v>
      </c>
      <c r="D50">
        <v>0.03</v>
      </c>
      <c r="E50">
        <v>-0.02</v>
      </c>
      <c r="F50">
        <v>0.31</v>
      </c>
    </row>
    <row r="51" spans="1:14" x14ac:dyDescent="0.3">
      <c r="A51" s="1">
        <v>3</v>
      </c>
      <c r="B51" t="s">
        <v>79</v>
      </c>
      <c r="C51">
        <v>-0.04</v>
      </c>
      <c r="D51">
        <v>0.03</v>
      </c>
      <c r="E51">
        <v>-0.02</v>
      </c>
      <c r="F51">
        <v>0.31</v>
      </c>
    </row>
    <row r="52" spans="1:14" x14ac:dyDescent="0.3">
      <c r="A52" s="1">
        <v>4</v>
      </c>
      <c r="B52" t="s">
        <v>80</v>
      </c>
      <c r="C52">
        <v>0.01</v>
      </c>
      <c r="D52">
        <v>0.11</v>
      </c>
      <c r="E52">
        <v>0.23</v>
      </c>
      <c r="F52">
        <v>0.54</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3530</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DGI</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3531</v>
      </c>
      <c r="F61">
        <v>0.19</v>
      </c>
      <c r="I61" t="str">
        <f t="shared" si="2"/>
        <v>N/A</v>
      </c>
      <c r="J61">
        <f t="shared" si="3"/>
        <v>-1.2350000000000001</v>
      </c>
      <c r="K61">
        <f t="shared" si="4"/>
        <v>0</v>
      </c>
      <c r="L61">
        <f t="shared" si="5"/>
        <v>0</v>
      </c>
      <c r="M61">
        <f t="shared" si="6"/>
        <v>0.19</v>
      </c>
      <c r="N61">
        <f t="shared" si="7"/>
        <v>0</v>
      </c>
    </row>
    <row r="62" spans="1:14" x14ac:dyDescent="0.3">
      <c r="A62" s="1">
        <v>1</v>
      </c>
      <c r="B62" t="s">
        <v>92</v>
      </c>
      <c r="C62" t="s">
        <v>3532</v>
      </c>
      <c r="F62">
        <v>0.21</v>
      </c>
      <c r="I62" t="str">
        <f t="shared" si="2"/>
        <v>N/A</v>
      </c>
      <c r="J62">
        <f t="shared" si="3"/>
        <v>-0.8570000000000001</v>
      </c>
      <c r="K62">
        <f t="shared" si="4"/>
        <v>0</v>
      </c>
      <c r="L62">
        <f t="shared" si="5"/>
        <v>0</v>
      </c>
      <c r="M62">
        <f t="shared" si="6"/>
        <v>0.21</v>
      </c>
      <c r="N62">
        <f t="shared" si="7"/>
        <v>0</v>
      </c>
    </row>
    <row r="63" spans="1:14" x14ac:dyDescent="0.3">
      <c r="A63" s="1">
        <v>2</v>
      </c>
      <c r="B63" t="s">
        <v>94</v>
      </c>
      <c r="C63" t="s">
        <v>3533</v>
      </c>
      <c r="F63">
        <v>0.08</v>
      </c>
      <c r="I63" t="str">
        <f t="shared" si="2"/>
        <v>N/A</v>
      </c>
      <c r="J63">
        <f t="shared" si="3"/>
        <v>-1.032</v>
      </c>
      <c r="K63">
        <f t="shared" si="4"/>
        <v>0</v>
      </c>
      <c r="L63">
        <f t="shared" si="5"/>
        <v>0</v>
      </c>
      <c r="M63">
        <f t="shared" si="6"/>
        <v>0.08</v>
      </c>
      <c r="N63">
        <f t="shared" si="7"/>
        <v>0</v>
      </c>
    </row>
    <row r="64" spans="1:14" x14ac:dyDescent="0.3">
      <c r="A64" s="1">
        <v>3</v>
      </c>
      <c r="B64" t="s">
        <v>96</v>
      </c>
      <c r="C64" t="s">
        <v>3534</v>
      </c>
      <c r="F64">
        <v>0.12</v>
      </c>
      <c r="I64" t="str">
        <f t="shared" si="2"/>
        <v>N/A</v>
      </c>
      <c r="J64">
        <f t="shared" si="3"/>
        <v>16.5</v>
      </c>
      <c r="K64">
        <f t="shared" si="4"/>
        <v>0</v>
      </c>
      <c r="L64">
        <f t="shared" si="5"/>
        <v>0</v>
      </c>
      <c r="M64">
        <f t="shared" si="6"/>
        <v>0.12</v>
      </c>
      <c r="N64">
        <f t="shared" si="7"/>
        <v>0</v>
      </c>
    </row>
    <row r="65" spans="1:14" x14ac:dyDescent="0.3">
      <c r="A65" s="1">
        <v>4</v>
      </c>
      <c r="B65" t="s">
        <v>98</v>
      </c>
      <c r="C65" t="s">
        <v>3535</v>
      </c>
      <c r="F65">
        <v>0.09</v>
      </c>
      <c r="I65" t="str">
        <f t="shared" si="2"/>
        <v>N/A</v>
      </c>
      <c r="J65">
        <f t="shared" si="3"/>
        <v>3.8E-3</v>
      </c>
      <c r="K65">
        <f t="shared" si="4"/>
        <v>0</v>
      </c>
      <c r="L65">
        <f t="shared" si="5"/>
        <v>0</v>
      </c>
      <c r="M65">
        <f t="shared" si="6"/>
        <v>0.09</v>
      </c>
      <c r="N65">
        <f t="shared" si="7"/>
        <v>0</v>
      </c>
    </row>
    <row r="66" spans="1:14" x14ac:dyDescent="0.3">
      <c r="A66" s="1">
        <v>5</v>
      </c>
      <c r="B66" t="s">
        <v>100</v>
      </c>
      <c r="C66" t="s">
        <v>2752</v>
      </c>
      <c r="I66" t="str">
        <f t="shared" si="2"/>
        <v>N/A</v>
      </c>
      <c r="J66">
        <f t="shared" si="3"/>
        <v>-1.5900000000000001E-2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3499</v>
      </c>
      <c r="I68" t="str">
        <f t="shared" si="2"/>
        <v>N/A</v>
      </c>
      <c r="J68">
        <f t="shared" si="3"/>
        <v>2080000000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3501</v>
      </c>
      <c r="I70" t="str">
        <f t="shared" si="2"/>
        <v>N/A</v>
      </c>
      <c r="J70" t="str">
        <f t="shared" si="3"/>
        <v>188.42</v>
      </c>
      <c r="K70">
        <f t="shared" si="4"/>
        <v>0</v>
      </c>
      <c r="L70">
        <f t="shared" si="5"/>
        <v>0</v>
      </c>
      <c r="M70">
        <f t="shared" si="6"/>
        <v>0</v>
      </c>
      <c r="N70">
        <f t="shared" si="7"/>
        <v>0</v>
      </c>
    </row>
    <row r="71" spans="1:14" x14ac:dyDescent="0.3">
      <c r="A71" s="1">
        <v>3</v>
      </c>
      <c r="B71" t="s">
        <v>105</v>
      </c>
      <c r="C71" t="s">
        <v>3536</v>
      </c>
      <c r="I71" t="str">
        <f t="shared" si="2"/>
        <v>N/A</v>
      </c>
      <c r="J71" t="str">
        <f t="shared" si="3"/>
        <v>107.58</v>
      </c>
      <c r="K71">
        <f t="shared" si="4"/>
        <v>0</v>
      </c>
      <c r="L71">
        <f t="shared" si="5"/>
        <v>0</v>
      </c>
      <c r="M71">
        <f t="shared" si="6"/>
        <v>0</v>
      </c>
      <c r="N71">
        <f t="shared" si="7"/>
        <v>0</v>
      </c>
    </row>
    <row r="72" spans="1:14" x14ac:dyDescent="0.3">
      <c r="A72" s="1">
        <v>4</v>
      </c>
      <c r="B72" t="s">
        <v>107</v>
      </c>
      <c r="C72" t="s">
        <v>3537</v>
      </c>
      <c r="I72" t="str">
        <f t="shared" si="2"/>
        <v>N/A</v>
      </c>
      <c r="J72" t="str">
        <f t="shared" si="3"/>
        <v>-4381.58</v>
      </c>
      <c r="K72">
        <f t="shared" si="4"/>
        <v>0</v>
      </c>
      <c r="L72">
        <f t="shared" si="5"/>
        <v>0</v>
      </c>
      <c r="M72">
        <f t="shared" si="6"/>
        <v>0</v>
      </c>
      <c r="N72">
        <f t="shared" si="7"/>
        <v>0</v>
      </c>
    </row>
    <row r="73" spans="1:14" x14ac:dyDescent="0.3">
      <c r="A73" s="1">
        <v>5</v>
      </c>
      <c r="B73" t="s">
        <v>109</v>
      </c>
      <c r="C73" t="s">
        <v>3538</v>
      </c>
      <c r="I73" t="str">
        <f t="shared" si="2"/>
        <v>N/A</v>
      </c>
      <c r="J73" t="str">
        <f t="shared" si="3"/>
        <v>2.73</v>
      </c>
      <c r="K73">
        <f t="shared" si="4"/>
        <v>0</v>
      </c>
      <c r="L73">
        <f t="shared" si="5"/>
        <v>0</v>
      </c>
      <c r="M73">
        <f t="shared" si="6"/>
        <v>0</v>
      </c>
      <c r="N73">
        <f t="shared" si="7"/>
        <v>0</v>
      </c>
    </row>
    <row r="74" spans="1:14" x14ac:dyDescent="0.3">
      <c r="A74" s="1">
        <v>6</v>
      </c>
      <c r="B74" t="s">
        <v>111</v>
      </c>
      <c r="C74" t="s">
        <v>508</v>
      </c>
      <c r="I74" t="str">
        <f t="shared" si="2"/>
        <v>N/A</v>
      </c>
      <c r="J74" t="str">
        <f t="shared" si="3"/>
        <v>1.76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3539</v>
      </c>
      <c r="I81" t="str">
        <f t="shared" si="2"/>
        <v>N/A</v>
      </c>
      <c r="J81">
        <f t="shared" si="3"/>
        <v>2.07E-2</v>
      </c>
      <c r="K81">
        <f t="shared" si="4"/>
        <v>0</v>
      </c>
      <c r="L81">
        <f t="shared" si="5"/>
        <v>0</v>
      </c>
      <c r="M81">
        <f t="shared" si="6"/>
        <v>0</v>
      </c>
      <c r="N81">
        <f t="shared" si="7"/>
        <v>0</v>
      </c>
    </row>
    <row r="82" spans="1:14" x14ac:dyDescent="0.3">
      <c r="A82" s="1">
        <v>1</v>
      </c>
      <c r="B82" t="s">
        <v>121</v>
      </c>
      <c r="C82" t="s">
        <v>3540</v>
      </c>
      <c r="I82" t="str">
        <f t="shared" si="2"/>
        <v>N/A</v>
      </c>
      <c r="J82">
        <f t="shared" si="3"/>
        <v>0.1164</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3541</v>
      </c>
      <c r="I84" t="str">
        <f t="shared" si="2"/>
        <v>N/A</v>
      </c>
      <c r="J84">
        <f t="shared" si="3"/>
        <v>1.9099999999999999E-2</v>
      </c>
      <c r="K84">
        <f t="shared" si="4"/>
        <v>0</v>
      </c>
      <c r="L84">
        <f t="shared" si="5"/>
        <v>0</v>
      </c>
      <c r="M84">
        <f t="shared" si="6"/>
        <v>0</v>
      </c>
      <c r="N84">
        <f t="shared" si="7"/>
        <v>0</v>
      </c>
    </row>
    <row r="85" spans="1:14" x14ac:dyDescent="0.3">
      <c r="A85" s="1">
        <v>1</v>
      </c>
      <c r="B85" t="s">
        <v>124</v>
      </c>
      <c r="C85" t="s">
        <v>3542</v>
      </c>
      <c r="I85" t="str">
        <f t="shared" si="2"/>
        <v>N/A</v>
      </c>
      <c r="J85">
        <f t="shared" si="3"/>
        <v>1.3300000000000001E-2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3543</v>
      </c>
      <c r="I87" t="str">
        <f t="shared" si="2"/>
        <v>N/A</v>
      </c>
      <c r="J87">
        <f t="shared" si="3"/>
        <v>759700000</v>
      </c>
      <c r="K87">
        <f t="shared" si="4"/>
        <v>0</v>
      </c>
      <c r="L87">
        <f t="shared" si="5"/>
        <v>0</v>
      </c>
      <c r="M87">
        <f t="shared" si="6"/>
        <v>0</v>
      </c>
      <c r="N87">
        <f t="shared" si="7"/>
        <v>0</v>
      </c>
    </row>
    <row r="88" spans="1:14" x14ac:dyDescent="0.3">
      <c r="A88" s="1">
        <v>1</v>
      </c>
      <c r="B88" t="s">
        <v>128</v>
      </c>
      <c r="C88" t="s">
        <v>3544</v>
      </c>
      <c r="I88" t="str">
        <f t="shared" si="2"/>
        <v>N/A</v>
      </c>
      <c r="J88" t="str">
        <f t="shared" si="3"/>
        <v>12.19</v>
      </c>
      <c r="K88">
        <f t="shared" si="4"/>
        <v>0</v>
      </c>
      <c r="L88">
        <f t="shared" si="5"/>
        <v>0</v>
      </c>
      <c r="M88">
        <f t="shared" si="6"/>
        <v>0</v>
      </c>
      <c r="N88">
        <f t="shared" si="7"/>
        <v>0</v>
      </c>
    </row>
    <row r="89" spans="1:14" x14ac:dyDescent="0.3">
      <c r="A89" s="1">
        <v>2</v>
      </c>
      <c r="B89" t="s">
        <v>130</v>
      </c>
      <c r="C89" t="s">
        <v>3545</v>
      </c>
      <c r="I89" t="str">
        <f t="shared" si="2"/>
        <v>N/A</v>
      </c>
      <c r="J89">
        <f t="shared" si="3"/>
        <v>0.19600000000000001</v>
      </c>
      <c r="K89">
        <f t="shared" si="4"/>
        <v>0</v>
      </c>
      <c r="L89">
        <f t="shared" si="5"/>
        <v>0</v>
      </c>
      <c r="M89">
        <f t="shared" si="6"/>
        <v>0</v>
      </c>
      <c r="N89">
        <f t="shared" si="7"/>
        <v>0</v>
      </c>
    </row>
    <row r="90" spans="1:14" x14ac:dyDescent="0.3">
      <c r="A90" s="1">
        <v>3</v>
      </c>
      <c r="B90" t="s">
        <v>132</v>
      </c>
      <c r="C90" t="s">
        <v>3546</v>
      </c>
      <c r="I90" t="str">
        <f t="shared" si="2"/>
        <v>N/A</v>
      </c>
      <c r="J90">
        <f t="shared" si="3"/>
        <v>561000000</v>
      </c>
      <c r="K90">
        <f t="shared" si="4"/>
        <v>0</v>
      </c>
      <c r="L90">
        <f t="shared" si="5"/>
        <v>0</v>
      </c>
      <c r="M90">
        <f t="shared" si="6"/>
        <v>0</v>
      </c>
      <c r="N90">
        <f t="shared" si="7"/>
        <v>0</v>
      </c>
    </row>
    <row r="91" spans="1:14" x14ac:dyDescent="0.3">
      <c r="A91" s="1">
        <v>4</v>
      </c>
      <c r="B91" t="s">
        <v>134</v>
      </c>
      <c r="C91" t="s">
        <v>3547</v>
      </c>
      <c r="I91" t="str">
        <f t="shared" si="2"/>
        <v>N/A</v>
      </c>
      <c r="J91">
        <f t="shared" si="3"/>
        <v>384000000</v>
      </c>
      <c r="K91">
        <f t="shared" si="4"/>
        <v>0</v>
      </c>
      <c r="L91">
        <f t="shared" si="5"/>
        <v>0</v>
      </c>
      <c r="M91">
        <f t="shared" si="6"/>
        <v>0</v>
      </c>
      <c r="N91">
        <f t="shared" si="7"/>
        <v>0</v>
      </c>
    </row>
    <row r="92" spans="1:14" x14ac:dyDescent="0.3">
      <c r="A92" s="1">
        <v>5</v>
      </c>
      <c r="B92" t="s">
        <v>136</v>
      </c>
      <c r="C92" t="s">
        <v>3548</v>
      </c>
      <c r="I92" t="str">
        <f t="shared" si="2"/>
        <v>N/A</v>
      </c>
      <c r="J92">
        <f t="shared" si="3"/>
        <v>11000000</v>
      </c>
      <c r="K92">
        <f t="shared" si="4"/>
        <v>0</v>
      </c>
      <c r="L92">
        <f t="shared" si="5"/>
        <v>0</v>
      </c>
      <c r="M92">
        <f t="shared" si="6"/>
        <v>0</v>
      </c>
      <c r="N92">
        <f t="shared" si="7"/>
        <v>0</v>
      </c>
    </row>
    <row r="93" spans="1:14" x14ac:dyDescent="0.3">
      <c r="A93" s="1">
        <v>6</v>
      </c>
      <c r="B93" t="s">
        <v>138</v>
      </c>
      <c r="C93" t="s">
        <v>3502</v>
      </c>
      <c r="I93" t="str">
        <f t="shared" si="2"/>
        <v>N/A</v>
      </c>
      <c r="J93" t="str">
        <f t="shared" si="3"/>
        <v>0.18</v>
      </c>
      <c r="K93">
        <f t="shared" si="4"/>
        <v>0</v>
      </c>
      <c r="L93">
        <f t="shared" si="5"/>
        <v>0</v>
      </c>
      <c r="M93">
        <f t="shared" si="6"/>
        <v>0</v>
      </c>
      <c r="N93">
        <f t="shared" si="7"/>
        <v>0</v>
      </c>
    </row>
    <row r="94" spans="1:14" x14ac:dyDescent="0.3">
      <c r="A94" s="1">
        <v>7</v>
      </c>
      <c r="B94" t="s">
        <v>139</v>
      </c>
      <c r="I94" t="str">
        <f t="shared" si="2"/>
        <v>N/A</v>
      </c>
      <c r="J94">
        <f t="shared" si="3"/>
        <v>0</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3549</v>
      </c>
      <c r="I96" t="str">
        <f t="shared" si="2"/>
        <v>N/A</v>
      </c>
      <c r="J96">
        <f t="shared" si="3"/>
        <v>77200000</v>
      </c>
      <c r="K96">
        <f t="shared" si="4"/>
        <v>0</v>
      </c>
      <c r="L96">
        <f t="shared" si="5"/>
        <v>0</v>
      </c>
      <c r="M96">
        <f t="shared" si="6"/>
        <v>0</v>
      </c>
      <c r="N96">
        <f t="shared" si="7"/>
        <v>0</v>
      </c>
    </row>
    <row r="97" spans="1:14" x14ac:dyDescent="0.3">
      <c r="A97" s="1">
        <v>1</v>
      </c>
      <c r="B97" t="s">
        <v>142</v>
      </c>
      <c r="C97" t="s">
        <v>1969</v>
      </c>
      <c r="I97" t="str">
        <f t="shared" si="2"/>
        <v>N/A</v>
      </c>
      <c r="J97" t="str">
        <f t="shared" si="3"/>
        <v>1.24</v>
      </c>
      <c r="K97">
        <f t="shared" si="4"/>
        <v>0</v>
      </c>
      <c r="L97">
        <f t="shared" si="5"/>
        <v>0</v>
      </c>
      <c r="M97">
        <f t="shared" si="6"/>
        <v>0</v>
      </c>
      <c r="N97">
        <f t="shared" si="7"/>
        <v>0</v>
      </c>
    </row>
    <row r="98" spans="1:14" x14ac:dyDescent="0.3">
      <c r="A98" s="1">
        <v>2</v>
      </c>
      <c r="B98" t="s">
        <v>144</v>
      </c>
      <c r="C98" t="s">
        <v>3550</v>
      </c>
      <c r="I98" t="str">
        <f t="shared" si="2"/>
        <v>N/A</v>
      </c>
      <c r="J98">
        <f t="shared" si="3"/>
        <v>1250000000</v>
      </c>
      <c r="K98">
        <f t="shared" si="4"/>
        <v>0</v>
      </c>
      <c r="L98">
        <f t="shared" si="5"/>
        <v>0</v>
      </c>
      <c r="M98">
        <f t="shared" si="6"/>
        <v>0</v>
      </c>
      <c r="N98">
        <f t="shared" si="7"/>
        <v>0</v>
      </c>
    </row>
    <row r="99" spans="1:14" x14ac:dyDescent="0.3">
      <c r="A99" s="1">
        <v>3</v>
      </c>
      <c r="B99" t="s">
        <v>146</v>
      </c>
      <c r="C99" t="s">
        <v>3551</v>
      </c>
      <c r="I99" t="str">
        <f t="shared" si="2"/>
        <v>N/A</v>
      </c>
      <c r="J99" t="str">
        <f t="shared" si="3"/>
        <v>106.74</v>
      </c>
      <c r="K99">
        <f t="shared" si="4"/>
        <v>0</v>
      </c>
      <c r="L99">
        <f t="shared" si="5"/>
        <v>0</v>
      </c>
      <c r="M99">
        <f t="shared" si="6"/>
        <v>0</v>
      </c>
      <c r="N99">
        <f t="shared" si="7"/>
        <v>0</v>
      </c>
    </row>
    <row r="100" spans="1:14" x14ac:dyDescent="0.3">
      <c r="A100" s="1">
        <v>4</v>
      </c>
      <c r="B100" t="s">
        <v>148</v>
      </c>
      <c r="C100" t="s">
        <v>3552</v>
      </c>
      <c r="I100" t="str">
        <f t="shared" si="2"/>
        <v>N/A</v>
      </c>
      <c r="J100" t="str">
        <f t="shared" si="3"/>
        <v>1.43</v>
      </c>
      <c r="K100">
        <f t="shared" si="4"/>
        <v>0</v>
      </c>
      <c r="L100">
        <f t="shared" si="5"/>
        <v>0</v>
      </c>
      <c r="M100">
        <f t="shared" si="6"/>
        <v>0</v>
      </c>
      <c r="N100">
        <f t="shared" si="7"/>
        <v>0</v>
      </c>
    </row>
    <row r="101" spans="1:14" x14ac:dyDescent="0.3">
      <c r="A101" s="1">
        <v>5</v>
      </c>
      <c r="B101" t="s">
        <v>149</v>
      </c>
      <c r="C101" t="s">
        <v>3553</v>
      </c>
      <c r="I101" t="str">
        <f t="shared" si="2"/>
        <v>N/A</v>
      </c>
      <c r="J101" t="str">
        <f t="shared" si="3"/>
        <v>18.93</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3554</v>
      </c>
      <c r="I103" t="str">
        <f t="shared" si="2"/>
        <v>N/A</v>
      </c>
      <c r="J103">
        <f t="shared" si="3"/>
        <v>280800000</v>
      </c>
      <c r="K103">
        <f t="shared" si="4"/>
        <v>0</v>
      </c>
      <c r="L103">
        <f t="shared" si="5"/>
        <v>0</v>
      </c>
      <c r="M103">
        <f t="shared" si="6"/>
        <v>0</v>
      </c>
      <c r="N103">
        <f t="shared" si="7"/>
        <v>0</v>
      </c>
    </row>
    <row r="104" spans="1:14" x14ac:dyDescent="0.3">
      <c r="A104" s="1">
        <v>1</v>
      </c>
      <c r="B104" t="s">
        <v>152</v>
      </c>
      <c r="C104" t="s">
        <v>3555</v>
      </c>
      <c r="I104" t="str">
        <f t="shared" si="2"/>
        <v>N/A</v>
      </c>
      <c r="J104">
        <f t="shared" si="3"/>
        <v>189520000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3500</v>
      </c>
      <c r="I106" t="str">
        <f t="shared" si="2"/>
        <v>N/A</v>
      </c>
      <c r="J106" t="str">
        <f t="shared" si="3"/>
        <v>1.23</v>
      </c>
      <c r="K106">
        <f t="shared" si="4"/>
        <v>0</v>
      </c>
      <c r="L106">
        <f t="shared" si="5"/>
        <v>0</v>
      </c>
      <c r="M106">
        <f t="shared" si="6"/>
        <v>0</v>
      </c>
      <c r="N106">
        <f t="shared" si="7"/>
        <v>0</v>
      </c>
    </row>
    <row r="107" spans="1:14" x14ac:dyDescent="0.3">
      <c r="A107" s="1">
        <v>1</v>
      </c>
      <c r="B107" t="s">
        <v>153</v>
      </c>
      <c r="C107" t="s">
        <v>3556</v>
      </c>
      <c r="I107" t="str">
        <f t="shared" si="2"/>
        <v>N/A</v>
      </c>
      <c r="J107">
        <f t="shared" si="3"/>
        <v>0.45290000000000002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3557</v>
      </c>
      <c r="I109" t="str">
        <f t="shared" si="2"/>
        <v>N/A</v>
      </c>
      <c r="J109" t="str">
        <f t="shared" si="3"/>
        <v>35.95</v>
      </c>
      <c r="K109">
        <f t="shared" si="4"/>
        <v>0</v>
      </c>
      <c r="L109">
        <f t="shared" si="5"/>
        <v>0</v>
      </c>
      <c r="M109">
        <f t="shared" si="6"/>
        <v>0</v>
      </c>
      <c r="N109">
        <f t="shared" si="7"/>
        <v>0</v>
      </c>
    </row>
    <row r="110" spans="1:14" x14ac:dyDescent="0.3">
      <c r="A110" s="1">
        <v>4</v>
      </c>
      <c r="B110" t="s">
        <v>159</v>
      </c>
      <c r="C110" t="s">
        <v>3558</v>
      </c>
      <c r="I110" t="str">
        <f t="shared" si="2"/>
        <v>N/A</v>
      </c>
      <c r="J110" t="str">
        <f t="shared" si="3"/>
        <v>22.55</v>
      </c>
      <c r="K110">
        <f t="shared" si="4"/>
        <v>0</v>
      </c>
      <c r="L110">
        <f t="shared" si="5"/>
        <v>0</v>
      </c>
      <c r="M110">
        <f t="shared" si="6"/>
        <v>0</v>
      </c>
      <c r="N110">
        <f t="shared" si="7"/>
        <v>0</v>
      </c>
    </row>
    <row r="111" spans="1:14" x14ac:dyDescent="0.3">
      <c r="A111" s="1">
        <v>5</v>
      </c>
      <c r="B111" t="s">
        <v>161</v>
      </c>
      <c r="C111" t="s">
        <v>3559</v>
      </c>
      <c r="I111" t="str">
        <f t="shared" si="2"/>
        <v>N/A</v>
      </c>
      <c r="J111" t="str">
        <f t="shared" si="3"/>
        <v>32.46</v>
      </c>
      <c r="K111">
        <f t="shared" si="4"/>
        <v>0</v>
      </c>
      <c r="L111">
        <f t="shared" si="5"/>
        <v>0</v>
      </c>
      <c r="M111">
        <f t="shared" si="6"/>
        <v>0</v>
      </c>
      <c r="N111">
        <f t="shared" si="7"/>
        <v>0</v>
      </c>
    </row>
    <row r="112" spans="1:14" x14ac:dyDescent="0.3">
      <c r="A112" s="1">
        <v>6</v>
      </c>
      <c r="B112" t="s">
        <v>163</v>
      </c>
      <c r="C112" t="s">
        <v>3560</v>
      </c>
      <c r="I112" t="str">
        <f t="shared" si="2"/>
        <v>N/A</v>
      </c>
      <c r="J112" t="str">
        <f t="shared" si="3"/>
        <v>31.50</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3561</v>
      </c>
      <c r="I114" t="str">
        <f t="shared" si="2"/>
        <v>N/A</v>
      </c>
      <c r="J114" t="str">
        <f t="shared" si="3"/>
        <v>413.85k</v>
      </c>
      <c r="K114">
        <f t="shared" si="4"/>
        <v>0</v>
      </c>
      <c r="L114">
        <f t="shared" si="5"/>
        <v>0</v>
      </c>
      <c r="M114">
        <f t="shared" si="6"/>
        <v>0</v>
      </c>
      <c r="N114">
        <f t="shared" si="7"/>
        <v>0</v>
      </c>
    </row>
    <row r="115" spans="1:14" x14ac:dyDescent="0.3">
      <c r="A115" s="1">
        <v>1</v>
      </c>
      <c r="B115" t="s">
        <v>167</v>
      </c>
      <c r="C115" t="s">
        <v>3562</v>
      </c>
      <c r="I115" t="str">
        <f t="shared" si="2"/>
        <v>N/A</v>
      </c>
      <c r="J115" t="str">
        <f t="shared" si="3"/>
        <v>368.8k</v>
      </c>
      <c r="K115">
        <f t="shared" si="4"/>
        <v>0</v>
      </c>
      <c r="L115">
        <f t="shared" si="5"/>
        <v>0</v>
      </c>
      <c r="M115">
        <f t="shared" si="6"/>
        <v>0</v>
      </c>
      <c r="N115">
        <f t="shared" si="7"/>
        <v>0</v>
      </c>
    </row>
    <row r="116" spans="1:14" x14ac:dyDescent="0.3">
      <c r="A116" s="1">
        <v>2</v>
      </c>
      <c r="B116" t="s">
        <v>169</v>
      </c>
      <c r="C116" t="s">
        <v>3563</v>
      </c>
      <c r="I116" t="str">
        <f t="shared" si="2"/>
        <v>N/A</v>
      </c>
      <c r="J116">
        <f t="shared" si="3"/>
        <v>62220000</v>
      </c>
      <c r="K116">
        <f t="shared" si="4"/>
        <v>0</v>
      </c>
      <c r="L116">
        <f t="shared" si="5"/>
        <v>0</v>
      </c>
      <c r="M116">
        <f t="shared" si="6"/>
        <v>0</v>
      </c>
      <c r="N116">
        <f t="shared" si="7"/>
        <v>0</v>
      </c>
    </row>
    <row r="117" spans="1:14" x14ac:dyDescent="0.3">
      <c r="A117" s="1">
        <v>3</v>
      </c>
      <c r="B117" t="s">
        <v>171</v>
      </c>
      <c r="C117" t="s">
        <v>3564</v>
      </c>
      <c r="I117" t="str">
        <f t="shared" si="2"/>
        <v>N/A</v>
      </c>
      <c r="J117">
        <f t="shared" si="3"/>
        <v>61190000</v>
      </c>
      <c r="K117">
        <f t="shared" si="4"/>
        <v>0</v>
      </c>
      <c r="L117">
        <f t="shared" si="5"/>
        <v>0</v>
      </c>
      <c r="M117">
        <f t="shared" si="6"/>
        <v>0</v>
      </c>
      <c r="N117">
        <f t="shared" si="7"/>
        <v>0</v>
      </c>
    </row>
    <row r="118" spans="1:14" x14ac:dyDescent="0.3">
      <c r="A118" s="1">
        <v>4</v>
      </c>
      <c r="B118" t="s">
        <v>173</v>
      </c>
      <c r="C118" t="s">
        <v>1491</v>
      </c>
      <c r="I118" t="str">
        <f t="shared" si="2"/>
        <v>N/A</v>
      </c>
      <c r="J118">
        <f t="shared" si="3"/>
        <v>8.1000000000000013E-3</v>
      </c>
      <c r="K118">
        <f t="shared" si="4"/>
        <v>0</v>
      </c>
      <c r="L118">
        <f t="shared" si="5"/>
        <v>0</v>
      </c>
      <c r="M118">
        <f t="shared" si="6"/>
        <v>0</v>
      </c>
      <c r="N118">
        <f t="shared" si="7"/>
        <v>0</v>
      </c>
    </row>
    <row r="119" spans="1:14" x14ac:dyDescent="0.3">
      <c r="A119" s="1">
        <v>5</v>
      </c>
      <c r="B119" t="s">
        <v>174</v>
      </c>
      <c r="C119" t="s">
        <v>3565</v>
      </c>
      <c r="I119" t="str">
        <f t="shared" si="2"/>
        <v>N/A</v>
      </c>
      <c r="J119">
        <f t="shared" si="3"/>
        <v>1.0569999999999999</v>
      </c>
      <c r="K119">
        <f t="shared" si="4"/>
        <v>0</v>
      </c>
      <c r="L119">
        <f t="shared" si="5"/>
        <v>0</v>
      </c>
      <c r="M119">
        <f t="shared" si="6"/>
        <v>0</v>
      </c>
      <c r="N119">
        <f t="shared" si="7"/>
        <v>0</v>
      </c>
    </row>
    <row r="120" spans="1:14" x14ac:dyDescent="0.3">
      <c r="A120" s="1">
        <v>6</v>
      </c>
      <c r="B120" t="s">
        <v>175</v>
      </c>
      <c r="C120" t="s">
        <v>3566</v>
      </c>
      <c r="I120" t="str">
        <f t="shared" si="2"/>
        <v>N/A</v>
      </c>
      <c r="J120">
        <f t="shared" si="3"/>
        <v>2830000</v>
      </c>
      <c r="K120">
        <f t="shared" si="4"/>
        <v>0</v>
      </c>
      <c r="L120">
        <f t="shared" si="5"/>
        <v>0</v>
      </c>
      <c r="M120">
        <f t="shared" si="6"/>
        <v>0</v>
      </c>
      <c r="N120">
        <f t="shared" si="7"/>
        <v>0</v>
      </c>
    </row>
    <row r="121" spans="1:14" x14ac:dyDescent="0.3">
      <c r="A121" s="1">
        <v>7</v>
      </c>
      <c r="B121" t="s">
        <v>176</v>
      </c>
      <c r="C121" t="s">
        <v>3567</v>
      </c>
      <c r="I121" t="str">
        <f t="shared" si="2"/>
        <v>N/A</v>
      </c>
      <c r="J121" t="str">
        <f t="shared" si="3"/>
        <v>7.2</v>
      </c>
      <c r="K121">
        <f t="shared" si="4"/>
        <v>0</v>
      </c>
      <c r="L121">
        <f t="shared" si="5"/>
        <v>0</v>
      </c>
      <c r="M121">
        <f t="shared" si="6"/>
        <v>0</v>
      </c>
      <c r="N121">
        <f t="shared" si="7"/>
        <v>0</v>
      </c>
    </row>
    <row r="122" spans="1:14" x14ac:dyDescent="0.3">
      <c r="A122" s="1">
        <v>8</v>
      </c>
      <c r="B122" t="s">
        <v>177</v>
      </c>
      <c r="C122" t="s">
        <v>3568</v>
      </c>
      <c r="I122" t="str">
        <f t="shared" si="2"/>
        <v>N/A</v>
      </c>
      <c r="J122">
        <f t="shared" si="3"/>
        <v>5.4400000000000004E-2</v>
      </c>
      <c r="K122">
        <f t="shared" si="4"/>
        <v>0</v>
      </c>
      <c r="L122">
        <f t="shared" si="5"/>
        <v>0</v>
      </c>
      <c r="M122">
        <f t="shared" si="6"/>
        <v>0</v>
      </c>
      <c r="N122">
        <f t="shared" si="7"/>
        <v>0</v>
      </c>
    </row>
    <row r="123" spans="1:14" x14ac:dyDescent="0.3">
      <c r="A123" s="1">
        <v>9</v>
      </c>
      <c r="B123" t="s">
        <v>178</v>
      </c>
      <c r="C123" t="s">
        <v>3569</v>
      </c>
      <c r="I123" t="str">
        <f t="shared" si="2"/>
        <v>N/A</v>
      </c>
      <c r="J123">
        <f t="shared" si="3"/>
        <v>3040000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I127" t="str">
        <f t="shared" si="8"/>
        <v>N/A</v>
      </c>
      <c r="J127">
        <f t="shared" si="9"/>
        <v>0</v>
      </c>
      <c r="K127">
        <f t="shared" si="10"/>
        <v>0</v>
      </c>
      <c r="L127">
        <f t="shared" si="11"/>
        <v>0</v>
      </c>
      <c r="M127">
        <f t="shared" si="12"/>
        <v>0</v>
      </c>
      <c r="N127">
        <f t="shared" si="13"/>
        <v>0</v>
      </c>
    </row>
    <row r="128" spans="1:14" x14ac:dyDescent="0.3">
      <c r="A128" s="1">
        <v>3</v>
      </c>
      <c r="B128" t="s">
        <v>183</v>
      </c>
      <c r="I128" t="str">
        <f t="shared" si="8"/>
        <v>N/A</v>
      </c>
      <c r="J128">
        <f t="shared" si="9"/>
        <v>0</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3570</v>
      </c>
      <c r="C138" t="s">
        <v>3571</v>
      </c>
      <c r="D138" t="s">
        <v>352</v>
      </c>
      <c r="F138">
        <v>54</v>
      </c>
      <c r="I138" t="str">
        <f t="shared" si="8"/>
        <v>N/A</v>
      </c>
      <c r="J138" t="str">
        <f t="shared" si="9"/>
        <v>Chief Exec. Officer, Pres and Director</v>
      </c>
      <c r="K138">
        <f t="shared" si="10"/>
        <v>1700000</v>
      </c>
      <c r="L138">
        <f t="shared" si="11"/>
        <v>0</v>
      </c>
      <c r="M138">
        <f t="shared" si="12"/>
        <v>54</v>
      </c>
      <c r="N138">
        <f t="shared" si="13"/>
        <v>0</v>
      </c>
    </row>
    <row r="139" spans="1:14" x14ac:dyDescent="0.3">
      <c r="A139" s="1">
        <v>1</v>
      </c>
      <c r="B139" t="s">
        <v>3572</v>
      </c>
      <c r="C139" t="s">
        <v>3573</v>
      </c>
      <c r="D139" t="s">
        <v>3574</v>
      </c>
      <c r="E139" t="s">
        <v>3575</v>
      </c>
      <c r="F139">
        <v>59</v>
      </c>
      <c r="I139" t="str">
        <f t="shared" si="8"/>
        <v>neg_trend</v>
      </c>
      <c r="J139" t="str">
        <f t="shared" si="9"/>
        <v>Founder, Chief Technical Officer, Exec. VP and Exec. Leader of Platform &amp; Services</v>
      </c>
      <c r="K139" t="str">
        <f t="shared" si="10"/>
        <v>722.53k</v>
      </c>
      <c r="L139" t="str">
        <f t="shared" si="11"/>
        <v>22.5k</v>
      </c>
      <c r="M139">
        <f t="shared" si="12"/>
        <v>59</v>
      </c>
      <c r="N139">
        <f t="shared" si="13"/>
        <v>0</v>
      </c>
    </row>
    <row r="140" spans="1:14" x14ac:dyDescent="0.3">
      <c r="A140" s="1">
        <v>2</v>
      </c>
      <c r="B140" t="s">
        <v>3576</v>
      </c>
      <c r="C140" t="s">
        <v>1185</v>
      </c>
      <c r="D140" t="s">
        <v>3577</v>
      </c>
      <c r="F140">
        <v>54</v>
      </c>
      <c r="I140" t="str">
        <f t="shared" si="8"/>
        <v>N/A</v>
      </c>
      <c r="J140" t="str">
        <f t="shared" si="9"/>
        <v>Chief Financial Officer and Exec. VP</v>
      </c>
      <c r="K140" t="str">
        <f t="shared" si="10"/>
        <v>838.6k</v>
      </c>
      <c r="L140">
        <f t="shared" si="11"/>
        <v>0</v>
      </c>
      <c r="M140">
        <f t="shared" si="12"/>
        <v>54</v>
      </c>
      <c r="N140">
        <f t="shared" si="13"/>
        <v>0</v>
      </c>
    </row>
    <row r="141" spans="1:14" x14ac:dyDescent="0.3">
      <c r="A141" s="1">
        <v>3</v>
      </c>
      <c r="B141" t="s">
        <v>3578</v>
      </c>
      <c r="C141" t="s">
        <v>3579</v>
      </c>
      <c r="D141" t="s">
        <v>3580</v>
      </c>
      <c r="F141">
        <v>63</v>
      </c>
      <c r="I141" t="str">
        <f t="shared" si="8"/>
        <v>N/A</v>
      </c>
      <c r="J141" t="str">
        <f t="shared" si="9"/>
        <v>Chief Operations Officer, Exec. VP and Gen. Mang. of Imagery</v>
      </c>
      <c r="K141" t="str">
        <f t="shared" si="10"/>
        <v>731.46k</v>
      </c>
      <c r="L141">
        <f t="shared" si="11"/>
        <v>0</v>
      </c>
      <c r="M141">
        <f t="shared" si="12"/>
        <v>63</v>
      </c>
      <c r="N141">
        <f t="shared" si="13"/>
        <v>0</v>
      </c>
    </row>
    <row r="142" spans="1:14" x14ac:dyDescent="0.3">
      <c r="A142" s="1">
        <v>4</v>
      </c>
      <c r="B142" t="s">
        <v>3581</v>
      </c>
      <c r="C142" t="s">
        <v>3582</v>
      </c>
      <c r="D142" t="s">
        <v>3583</v>
      </c>
      <c r="F142">
        <v>47</v>
      </c>
      <c r="I142" t="str">
        <f t="shared" si="8"/>
        <v>N/A</v>
      </c>
      <c r="J142" t="str">
        <f t="shared" si="9"/>
        <v>Sr. VP, GM of International Defense &amp; Intelligence, Gen. Counsel and Corp. Sec.</v>
      </c>
      <c r="K142" t="str">
        <f t="shared" si="10"/>
        <v>663.5k</v>
      </c>
      <c r="L142">
        <f t="shared" si="11"/>
        <v>0</v>
      </c>
      <c r="M142">
        <f t="shared" si="12"/>
        <v>47</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326</v>
      </c>
      <c r="C145" t="s">
        <v>3584</v>
      </c>
      <c r="D145" t="s">
        <v>3585</v>
      </c>
      <c r="E145" t="s">
        <v>3586</v>
      </c>
      <c r="F145" t="s">
        <v>3587</v>
      </c>
      <c r="G145" t="s">
        <v>3518</v>
      </c>
      <c r="I145" t="str">
        <f t="shared" si="8"/>
        <v>pos_trend</v>
      </c>
      <c r="J145">
        <f t="shared" si="9"/>
        <v>421400000</v>
      </c>
      <c r="K145">
        <f t="shared" si="10"/>
        <v>612700000</v>
      </c>
      <c r="L145">
        <f t="shared" si="11"/>
        <v>654600000</v>
      </c>
      <c r="M145">
        <f t="shared" si="12"/>
        <v>702400000</v>
      </c>
      <c r="N145">
        <f t="shared" si="13"/>
        <v>725400000</v>
      </c>
    </row>
    <row r="146" spans="1:14" x14ac:dyDescent="0.3">
      <c r="A146" s="1">
        <v>1</v>
      </c>
      <c r="B146" t="s">
        <v>331</v>
      </c>
      <c r="C146" t="s">
        <v>332</v>
      </c>
      <c r="D146" t="s">
        <v>3588</v>
      </c>
      <c r="E146" t="s">
        <v>3589</v>
      </c>
      <c r="F146" t="s">
        <v>256</v>
      </c>
      <c r="G146" t="s">
        <v>3590</v>
      </c>
      <c r="I146" t="str">
        <f t="shared" si="8"/>
        <v>N/A</v>
      </c>
      <c r="J146" t="str">
        <f t="shared" si="9"/>
        <v>N/A</v>
      </c>
      <c r="K146">
        <f t="shared" si="10"/>
        <v>0.45400000000000001</v>
      </c>
      <c r="L146">
        <f t="shared" si="11"/>
        <v>6.8400000000000002E-2</v>
      </c>
      <c r="M146">
        <f t="shared" si="12"/>
        <v>7.2999999999999995E-2</v>
      </c>
      <c r="N146">
        <f t="shared" si="13"/>
        <v>3.27E-2</v>
      </c>
    </row>
    <row r="147" spans="1:14" x14ac:dyDescent="0.3">
      <c r="A147" s="1">
        <v>2</v>
      </c>
      <c r="B147" t="s">
        <v>337</v>
      </c>
      <c r="C147" t="s">
        <v>3591</v>
      </c>
      <c r="D147" t="s">
        <v>3592</v>
      </c>
      <c r="E147" t="s">
        <v>3593</v>
      </c>
      <c r="F147" t="s">
        <v>3594</v>
      </c>
      <c r="G147" t="s">
        <v>3595</v>
      </c>
      <c r="I147" t="str">
        <f t="shared" si="8"/>
        <v>pos_trend</v>
      </c>
      <c r="J147">
        <f t="shared" si="9"/>
        <v>196200000</v>
      </c>
      <c r="K147">
        <f t="shared" si="10"/>
        <v>398000000</v>
      </c>
      <c r="L147">
        <f t="shared" si="11"/>
        <v>398900000</v>
      </c>
      <c r="M147">
        <f t="shared" si="12"/>
        <v>425600000</v>
      </c>
      <c r="N147">
        <f t="shared" si="13"/>
        <v>431600000</v>
      </c>
    </row>
    <row r="148" spans="1:14" x14ac:dyDescent="0.3">
      <c r="A148" s="1">
        <v>3</v>
      </c>
      <c r="B148" t="s">
        <v>343</v>
      </c>
      <c r="C148" t="s">
        <v>3596</v>
      </c>
      <c r="D148" t="s">
        <v>3597</v>
      </c>
      <c r="E148" t="s">
        <v>3598</v>
      </c>
      <c r="F148" t="s">
        <v>3599</v>
      </c>
      <c r="G148" t="s">
        <v>3600</v>
      </c>
      <c r="I148" t="str">
        <f t="shared" si="8"/>
        <v>N/A</v>
      </c>
      <c r="J148">
        <f t="shared" si="9"/>
        <v>81600000</v>
      </c>
      <c r="K148">
        <f t="shared" si="10"/>
        <v>173200000</v>
      </c>
      <c r="L148">
        <f t="shared" si="11"/>
        <v>160400000</v>
      </c>
      <c r="M148">
        <f t="shared" si="12"/>
        <v>144900000</v>
      </c>
      <c r="N148">
        <f t="shared" si="13"/>
        <v>164400000</v>
      </c>
    </row>
    <row r="149" spans="1:14" x14ac:dyDescent="0.3">
      <c r="A149" s="1">
        <v>4</v>
      </c>
      <c r="B149" t="s">
        <v>349</v>
      </c>
      <c r="C149" t="s">
        <v>3601</v>
      </c>
      <c r="D149" t="s">
        <v>3602</v>
      </c>
      <c r="E149" t="s">
        <v>3603</v>
      </c>
      <c r="F149" t="s">
        <v>3604</v>
      </c>
      <c r="G149" t="s">
        <v>3605</v>
      </c>
      <c r="I149" t="str">
        <f t="shared" si="8"/>
        <v>N/A</v>
      </c>
      <c r="J149">
        <f t="shared" si="9"/>
        <v>114600000</v>
      </c>
      <c r="K149">
        <f t="shared" si="10"/>
        <v>224800000</v>
      </c>
      <c r="L149">
        <f t="shared" si="11"/>
        <v>238500000</v>
      </c>
      <c r="M149">
        <f t="shared" si="12"/>
        <v>280700000</v>
      </c>
      <c r="N149">
        <f t="shared" si="13"/>
        <v>267200000</v>
      </c>
    </row>
    <row r="150" spans="1:14" x14ac:dyDescent="0.3">
      <c r="A150" s="1">
        <v>5</v>
      </c>
      <c r="B150" t="s">
        <v>355</v>
      </c>
      <c r="C150" t="s">
        <v>3601</v>
      </c>
      <c r="D150" t="s">
        <v>3606</v>
      </c>
      <c r="E150" t="s">
        <v>3607</v>
      </c>
      <c r="F150" t="s">
        <v>3608</v>
      </c>
      <c r="G150" t="s">
        <v>3609</v>
      </c>
      <c r="I150" t="str">
        <f t="shared" si="8"/>
        <v>N/A</v>
      </c>
      <c r="J150">
        <f t="shared" si="9"/>
        <v>114600000</v>
      </c>
      <c r="K150">
        <f t="shared" si="10"/>
        <v>216100000</v>
      </c>
      <c r="L150">
        <f t="shared" si="11"/>
        <v>227700000</v>
      </c>
      <c r="M150">
        <f t="shared" si="12"/>
        <v>270600000</v>
      </c>
      <c r="N150">
        <f t="shared" si="13"/>
        <v>257800000</v>
      </c>
    </row>
    <row r="151" spans="1:14" x14ac:dyDescent="0.3">
      <c r="A151" s="1">
        <v>6</v>
      </c>
      <c r="B151" t="s">
        <v>361</v>
      </c>
      <c r="C151" t="s">
        <v>332</v>
      </c>
      <c r="D151" t="s">
        <v>661</v>
      </c>
      <c r="E151" t="s">
        <v>3610</v>
      </c>
      <c r="F151" t="s">
        <v>3611</v>
      </c>
      <c r="G151" t="s">
        <v>3014</v>
      </c>
      <c r="I151" t="str">
        <f t="shared" si="8"/>
        <v>N/A</v>
      </c>
      <c r="J151" t="str">
        <f t="shared" si="9"/>
        <v>N/A</v>
      </c>
      <c r="K151">
        <f t="shared" si="10"/>
        <v>8700000</v>
      </c>
      <c r="L151">
        <f t="shared" si="11"/>
        <v>10800000</v>
      </c>
      <c r="M151">
        <f t="shared" si="12"/>
        <v>10100000</v>
      </c>
      <c r="N151">
        <f t="shared" si="13"/>
        <v>9400000</v>
      </c>
    </row>
    <row r="152" spans="1:14" x14ac:dyDescent="0.3">
      <c r="A152" s="1">
        <v>7</v>
      </c>
      <c r="B152" t="s">
        <v>367</v>
      </c>
      <c r="C152" t="s">
        <v>332</v>
      </c>
      <c r="D152" t="s">
        <v>3612</v>
      </c>
      <c r="E152" t="s">
        <v>3613</v>
      </c>
      <c r="F152" t="s">
        <v>3614</v>
      </c>
      <c r="G152" t="s">
        <v>3615</v>
      </c>
      <c r="I152" t="str">
        <f t="shared" si="8"/>
        <v>N/A</v>
      </c>
      <c r="J152" t="str">
        <f t="shared" si="9"/>
        <v>N/A</v>
      </c>
      <c r="K152">
        <f t="shared" si="10"/>
        <v>1.0285</v>
      </c>
      <c r="L152">
        <f t="shared" si="11"/>
        <v>2.3E-3</v>
      </c>
      <c r="M152">
        <f t="shared" si="12"/>
        <v>6.6900000000000001E-2</v>
      </c>
      <c r="N152">
        <f t="shared" si="13"/>
        <v>1.41E-2</v>
      </c>
    </row>
    <row r="153" spans="1:14" x14ac:dyDescent="0.3">
      <c r="A153" s="1">
        <v>8</v>
      </c>
      <c r="B153" t="s">
        <v>372</v>
      </c>
      <c r="C153" t="s">
        <v>3616</v>
      </c>
      <c r="D153" t="s">
        <v>3617</v>
      </c>
      <c r="E153" t="s">
        <v>3618</v>
      </c>
      <c r="F153" t="s">
        <v>3619</v>
      </c>
      <c r="G153" t="s">
        <v>3620</v>
      </c>
      <c r="I153" t="str">
        <f t="shared" si="8"/>
        <v>N/A</v>
      </c>
      <c r="J153">
        <f t="shared" si="9"/>
        <v>225200000</v>
      </c>
      <c r="K153">
        <f t="shared" si="10"/>
        <v>214700000</v>
      </c>
      <c r="L153">
        <f t="shared" si="11"/>
        <v>255700000</v>
      </c>
      <c r="M153">
        <f t="shared" si="12"/>
        <v>276800000</v>
      </c>
      <c r="N153">
        <f t="shared" si="13"/>
        <v>293800000</v>
      </c>
    </row>
    <row r="154" spans="1:14" x14ac:dyDescent="0.3">
      <c r="A154" s="1">
        <v>9</v>
      </c>
      <c r="B154" t="s">
        <v>377</v>
      </c>
      <c r="C154" t="s">
        <v>332</v>
      </c>
      <c r="D154" t="s">
        <v>3621</v>
      </c>
      <c r="E154" t="s">
        <v>3622</v>
      </c>
      <c r="F154" t="s">
        <v>1945</v>
      </c>
      <c r="G154" t="s">
        <v>561</v>
      </c>
      <c r="I154" t="str">
        <f t="shared" si="8"/>
        <v>N/A</v>
      </c>
      <c r="J154" t="str">
        <f t="shared" si="9"/>
        <v>N/A</v>
      </c>
      <c r="K154">
        <f t="shared" si="10"/>
        <v>-4.6600000000000003E-2</v>
      </c>
      <c r="L154">
        <f t="shared" si="11"/>
        <v>0.19100000000000003</v>
      </c>
      <c r="M154">
        <f t="shared" si="12"/>
        <v>8.2500000000000004E-2</v>
      </c>
      <c r="N154">
        <f t="shared" si="13"/>
        <v>6.1399999999999996E-2</v>
      </c>
    </row>
    <row r="155" spans="1:14" x14ac:dyDescent="0.3">
      <c r="A155" s="1">
        <v>10</v>
      </c>
      <c r="B155" t="s">
        <v>382</v>
      </c>
      <c r="C155" t="s">
        <v>332</v>
      </c>
      <c r="D155" t="s">
        <v>332</v>
      </c>
      <c r="E155" t="s">
        <v>332</v>
      </c>
      <c r="F155" t="s">
        <v>332</v>
      </c>
      <c r="G155" t="s">
        <v>3623</v>
      </c>
      <c r="I155" t="str">
        <f t="shared" si="8"/>
        <v>N/A</v>
      </c>
      <c r="J155" t="str">
        <f t="shared" si="9"/>
        <v>N/A</v>
      </c>
      <c r="K155" t="str">
        <f t="shared" si="10"/>
        <v>N/A</v>
      </c>
      <c r="L155" t="str">
        <f t="shared" si="11"/>
        <v>N/A</v>
      </c>
      <c r="M155" t="str">
        <f t="shared" si="12"/>
        <v>N/A</v>
      </c>
      <c r="N155">
        <f t="shared" si="13"/>
        <v>0.40500000000000003</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320</v>
      </c>
      <c r="D157" s="1" t="s">
        <v>321</v>
      </c>
      <c r="E157" s="1" t="s">
        <v>322</v>
      </c>
      <c r="F157" s="1" t="s">
        <v>323</v>
      </c>
      <c r="G157" s="1" t="s">
        <v>324</v>
      </c>
      <c r="H157" s="1" t="s">
        <v>325</v>
      </c>
      <c r="I157" t="str">
        <f t="shared" si="8"/>
        <v>pos_trend</v>
      </c>
      <c r="J157" t="str">
        <f t="shared" si="9"/>
        <v>2012</v>
      </c>
      <c r="K157" t="str">
        <f t="shared" si="10"/>
        <v>2013</v>
      </c>
      <c r="L157" t="str">
        <f t="shared" si="11"/>
        <v>2014</v>
      </c>
      <c r="M157" t="str">
        <f t="shared" si="12"/>
        <v>2015</v>
      </c>
      <c r="N157" t="str">
        <f t="shared" si="13"/>
        <v>2016</v>
      </c>
    </row>
    <row r="158" spans="1:14" x14ac:dyDescent="0.3">
      <c r="A158" s="1">
        <v>0</v>
      </c>
      <c r="B158" t="s">
        <v>385</v>
      </c>
      <c r="C158" t="s">
        <v>3624</v>
      </c>
      <c r="D158" t="s">
        <v>3625</v>
      </c>
      <c r="E158" t="s">
        <v>3626</v>
      </c>
      <c r="F158" t="s">
        <v>3627</v>
      </c>
      <c r="G158" t="s">
        <v>3628</v>
      </c>
      <c r="I158" t="str">
        <f t="shared" si="8"/>
        <v>N/A</v>
      </c>
      <c r="J158">
        <f t="shared" si="9"/>
        <v>129300000.00000001</v>
      </c>
      <c r="K158">
        <f t="shared" si="10"/>
        <v>209600000</v>
      </c>
      <c r="L158">
        <f t="shared" si="11"/>
        <v>208600000</v>
      </c>
      <c r="M158">
        <f t="shared" si="12"/>
        <v>207000000</v>
      </c>
      <c r="N158">
        <f t="shared" si="13"/>
        <v>185100000</v>
      </c>
    </row>
    <row r="159" spans="1:14" x14ac:dyDescent="0.3">
      <c r="A159" s="1">
        <v>1</v>
      </c>
      <c r="B159" t="s">
        <v>391</v>
      </c>
      <c r="C159" t="s">
        <v>352</v>
      </c>
      <c r="D159" t="s">
        <v>332</v>
      </c>
      <c r="E159" t="s">
        <v>332</v>
      </c>
      <c r="F159" t="s">
        <v>332</v>
      </c>
      <c r="G159" t="s">
        <v>332</v>
      </c>
      <c r="I159" t="str">
        <f t="shared" si="8"/>
        <v>N/A</v>
      </c>
      <c r="J159">
        <f t="shared" si="9"/>
        <v>1700000</v>
      </c>
      <c r="K159" t="str">
        <f t="shared" si="10"/>
        <v>N/A</v>
      </c>
      <c r="L159" t="str">
        <f t="shared" si="11"/>
        <v>N/A</v>
      </c>
      <c r="M159" t="str">
        <f t="shared" si="12"/>
        <v>N/A</v>
      </c>
      <c r="N159" t="str">
        <f t="shared" si="13"/>
        <v>N/A</v>
      </c>
    </row>
    <row r="160" spans="1:14" x14ac:dyDescent="0.3">
      <c r="A160" s="1">
        <v>2</v>
      </c>
      <c r="B160" t="s">
        <v>397</v>
      </c>
      <c r="C160" t="s">
        <v>3629</v>
      </c>
      <c r="D160" t="s">
        <v>3625</v>
      </c>
      <c r="E160" t="s">
        <v>3626</v>
      </c>
      <c r="F160" t="s">
        <v>3627</v>
      </c>
      <c r="G160" t="s">
        <v>3628</v>
      </c>
      <c r="I160" t="str">
        <f t="shared" si="8"/>
        <v>N/A</v>
      </c>
      <c r="J160">
        <f t="shared" si="9"/>
        <v>127600000</v>
      </c>
      <c r="K160">
        <f t="shared" si="10"/>
        <v>209600000</v>
      </c>
      <c r="L160">
        <f t="shared" si="11"/>
        <v>208600000</v>
      </c>
      <c r="M160">
        <f t="shared" si="12"/>
        <v>207000000</v>
      </c>
      <c r="N160">
        <f t="shared" si="13"/>
        <v>185100000</v>
      </c>
    </row>
    <row r="161" spans="1:14" x14ac:dyDescent="0.3">
      <c r="A161" s="1">
        <v>3</v>
      </c>
      <c r="B161" t="s">
        <v>403</v>
      </c>
      <c r="C161" t="s">
        <v>332</v>
      </c>
      <c r="D161" t="s">
        <v>3630</v>
      </c>
      <c r="E161" t="s">
        <v>3631</v>
      </c>
      <c r="F161" t="s">
        <v>3632</v>
      </c>
      <c r="G161" t="s">
        <v>3633</v>
      </c>
      <c r="I161" t="str">
        <f t="shared" si="8"/>
        <v>neg_trend</v>
      </c>
      <c r="J161" t="str">
        <f t="shared" si="9"/>
        <v>N/A</v>
      </c>
      <c r="K161">
        <f t="shared" si="10"/>
        <v>0.621</v>
      </c>
      <c r="L161">
        <f t="shared" si="11"/>
        <v>-4.7999999999999996E-3</v>
      </c>
      <c r="M161">
        <f t="shared" si="12"/>
        <v>-7.7000000000000002E-3</v>
      </c>
      <c r="N161">
        <f t="shared" si="13"/>
        <v>-0.10580000000000001</v>
      </c>
    </row>
    <row r="162" spans="1:14" x14ac:dyDescent="0.3">
      <c r="A162" s="1">
        <v>4</v>
      </c>
      <c r="B162" t="s">
        <v>408</v>
      </c>
      <c r="C162" t="s">
        <v>332</v>
      </c>
      <c r="D162" t="s">
        <v>332</v>
      </c>
      <c r="E162" t="s">
        <v>332</v>
      </c>
      <c r="F162" t="s">
        <v>332</v>
      </c>
      <c r="G162" t="s">
        <v>332</v>
      </c>
      <c r="I162" t="str">
        <f t="shared" si="8"/>
        <v>N/A</v>
      </c>
      <c r="J162" t="str">
        <f t="shared" si="9"/>
        <v>N/A</v>
      </c>
      <c r="K162" t="str">
        <f t="shared" si="10"/>
        <v>N/A</v>
      </c>
      <c r="L162" t="str">
        <f t="shared" si="11"/>
        <v>N/A</v>
      </c>
      <c r="M162" t="str">
        <f t="shared" si="12"/>
        <v>N/A</v>
      </c>
      <c r="N162" t="str">
        <f t="shared" si="13"/>
        <v>N/A</v>
      </c>
    </row>
    <row r="163" spans="1:14" x14ac:dyDescent="0.3">
      <c r="A163" s="1">
        <v>5</v>
      </c>
      <c r="B163" t="s">
        <v>409</v>
      </c>
      <c r="C163" t="s">
        <v>3634</v>
      </c>
      <c r="D163" t="s">
        <v>3635</v>
      </c>
      <c r="E163" t="s">
        <v>3636</v>
      </c>
      <c r="F163" t="s">
        <v>3637</v>
      </c>
      <c r="G163" t="s">
        <v>3638</v>
      </c>
      <c r="I163" t="str">
        <f t="shared" si="8"/>
        <v>N/A</v>
      </c>
      <c r="J163">
        <f t="shared" si="9"/>
        <v>19900000</v>
      </c>
      <c r="K163">
        <f t="shared" si="10"/>
        <v>107700000</v>
      </c>
      <c r="L163">
        <f t="shared" si="11"/>
        <v>14000000</v>
      </c>
      <c r="M163">
        <f t="shared" si="12"/>
        <v>9000000</v>
      </c>
      <c r="N163">
        <f t="shared" si="13"/>
        <v>42300000</v>
      </c>
    </row>
    <row r="164" spans="1:14" x14ac:dyDescent="0.3">
      <c r="A164" s="1">
        <v>6</v>
      </c>
      <c r="B164" t="s">
        <v>412</v>
      </c>
      <c r="C164" t="s">
        <v>3639</v>
      </c>
      <c r="D164" t="s">
        <v>3640</v>
      </c>
      <c r="E164" t="s">
        <v>3641</v>
      </c>
      <c r="F164" t="s">
        <v>3642</v>
      </c>
      <c r="G164" t="s">
        <v>3643</v>
      </c>
      <c r="I164" t="str">
        <f t="shared" si="8"/>
        <v>N/A</v>
      </c>
      <c r="J164">
        <f t="shared" si="9"/>
        <v>76000000</v>
      </c>
      <c r="K164" t="str">
        <f t="shared" si="10"/>
        <v>(107.7M)</v>
      </c>
      <c r="L164">
        <f t="shared" si="11"/>
        <v>33100000</v>
      </c>
      <c r="M164" t="str">
        <f t="shared" si="12"/>
        <v>(9M)</v>
      </c>
      <c r="N164">
        <f t="shared" si="13"/>
        <v>66400000.000000007</v>
      </c>
    </row>
    <row r="165" spans="1:14" x14ac:dyDescent="0.3">
      <c r="A165" s="1">
        <v>7</v>
      </c>
      <c r="B165" t="s">
        <v>415</v>
      </c>
      <c r="C165" t="s">
        <v>3644</v>
      </c>
      <c r="D165" t="s">
        <v>3645</v>
      </c>
      <c r="E165" t="s">
        <v>3646</v>
      </c>
      <c r="F165" t="s">
        <v>3647</v>
      </c>
      <c r="G165" t="s">
        <v>410</v>
      </c>
      <c r="I165" t="str">
        <f t="shared" si="8"/>
        <v>N/A</v>
      </c>
      <c r="J165" t="str">
        <f t="shared" si="9"/>
        <v>(1M)</v>
      </c>
      <c r="K165" t="str">
        <f t="shared" si="10"/>
        <v>200000</v>
      </c>
      <c r="L165" t="str">
        <f t="shared" si="11"/>
        <v>(600,000)</v>
      </c>
      <c r="M165">
        <f t="shared" si="12"/>
        <v>1600000</v>
      </c>
      <c r="N165" t="str">
        <f t="shared" si="13"/>
        <v>100000</v>
      </c>
    </row>
    <row r="166" spans="1:14" x14ac:dyDescent="0.3">
      <c r="A166" s="1">
        <v>8</v>
      </c>
      <c r="B166" t="s">
        <v>421</v>
      </c>
      <c r="C166" t="s">
        <v>332</v>
      </c>
      <c r="D166" t="s">
        <v>411</v>
      </c>
      <c r="E166" t="s">
        <v>3645</v>
      </c>
      <c r="F166" t="s">
        <v>3648</v>
      </c>
      <c r="G166" t="s">
        <v>411</v>
      </c>
      <c r="I166" t="str">
        <f t="shared" si="8"/>
        <v>N/A</v>
      </c>
      <c r="J166" t="str">
        <f t="shared" si="9"/>
        <v>N/A</v>
      </c>
      <c r="K166" t="str">
        <f t="shared" si="10"/>
        <v>400000</v>
      </c>
      <c r="L166" t="str">
        <f t="shared" si="11"/>
        <v>200000</v>
      </c>
      <c r="M166" t="str">
        <f t="shared" si="12"/>
        <v>300000</v>
      </c>
      <c r="N166" t="str">
        <f t="shared" si="13"/>
        <v>400000</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3649</v>
      </c>
      <c r="D168" t="s">
        <v>3650</v>
      </c>
      <c r="E168" t="s">
        <v>3651</v>
      </c>
      <c r="F168" t="s">
        <v>3652</v>
      </c>
      <c r="G168" t="s">
        <v>3653</v>
      </c>
      <c r="I168" t="str">
        <f t="shared" si="8"/>
        <v>N/A</v>
      </c>
      <c r="J168">
        <f t="shared" si="9"/>
        <v>9100000</v>
      </c>
      <c r="K168">
        <f t="shared" si="10"/>
        <v>3800000</v>
      </c>
      <c r="L168">
        <f t="shared" si="11"/>
        <v>7300000</v>
      </c>
      <c r="M168">
        <f t="shared" si="12"/>
        <v>29300000</v>
      </c>
      <c r="N168">
        <f t="shared" si="13"/>
        <v>18200000</v>
      </c>
    </row>
    <row r="169" spans="1:14" x14ac:dyDescent="0.3">
      <c r="A169" s="1">
        <v>11</v>
      </c>
      <c r="B169" t="s">
        <v>434</v>
      </c>
      <c r="C169" t="s">
        <v>332</v>
      </c>
      <c r="D169" t="s">
        <v>3654</v>
      </c>
      <c r="E169" t="s">
        <v>3655</v>
      </c>
      <c r="F169" t="s">
        <v>3656</v>
      </c>
      <c r="G169" t="s">
        <v>3657</v>
      </c>
      <c r="I169" t="str">
        <f t="shared" si="8"/>
        <v>N/A</v>
      </c>
      <c r="J169" t="str">
        <f t="shared" si="9"/>
        <v>N/A</v>
      </c>
      <c r="K169">
        <f t="shared" si="10"/>
        <v>-0.58240000000000003</v>
      </c>
      <c r="L169">
        <f t="shared" si="11"/>
        <v>0.92110000000000003</v>
      </c>
      <c r="M169">
        <f t="shared" si="12"/>
        <v>3.0137</v>
      </c>
      <c r="N169">
        <f t="shared" si="13"/>
        <v>-0.37880000000000003</v>
      </c>
    </row>
    <row r="170" spans="1:14" x14ac:dyDescent="0.3">
      <c r="A170" s="1">
        <v>12</v>
      </c>
      <c r="B170" t="s">
        <v>439</v>
      </c>
      <c r="C170" t="s">
        <v>3658</v>
      </c>
      <c r="D170" t="s">
        <v>3659</v>
      </c>
      <c r="E170" t="s">
        <v>3660</v>
      </c>
      <c r="F170" t="s">
        <v>3660</v>
      </c>
      <c r="G170" t="s">
        <v>3661</v>
      </c>
      <c r="I170" t="str">
        <f t="shared" si="8"/>
        <v>N/A</v>
      </c>
      <c r="J170">
        <f t="shared" si="9"/>
        <v>33500000</v>
      </c>
      <c r="K170">
        <f t="shared" si="10"/>
        <v>57500000</v>
      </c>
      <c r="L170">
        <f t="shared" si="11"/>
        <v>59800000</v>
      </c>
      <c r="M170">
        <f t="shared" si="12"/>
        <v>59800000</v>
      </c>
      <c r="N170">
        <f t="shared" si="13"/>
        <v>66200000</v>
      </c>
    </row>
    <row r="171" spans="1:14" x14ac:dyDescent="0.3">
      <c r="A171" s="1">
        <v>13</v>
      </c>
      <c r="B171" t="s">
        <v>440</v>
      </c>
      <c r="C171" t="s">
        <v>3662</v>
      </c>
      <c r="D171" t="s">
        <v>3663</v>
      </c>
      <c r="E171" t="s">
        <v>3664</v>
      </c>
      <c r="F171" t="s">
        <v>3665</v>
      </c>
      <c r="G171" t="s">
        <v>3666</v>
      </c>
      <c r="I171" t="str">
        <f t="shared" si="8"/>
        <v>N/A</v>
      </c>
      <c r="J171">
        <f t="shared" si="9"/>
        <v>24400000</v>
      </c>
      <c r="K171">
        <f t="shared" si="10"/>
        <v>53700000</v>
      </c>
      <c r="L171">
        <f t="shared" si="11"/>
        <v>52500000</v>
      </c>
      <c r="M171">
        <f t="shared" si="12"/>
        <v>30500000</v>
      </c>
      <c r="N171">
        <f t="shared" si="13"/>
        <v>48000000</v>
      </c>
    </row>
    <row r="172" spans="1:14" x14ac:dyDescent="0.3">
      <c r="A172" s="1">
        <v>14</v>
      </c>
      <c r="B172" t="s">
        <v>441</v>
      </c>
      <c r="C172" t="s">
        <v>3667</v>
      </c>
      <c r="D172" t="s">
        <v>3668</v>
      </c>
      <c r="E172" t="s">
        <v>3669</v>
      </c>
      <c r="F172" t="s">
        <v>3670</v>
      </c>
      <c r="G172" t="s">
        <v>3671</v>
      </c>
      <c r="I172" t="str">
        <f t="shared" si="8"/>
        <v>N/A</v>
      </c>
      <c r="J172">
        <f t="shared" si="9"/>
        <v>65900000.000000007</v>
      </c>
      <c r="K172" t="str">
        <f t="shared" si="10"/>
        <v>(105.8M)</v>
      </c>
      <c r="L172">
        <f t="shared" si="11"/>
        <v>25400000</v>
      </c>
      <c r="M172">
        <f t="shared" si="12"/>
        <v>33400000</v>
      </c>
      <c r="N172">
        <f t="shared" si="13"/>
        <v>48700000</v>
      </c>
    </row>
    <row r="173" spans="1:14" x14ac:dyDescent="0.3">
      <c r="A173" s="1">
        <v>15</v>
      </c>
      <c r="B173" t="s">
        <v>447</v>
      </c>
      <c r="C173" t="s">
        <v>332</v>
      </c>
      <c r="D173" t="s">
        <v>3672</v>
      </c>
      <c r="E173" t="s">
        <v>3673</v>
      </c>
      <c r="F173" t="s">
        <v>3674</v>
      </c>
      <c r="G173" t="s">
        <v>3675</v>
      </c>
      <c r="I173" t="str">
        <f t="shared" si="8"/>
        <v>N/A</v>
      </c>
      <c r="J173" t="str">
        <f t="shared" si="9"/>
        <v>N/A</v>
      </c>
      <c r="K173">
        <f t="shared" si="10"/>
        <v>-2.6055000000000001</v>
      </c>
      <c r="L173">
        <f t="shared" si="11"/>
        <v>1.2401</v>
      </c>
      <c r="M173">
        <f t="shared" si="12"/>
        <v>0.315</v>
      </c>
      <c r="N173">
        <f t="shared" si="13"/>
        <v>0.45810000000000001</v>
      </c>
    </row>
    <row r="174" spans="1:14" x14ac:dyDescent="0.3">
      <c r="A174" s="1">
        <v>16</v>
      </c>
      <c r="B174" t="s">
        <v>452</v>
      </c>
      <c r="C174" t="s">
        <v>332</v>
      </c>
      <c r="D174" t="s">
        <v>332</v>
      </c>
      <c r="E174" t="s">
        <v>332</v>
      </c>
      <c r="F174" t="s">
        <v>332</v>
      </c>
      <c r="G174" t="s">
        <v>3676</v>
      </c>
      <c r="I174" t="str">
        <f t="shared" si="8"/>
        <v>N/A</v>
      </c>
      <c r="J174" t="str">
        <f t="shared" si="9"/>
        <v>N/A</v>
      </c>
      <c r="K174" t="str">
        <f t="shared" si="10"/>
        <v>N/A</v>
      </c>
      <c r="L174" t="str">
        <f t="shared" si="11"/>
        <v>N/A</v>
      </c>
      <c r="M174" t="str">
        <f t="shared" si="12"/>
        <v>N/A</v>
      </c>
      <c r="N174">
        <f t="shared" si="13"/>
        <v>6.7100000000000007E-2</v>
      </c>
    </row>
    <row r="175" spans="1:14" x14ac:dyDescent="0.3">
      <c r="A175" s="1">
        <v>17</v>
      </c>
      <c r="B175" t="s">
        <v>454</v>
      </c>
      <c r="C175" t="s">
        <v>3677</v>
      </c>
      <c r="D175" t="s">
        <v>3678</v>
      </c>
      <c r="E175" t="s">
        <v>3679</v>
      </c>
      <c r="F175" t="s">
        <v>3680</v>
      </c>
      <c r="G175" t="s">
        <v>3681</v>
      </c>
      <c r="I175" t="str">
        <f t="shared" si="8"/>
        <v>N/A</v>
      </c>
      <c r="J175">
        <f t="shared" si="9"/>
        <v>26900000</v>
      </c>
      <c r="K175" t="str">
        <f t="shared" si="10"/>
        <v>(37.5M)</v>
      </c>
      <c r="L175">
        <f t="shared" si="11"/>
        <v>6900000</v>
      </c>
      <c r="M175">
        <f t="shared" si="12"/>
        <v>9200000</v>
      </c>
      <c r="N175">
        <f t="shared" si="13"/>
        <v>18300000</v>
      </c>
    </row>
    <row r="176" spans="1:14" x14ac:dyDescent="0.3">
      <c r="A176" s="1">
        <v>18</v>
      </c>
      <c r="B176" t="s">
        <v>459</v>
      </c>
      <c r="C176" t="s">
        <v>661</v>
      </c>
      <c r="D176" t="s">
        <v>2475</v>
      </c>
      <c r="E176" t="s">
        <v>3682</v>
      </c>
      <c r="F176" t="s">
        <v>3682</v>
      </c>
      <c r="G176" t="s">
        <v>410</v>
      </c>
      <c r="I176" t="str">
        <f t="shared" si="8"/>
        <v>N/A</v>
      </c>
      <c r="J176">
        <f t="shared" si="9"/>
        <v>8700000</v>
      </c>
      <c r="K176" t="str">
        <f t="shared" si="10"/>
        <v>(8.2M)</v>
      </c>
      <c r="L176" t="str">
        <f t="shared" si="11"/>
        <v>(100,000)</v>
      </c>
      <c r="M176" t="str">
        <f t="shared" si="12"/>
        <v>(100,000)</v>
      </c>
      <c r="N176" t="str">
        <f t="shared" si="13"/>
        <v>100000</v>
      </c>
    </row>
    <row r="177" spans="1:14" x14ac:dyDescent="0.3">
      <c r="A177" s="1">
        <v>19</v>
      </c>
      <c r="B177" t="s">
        <v>464</v>
      </c>
      <c r="C177" t="s">
        <v>3683</v>
      </c>
      <c r="D177" t="s">
        <v>3684</v>
      </c>
      <c r="E177" t="s">
        <v>3648</v>
      </c>
      <c r="F177" t="s">
        <v>410</v>
      </c>
      <c r="G177" t="s">
        <v>3645</v>
      </c>
      <c r="I177" t="str">
        <f t="shared" si="8"/>
        <v>N/A</v>
      </c>
      <c r="J177" t="str">
        <f t="shared" si="9"/>
        <v>900000</v>
      </c>
      <c r="K177">
        <f t="shared" si="10"/>
        <v>2100000</v>
      </c>
      <c r="L177" t="str">
        <f t="shared" si="11"/>
        <v>300000</v>
      </c>
      <c r="M177" t="str">
        <f t="shared" si="12"/>
        <v>100000</v>
      </c>
      <c r="N177" t="str">
        <f t="shared" si="13"/>
        <v>200000</v>
      </c>
    </row>
    <row r="178" spans="1:14" x14ac:dyDescent="0.3">
      <c r="A178" s="1">
        <v>20</v>
      </c>
      <c r="B178" t="s">
        <v>470</v>
      </c>
      <c r="C178" t="s">
        <v>3685</v>
      </c>
      <c r="D178" t="s">
        <v>3686</v>
      </c>
      <c r="E178" t="s">
        <v>3310</v>
      </c>
      <c r="F178" t="s">
        <v>3680</v>
      </c>
      <c r="G178" t="s">
        <v>3687</v>
      </c>
      <c r="I178" t="str">
        <f t="shared" si="8"/>
        <v>N/A</v>
      </c>
      <c r="J178">
        <f t="shared" si="9"/>
        <v>17300000</v>
      </c>
      <c r="K178" t="str">
        <f t="shared" si="10"/>
        <v>(31.4M)</v>
      </c>
      <c r="L178">
        <f t="shared" si="11"/>
        <v>6700000</v>
      </c>
      <c r="M178">
        <f t="shared" si="12"/>
        <v>9200000</v>
      </c>
      <c r="N178">
        <f t="shared" si="13"/>
        <v>18000000</v>
      </c>
    </row>
    <row r="179" spans="1:14" x14ac:dyDescent="0.3">
      <c r="A179" s="1">
        <v>21</v>
      </c>
      <c r="B179" t="s">
        <v>476</v>
      </c>
      <c r="C179" t="s">
        <v>332</v>
      </c>
      <c r="D179" t="s">
        <v>332</v>
      </c>
      <c r="E179" t="s">
        <v>332</v>
      </c>
      <c r="F179" t="s">
        <v>332</v>
      </c>
      <c r="G179" t="s">
        <v>332</v>
      </c>
      <c r="I179" t="str">
        <f t="shared" si="8"/>
        <v>N/A</v>
      </c>
      <c r="J179" t="str">
        <f t="shared" si="9"/>
        <v>N/A</v>
      </c>
      <c r="K179" t="str">
        <f t="shared" si="10"/>
        <v>N/A</v>
      </c>
      <c r="L179" t="str">
        <f t="shared" si="11"/>
        <v>N/A</v>
      </c>
      <c r="M179" t="str">
        <f t="shared" si="12"/>
        <v>N/A</v>
      </c>
      <c r="N179" t="str">
        <f t="shared" si="13"/>
        <v>N/A</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332</v>
      </c>
      <c r="D181" t="s">
        <v>332</v>
      </c>
      <c r="E181" t="s">
        <v>332</v>
      </c>
      <c r="F181" t="s">
        <v>3688</v>
      </c>
      <c r="G181" t="s">
        <v>3689</v>
      </c>
      <c r="I181" t="str">
        <f t="shared" si="8"/>
        <v>N/A</v>
      </c>
      <c r="J181" t="str">
        <f t="shared" si="9"/>
        <v>N/A</v>
      </c>
      <c r="K181" t="str">
        <f t="shared" si="10"/>
        <v>N/A</v>
      </c>
      <c r="L181" t="str">
        <f t="shared" si="11"/>
        <v>N/A</v>
      </c>
      <c r="M181" t="str">
        <f t="shared" si="12"/>
        <v>(900,000)</v>
      </c>
      <c r="N181" t="str">
        <f t="shared" si="13"/>
        <v>(3.9M)</v>
      </c>
    </row>
    <row r="182" spans="1:14" x14ac:dyDescent="0.3">
      <c r="A182" s="1">
        <v>24</v>
      </c>
      <c r="B182" t="s">
        <v>481</v>
      </c>
      <c r="C182" t="s">
        <v>332</v>
      </c>
      <c r="D182" t="s">
        <v>332</v>
      </c>
      <c r="E182" t="s">
        <v>3646</v>
      </c>
      <c r="F182" t="s">
        <v>3690</v>
      </c>
      <c r="G182" t="s">
        <v>3644</v>
      </c>
      <c r="I182" t="str">
        <f t="shared" si="8"/>
        <v>N/A</v>
      </c>
      <c r="J182" t="str">
        <f t="shared" si="9"/>
        <v>N/A</v>
      </c>
      <c r="K182" t="str">
        <f t="shared" si="10"/>
        <v>N/A</v>
      </c>
      <c r="L182" t="str">
        <f t="shared" si="11"/>
        <v>(600,000)</v>
      </c>
      <c r="M182" t="str">
        <f t="shared" si="12"/>
        <v>(800,000)</v>
      </c>
      <c r="N182" t="str">
        <f t="shared" si="13"/>
        <v>(1M)</v>
      </c>
    </row>
    <row r="183" spans="1:14" x14ac:dyDescent="0.3">
      <c r="A183" s="1">
        <v>25</v>
      </c>
      <c r="B183" t="s">
        <v>482</v>
      </c>
      <c r="C183" t="s">
        <v>3691</v>
      </c>
      <c r="D183" t="s">
        <v>3692</v>
      </c>
      <c r="E183" t="s">
        <v>3693</v>
      </c>
      <c r="F183" t="s">
        <v>3694</v>
      </c>
      <c r="G183" t="s">
        <v>3695</v>
      </c>
      <c r="I183" t="str">
        <f t="shared" si="8"/>
        <v>N/A</v>
      </c>
      <c r="J183">
        <f t="shared" si="9"/>
        <v>39000000</v>
      </c>
      <c r="K183" t="str">
        <f t="shared" si="10"/>
        <v>(68.3M)</v>
      </c>
      <c r="L183">
        <f t="shared" si="11"/>
        <v>17900000</v>
      </c>
      <c r="M183">
        <f t="shared" si="12"/>
        <v>22500000</v>
      </c>
      <c r="N183">
        <f t="shared" si="13"/>
        <v>25500000</v>
      </c>
    </row>
    <row r="184" spans="1:14" x14ac:dyDescent="0.3">
      <c r="A184" s="1">
        <v>26</v>
      </c>
      <c r="B184" t="s">
        <v>487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27</v>
      </c>
      <c r="B185" t="s">
        <v>488</v>
      </c>
      <c r="C185" t="s">
        <v>3691</v>
      </c>
      <c r="D185" t="s">
        <v>3692</v>
      </c>
      <c r="E185" t="s">
        <v>3693</v>
      </c>
      <c r="F185" t="s">
        <v>3694</v>
      </c>
      <c r="G185" t="s">
        <v>3695</v>
      </c>
      <c r="I185" t="str">
        <f t="shared" si="8"/>
        <v>N/A</v>
      </c>
      <c r="J185">
        <f t="shared" si="9"/>
        <v>39000000</v>
      </c>
      <c r="K185" t="str">
        <f t="shared" si="10"/>
        <v>(68.3M)</v>
      </c>
      <c r="L185">
        <f t="shared" si="11"/>
        <v>17900000</v>
      </c>
      <c r="M185">
        <f t="shared" si="12"/>
        <v>22500000</v>
      </c>
      <c r="N185">
        <f t="shared" si="13"/>
        <v>25500000</v>
      </c>
    </row>
    <row r="186" spans="1:14" x14ac:dyDescent="0.3">
      <c r="A186" s="1">
        <v>28</v>
      </c>
      <c r="B186" t="s">
        <v>489</v>
      </c>
      <c r="C186" t="s">
        <v>332</v>
      </c>
      <c r="D186" t="s">
        <v>3696</v>
      </c>
      <c r="E186" t="s">
        <v>3697</v>
      </c>
      <c r="F186" t="s">
        <v>3698</v>
      </c>
      <c r="G186" t="s">
        <v>3699</v>
      </c>
      <c r="I186" t="str">
        <f t="shared" si="8"/>
        <v>N/A</v>
      </c>
      <c r="J186" t="str">
        <f t="shared" si="9"/>
        <v>N/A</v>
      </c>
      <c r="K186">
        <f t="shared" si="10"/>
        <v>-2.7513000000000001</v>
      </c>
      <c r="L186">
        <f t="shared" si="11"/>
        <v>1.2621</v>
      </c>
      <c r="M186">
        <f t="shared" si="12"/>
        <v>0.25700000000000001</v>
      </c>
      <c r="N186">
        <f t="shared" si="13"/>
        <v>0.1333</v>
      </c>
    </row>
    <row r="187" spans="1:14" x14ac:dyDescent="0.3">
      <c r="A187" s="1">
        <v>29</v>
      </c>
      <c r="B187" t="s">
        <v>494</v>
      </c>
      <c r="C187" t="s">
        <v>332</v>
      </c>
      <c r="D187" t="s">
        <v>332</v>
      </c>
      <c r="E187" t="s">
        <v>332</v>
      </c>
      <c r="F187" t="s">
        <v>332</v>
      </c>
      <c r="G187" t="s">
        <v>3700</v>
      </c>
      <c r="I187" t="str">
        <f t="shared" si="8"/>
        <v>N/A</v>
      </c>
      <c r="J187" t="str">
        <f t="shared" si="9"/>
        <v>N/A</v>
      </c>
      <c r="K187" t="str">
        <f t="shared" si="10"/>
        <v>N/A</v>
      </c>
      <c r="L187" t="str">
        <f t="shared" si="11"/>
        <v>N/A</v>
      </c>
      <c r="M187" t="str">
        <f t="shared" si="12"/>
        <v>N/A</v>
      </c>
      <c r="N187">
        <f t="shared" si="13"/>
        <v>3.5200000000000002E-2</v>
      </c>
    </row>
    <row r="188" spans="1:14" x14ac:dyDescent="0.3">
      <c r="A188" s="1">
        <v>30</v>
      </c>
      <c r="B188" t="s">
        <v>496</v>
      </c>
      <c r="C188" t="s">
        <v>332</v>
      </c>
      <c r="D188" t="s">
        <v>332</v>
      </c>
      <c r="E188" t="s">
        <v>332</v>
      </c>
      <c r="F188" t="s">
        <v>332</v>
      </c>
      <c r="G188" t="s">
        <v>332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t="str">
        <f t="shared" ref="N188:N251" si="1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34</v>
      </c>
      <c r="B192" t="s">
        <v>500</v>
      </c>
      <c r="C192" t="s">
        <v>3691</v>
      </c>
      <c r="D192" t="s">
        <v>3692</v>
      </c>
      <c r="E192" t="s">
        <v>3693</v>
      </c>
      <c r="F192" t="s">
        <v>3694</v>
      </c>
      <c r="G192" t="s">
        <v>3695</v>
      </c>
      <c r="I192" t="str">
        <f t="shared" si="14"/>
        <v>N/A</v>
      </c>
      <c r="J192">
        <f t="shared" si="15"/>
        <v>39000000</v>
      </c>
      <c r="K192" t="str">
        <f t="shared" si="16"/>
        <v>(68.3M)</v>
      </c>
      <c r="L192">
        <f t="shared" si="17"/>
        <v>17900000</v>
      </c>
      <c r="M192">
        <f t="shared" si="18"/>
        <v>22500000</v>
      </c>
      <c r="N192">
        <f t="shared" si="19"/>
        <v>25500000</v>
      </c>
    </row>
    <row r="193" spans="1:14" x14ac:dyDescent="0.3">
      <c r="A193" s="1">
        <v>35</v>
      </c>
      <c r="B193" t="s">
        <v>501</v>
      </c>
      <c r="C193" t="s">
        <v>332</v>
      </c>
      <c r="D193" t="s">
        <v>3701</v>
      </c>
      <c r="E193" t="s">
        <v>484</v>
      </c>
      <c r="F193" t="s">
        <v>484</v>
      </c>
      <c r="G193" t="s">
        <v>484</v>
      </c>
      <c r="I193" t="str">
        <f t="shared" si="14"/>
        <v>N/A</v>
      </c>
      <c r="J193" t="str">
        <f t="shared" si="15"/>
        <v>N/A</v>
      </c>
      <c r="K193">
        <f t="shared" si="16"/>
        <v>3600000</v>
      </c>
      <c r="L193">
        <f t="shared" si="17"/>
        <v>4000000</v>
      </c>
      <c r="M193">
        <f t="shared" si="18"/>
        <v>4000000</v>
      </c>
      <c r="N193">
        <f t="shared" si="19"/>
        <v>4000000</v>
      </c>
    </row>
    <row r="194" spans="1:14" x14ac:dyDescent="0.3">
      <c r="A194" s="1">
        <v>36</v>
      </c>
      <c r="B194" t="s">
        <v>502</v>
      </c>
      <c r="C194" t="s">
        <v>3691</v>
      </c>
      <c r="D194" t="s">
        <v>3702</v>
      </c>
      <c r="E194" t="s">
        <v>3703</v>
      </c>
      <c r="F194" t="s">
        <v>3704</v>
      </c>
      <c r="G194" t="s">
        <v>3705</v>
      </c>
      <c r="I194" t="str">
        <f t="shared" si="14"/>
        <v>N/A</v>
      </c>
      <c r="J194">
        <f t="shared" si="15"/>
        <v>39000000</v>
      </c>
      <c r="K194" t="str">
        <f t="shared" si="16"/>
        <v>(71.9M)</v>
      </c>
      <c r="L194">
        <f t="shared" si="17"/>
        <v>13900000</v>
      </c>
      <c r="M194">
        <f t="shared" si="18"/>
        <v>18500000</v>
      </c>
      <c r="N194">
        <f t="shared" si="19"/>
        <v>21500000</v>
      </c>
    </row>
    <row r="195" spans="1:14" x14ac:dyDescent="0.3">
      <c r="A195" s="1">
        <v>37</v>
      </c>
      <c r="B195" t="s">
        <v>503</v>
      </c>
      <c r="C195" t="s">
        <v>2216</v>
      </c>
      <c r="D195" t="s">
        <v>3706</v>
      </c>
      <c r="E195" t="s">
        <v>3707</v>
      </c>
      <c r="F195" t="s">
        <v>295</v>
      </c>
      <c r="G195" t="s">
        <v>1227</v>
      </c>
      <c r="I195" t="str">
        <f t="shared" si="14"/>
        <v>N/A</v>
      </c>
      <c r="J195" t="str">
        <f t="shared" si="15"/>
        <v>0.85</v>
      </c>
      <c r="K195" t="str">
        <f t="shared" si="16"/>
        <v>(1.00)</v>
      </c>
      <c r="L195" t="str">
        <f t="shared" si="17"/>
        <v>0.19</v>
      </c>
      <c r="M195" t="str">
        <f t="shared" si="18"/>
        <v>0.26</v>
      </c>
      <c r="N195" t="str">
        <f t="shared" si="19"/>
        <v>0.34</v>
      </c>
    </row>
    <row r="196" spans="1:14" x14ac:dyDescent="0.3">
      <c r="A196" s="1">
        <v>38</v>
      </c>
      <c r="B196" t="s">
        <v>509</v>
      </c>
      <c r="C196" t="s">
        <v>332</v>
      </c>
      <c r="D196" t="s">
        <v>3708</v>
      </c>
      <c r="E196" t="s">
        <v>3709</v>
      </c>
      <c r="F196" t="s">
        <v>3710</v>
      </c>
      <c r="G196" t="s">
        <v>3711</v>
      </c>
      <c r="I196" t="str">
        <f t="shared" si="14"/>
        <v>N/A</v>
      </c>
      <c r="J196" t="str">
        <f t="shared" si="15"/>
        <v>N/A</v>
      </c>
      <c r="K196">
        <f t="shared" si="16"/>
        <v>-2.1765000000000003</v>
      </c>
      <c r="L196">
        <f t="shared" si="17"/>
        <v>1.19</v>
      </c>
      <c r="M196">
        <f t="shared" si="18"/>
        <v>0.36840000000000006</v>
      </c>
      <c r="N196">
        <f t="shared" si="19"/>
        <v>0.30770000000000003</v>
      </c>
    </row>
    <row r="197" spans="1:14" x14ac:dyDescent="0.3">
      <c r="A197" s="1">
        <v>39</v>
      </c>
      <c r="B197" t="s">
        <v>514</v>
      </c>
      <c r="C197" t="s">
        <v>3712</v>
      </c>
      <c r="D197" t="s">
        <v>3713</v>
      </c>
      <c r="E197" t="s">
        <v>3714</v>
      </c>
      <c r="F197" t="s">
        <v>3715</v>
      </c>
      <c r="G197" t="s">
        <v>3716</v>
      </c>
      <c r="I197" t="str">
        <f t="shared" si="14"/>
        <v>N/A</v>
      </c>
      <c r="J197">
        <f t="shared" si="15"/>
        <v>46100000</v>
      </c>
      <c r="K197">
        <f t="shared" si="16"/>
        <v>71800000</v>
      </c>
      <c r="L197">
        <f t="shared" si="17"/>
        <v>74900000</v>
      </c>
      <c r="M197">
        <f t="shared" si="18"/>
        <v>71000000</v>
      </c>
      <c r="N197">
        <f t="shared" si="19"/>
        <v>63100000</v>
      </c>
    </row>
    <row r="198" spans="1:14" x14ac:dyDescent="0.3">
      <c r="A198" s="1">
        <v>40</v>
      </c>
      <c r="B198" t="s">
        <v>519</v>
      </c>
      <c r="C198" t="s">
        <v>2677</v>
      </c>
      <c r="D198" t="s">
        <v>3706</v>
      </c>
      <c r="E198" t="s">
        <v>3502</v>
      </c>
      <c r="F198" t="s">
        <v>295</v>
      </c>
      <c r="G198" t="s">
        <v>1227</v>
      </c>
      <c r="I198" t="str">
        <f t="shared" si="14"/>
        <v>N/A</v>
      </c>
      <c r="J198" t="str">
        <f t="shared" si="15"/>
        <v>0.84</v>
      </c>
      <c r="K198" t="str">
        <f t="shared" si="16"/>
        <v>(1.00)</v>
      </c>
      <c r="L198" t="str">
        <f t="shared" si="17"/>
        <v>0.18</v>
      </c>
      <c r="M198" t="str">
        <f t="shared" si="18"/>
        <v>0.26</v>
      </c>
      <c r="N198" t="str">
        <f t="shared" si="19"/>
        <v>0.34</v>
      </c>
    </row>
    <row r="199" spans="1:14" x14ac:dyDescent="0.3">
      <c r="A199" s="1">
        <v>41</v>
      </c>
      <c r="B199" t="s">
        <v>525</v>
      </c>
      <c r="C199" t="s">
        <v>332</v>
      </c>
      <c r="D199" t="s">
        <v>3717</v>
      </c>
      <c r="E199" t="s">
        <v>3718</v>
      </c>
      <c r="F199" t="s">
        <v>3719</v>
      </c>
      <c r="G199" t="s">
        <v>3711</v>
      </c>
      <c r="I199" t="str">
        <f t="shared" si="14"/>
        <v>N/A</v>
      </c>
      <c r="J199" t="str">
        <f t="shared" si="15"/>
        <v>N/A</v>
      </c>
      <c r="K199">
        <f t="shared" si="16"/>
        <v>-2.1905000000000001</v>
      </c>
      <c r="L199">
        <f t="shared" si="17"/>
        <v>1.18</v>
      </c>
      <c r="M199">
        <f t="shared" si="18"/>
        <v>0.44439999999999996</v>
      </c>
      <c r="N199">
        <f t="shared" si="19"/>
        <v>0.30770000000000003</v>
      </c>
    </row>
    <row r="200" spans="1:14" x14ac:dyDescent="0.3">
      <c r="A200" s="1">
        <v>42</v>
      </c>
      <c r="B200" t="s">
        <v>530</v>
      </c>
      <c r="C200" t="s">
        <v>3720</v>
      </c>
      <c r="D200" t="s">
        <v>3713</v>
      </c>
      <c r="E200" t="s">
        <v>3721</v>
      </c>
      <c r="F200" t="s">
        <v>3722</v>
      </c>
      <c r="G200" t="s">
        <v>3723</v>
      </c>
      <c r="I200" t="str">
        <f t="shared" si="14"/>
        <v>N/A</v>
      </c>
      <c r="J200">
        <f t="shared" si="15"/>
        <v>46400000</v>
      </c>
      <c r="K200">
        <f t="shared" si="16"/>
        <v>71800000</v>
      </c>
      <c r="L200">
        <f t="shared" si="17"/>
        <v>75900000</v>
      </c>
      <c r="M200">
        <f t="shared" si="18"/>
        <v>71500000</v>
      </c>
      <c r="N200">
        <f t="shared" si="19"/>
        <v>63800000</v>
      </c>
    </row>
    <row r="201" spans="1:14" x14ac:dyDescent="0.3">
      <c r="A201" s="1">
        <v>43</v>
      </c>
      <c r="B201" t="s">
        <v>134</v>
      </c>
      <c r="C201" t="s">
        <v>3724</v>
      </c>
      <c r="D201" t="s">
        <v>3041</v>
      </c>
      <c r="E201" t="s">
        <v>3725</v>
      </c>
      <c r="F201" t="s">
        <v>3726</v>
      </c>
      <c r="G201" t="s">
        <v>3727</v>
      </c>
      <c r="I201" t="str">
        <f t="shared" si="14"/>
        <v>pos_trend</v>
      </c>
      <c r="J201">
        <f t="shared" si="15"/>
        <v>210500000</v>
      </c>
      <c r="K201">
        <f t="shared" si="16"/>
        <v>229900000</v>
      </c>
      <c r="L201">
        <f t="shared" si="17"/>
        <v>285600000</v>
      </c>
      <c r="M201">
        <f t="shared" si="18"/>
        <v>350500000</v>
      </c>
      <c r="N201">
        <f t="shared" si="19"/>
        <v>375900000</v>
      </c>
    </row>
    <row r="202" spans="1:14" x14ac:dyDescent="0.3">
      <c r="A202" s="1">
        <v>44</v>
      </c>
      <c r="B202" t="s">
        <v>541</v>
      </c>
      <c r="C202" t="s">
        <v>332</v>
      </c>
      <c r="D202" t="s">
        <v>3728</v>
      </c>
      <c r="E202" t="s">
        <v>3729</v>
      </c>
      <c r="F202" t="s">
        <v>3730</v>
      </c>
      <c r="G202" t="s">
        <v>1641</v>
      </c>
      <c r="I202" t="str">
        <f t="shared" si="14"/>
        <v>N/A</v>
      </c>
      <c r="J202" t="str">
        <f t="shared" si="15"/>
        <v>N/A</v>
      </c>
      <c r="K202">
        <f t="shared" si="16"/>
        <v>9.2200000000000004E-2</v>
      </c>
      <c r="L202">
        <f t="shared" si="17"/>
        <v>0.24230000000000002</v>
      </c>
      <c r="M202">
        <f t="shared" si="18"/>
        <v>0.22719999999999999</v>
      </c>
      <c r="N202">
        <f t="shared" si="19"/>
        <v>7.2499999999999995E-2</v>
      </c>
    </row>
    <row r="203" spans="1:14" x14ac:dyDescent="0.3">
      <c r="A203" s="1">
        <v>45</v>
      </c>
      <c r="B203" t="s">
        <v>546</v>
      </c>
      <c r="C203" t="s">
        <v>332</v>
      </c>
      <c r="D203" t="s">
        <v>332</v>
      </c>
      <c r="E203" t="s">
        <v>332</v>
      </c>
      <c r="F203" t="s">
        <v>332</v>
      </c>
      <c r="G203" t="s">
        <v>3731</v>
      </c>
      <c r="I203" t="str">
        <f t="shared" si="14"/>
        <v>N/A</v>
      </c>
      <c r="J203" t="str">
        <f t="shared" si="15"/>
        <v>N/A</v>
      </c>
      <c r="K203" t="str">
        <f t="shared" si="16"/>
        <v>N/A</v>
      </c>
      <c r="L203" t="str">
        <f t="shared" si="17"/>
        <v>N/A</v>
      </c>
      <c r="M203" t="str">
        <f t="shared" si="18"/>
        <v>N/A</v>
      </c>
      <c r="N203">
        <f t="shared" si="19"/>
        <v>0.51819999999999999</v>
      </c>
    </row>
    <row r="204" spans="1:14" x14ac:dyDescent="0.3">
      <c r="I204" t="str">
        <f t="shared" si="14"/>
        <v>N/A</v>
      </c>
      <c r="J204">
        <f t="shared" si="15"/>
        <v>0</v>
      </c>
      <c r="K204">
        <f t="shared" si="16"/>
        <v>0</v>
      </c>
      <c r="L204">
        <f t="shared" si="17"/>
        <v>0</v>
      </c>
      <c r="M204">
        <f t="shared" si="18"/>
        <v>0</v>
      </c>
      <c r="N204">
        <f t="shared" si="19"/>
        <v>0</v>
      </c>
    </row>
    <row r="205" spans="1:14" x14ac:dyDescent="0.3">
      <c r="B205" s="1" t="s">
        <v>319</v>
      </c>
      <c r="C205" s="1" t="s">
        <v>320</v>
      </c>
      <c r="D205" s="1" t="s">
        <v>321</v>
      </c>
      <c r="E205" s="1" t="s">
        <v>322</v>
      </c>
      <c r="F205" s="1" t="s">
        <v>323</v>
      </c>
      <c r="G205" s="1" t="s">
        <v>324</v>
      </c>
      <c r="H205" s="1" t="s">
        <v>325</v>
      </c>
      <c r="I205" t="str">
        <f t="shared" si="14"/>
        <v>pos_trend</v>
      </c>
      <c r="J205" t="str">
        <f t="shared" si="15"/>
        <v>2012</v>
      </c>
      <c r="K205" t="str">
        <f t="shared" si="16"/>
        <v>2013</v>
      </c>
      <c r="L205" t="str">
        <f t="shared" si="17"/>
        <v>2014</v>
      </c>
      <c r="M205" t="str">
        <f t="shared" si="18"/>
        <v>2015</v>
      </c>
      <c r="N205" t="str">
        <f t="shared" si="19"/>
        <v>2016</v>
      </c>
    </row>
    <row r="206" spans="1:14" x14ac:dyDescent="0.3">
      <c r="A206" s="1">
        <v>0</v>
      </c>
      <c r="B206" t="s">
        <v>548</v>
      </c>
      <c r="C206" t="s">
        <v>1908</v>
      </c>
      <c r="D206" t="s">
        <v>3732</v>
      </c>
      <c r="E206" t="s">
        <v>3733</v>
      </c>
      <c r="F206" t="s">
        <v>3734</v>
      </c>
      <c r="G206" t="s">
        <v>3735</v>
      </c>
      <c r="I206" t="str">
        <f t="shared" si="14"/>
        <v>N/A</v>
      </c>
      <c r="J206">
        <f t="shared" si="15"/>
        <v>250000000</v>
      </c>
      <c r="K206">
        <f t="shared" si="16"/>
        <v>236000000</v>
      </c>
      <c r="L206">
        <f t="shared" si="17"/>
        <v>120100000</v>
      </c>
      <c r="M206">
        <f t="shared" si="18"/>
        <v>129699999.99999999</v>
      </c>
      <c r="N206">
        <f t="shared" si="19"/>
        <v>111700000</v>
      </c>
    </row>
    <row r="207" spans="1:14" x14ac:dyDescent="0.3">
      <c r="A207" s="1">
        <v>1</v>
      </c>
      <c r="B207" t="s">
        <v>554</v>
      </c>
      <c r="C207" t="s">
        <v>3650</v>
      </c>
      <c r="D207" t="s">
        <v>3732</v>
      </c>
      <c r="E207" t="s">
        <v>3733</v>
      </c>
      <c r="F207" t="s">
        <v>3734</v>
      </c>
      <c r="G207" t="s">
        <v>3735</v>
      </c>
      <c r="I207" t="str">
        <f t="shared" si="14"/>
        <v>N/A</v>
      </c>
      <c r="J207">
        <f t="shared" si="15"/>
        <v>3800000</v>
      </c>
      <c r="K207">
        <f t="shared" si="16"/>
        <v>236000000</v>
      </c>
      <c r="L207">
        <f t="shared" si="17"/>
        <v>120100000</v>
      </c>
      <c r="M207">
        <f t="shared" si="18"/>
        <v>129699999.99999999</v>
      </c>
      <c r="N207">
        <f t="shared" si="19"/>
        <v>111700000</v>
      </c>
    </row>
    <row r="208" spans="1:14" x14ac:dyDescent="0.3">
      <c r="A208" s="1">
        <v>2</v>
      </c>
      <c r="B208" t="s">
        <v>556</v>
      </c>
      <c r="C208" t="s">
        <v>332</v>
      </c>
      <c r="D208" t="s">
        <v>332</v>
      </c>
      <c r="E208" t="s">
        <v>332</v>
      </c>
      <c r="F208" t="s">
        <v>332</v>
      </c>
      <c r="G208" t="s">
        <v>332</v>
      </c>
      <c r="I208" t="str">
        <f t="shared" si="14"/>
        <v>N/A</v>
      </c>
      <c r="J208" t="str">
        <f t="shared" si="15"/>
        <v>N/A</v>
      </c>
      <c r="K208" t="str">
        <f t="shared" si="16"/>
        <v>N/A</v>
      </c>
      <c r="L208" t="str">
        <f t="shared" si="17"/>
        <v>N/A</v>
      </c>
      <c r="M208" t="str">
        <f t="shared" si="18"/>
        <v>N/A</v>
      </c>
      <c r="N208" t="str">
        <f t="shared" si="19"/>
        <v>N/A</v>
      </c>
    </row>
    <row r="209" spans="1:14" x14ac:dyDescent="0.3">
      <c r="A209" s="1">
        <v>3</v>
      </c>
      <c r="B209" t="s">
        <v>558</v>
      </c>
      <c r="C209" t="s">
        <v>332</v>
      </c>
      <c r="D209" t="s">
        <v>3357</v>
      </c>
      <c r="E209" t="s">
        <v>3736</v>
      </c>
      <c r="F209" t="s">
        <v>3737</v>
      </c>
      <c r="G209" t="s">
        <v>3738</v>
      </c>
      <c r="I209" t="str">
        <f t="shared" si="14"/>
        <v>N/A</v>
      </c>
      <c r="J209" t="str">
        <f t="shared" si="15"/>
        <v>N/A</v>
      </c>
      <c r="K209">
        <f t="shared" si="16"/>
        <v>-5.5999999999999994E-2</v>
      </c>
      <c r="L209">
        <f t="shared" si="17"/>
        <v>-0.49109999999999998</v>
      </c>
      <c r="M209">
        <f t="shared" si="18"/>
        <v>7.9899999999999999E-2</v>
      </c>
      <c r="N209">
        <f t="shared" si="19"/>
        <v>-0.13880000000000001</v>
      </c>
    </row>
    <row r="210" spans="1:14" x14ac:dyDescent="0.3">
      <c r="A210" s="1">
        <v>4</v>
      </c>
      <c r="B210" t="s">
        <v>563</v>
      </c>
      <c r="C210" t="s">
        <v>3739</v>
      </c>
      <c r="D210" t="s">
        <v>3740</v>
      </c>
      <c r="E210" t="s">
        <v>3741</v>
      </c>
      <c r="F210" t="s">
        <v>3742</v>
      </c>
      <c r="G210" t="s">
        <v>3743</v>
      </c>
      <c r="I210" t="str">
        <f t="shared" si="14"/>
        <v>N/A</v>
      </c>
      <c r="J210">
        <f t="shared" si="15"/>
        <v>0.1585</v>
      </c>
      <c r="K210">
        <f t="shared" si="16"/>
        <v>7.4499999999999997E-2</v>
      </c>
      <c r="L210">
        <f t="shared" si="17"/>
        <v>3.8800000000000001E-2</v>
      </c>
      <c r="M210">
        <f t="shared" si="18"/>
        <v>4.4500000000000005E-2</v>
      </c>
      <c r="N210">
        <f t="shared" si="19"/>
        <v>3.7100000000000001E-2</v>
      </c>
    </row>
    <row r="211" spans="1:14" x14ac:dyDescent="0.3">
      <c r="A211" s="1">
        <v>5</v>
      </c>
      <c r="B211" t="s">
        <v>569</v>
      </c>
      <c r="C211" t="s">
        <v>3744</v>
      </c>
      <c r="D211" t="s">
        <v>3745</v>
      </c>
      <c r="E211" t="s">
        <v>2912</v>
      </c>
      <c r="F211" t="s">
        <v>3746</v>
      </c>
      <c r="G211" t="s">
        <v>3601</v>
      </c>
      <c r="I211" t="str">
        <f t="shared" si="14"/>
        <v>N/A</v>
      </c>
      <c r="J211">
        <f t="shared" si="15"/>
        <v>67000000</v>
      </c>
      <c r="K211">
        <f t="shared" si="16"/>
        <v>116300000</v>
      </c>
      <c r="L211">
        <f t="shared" si="17"/>
        <v>133600000</v>
      </c>
      <c r="M211">
        <f t="shared" si="18"/>
        <v>90800000</v>
      </c>
      <c r="N211">
        <f t="shared" si="19"/>
        <v>114600000</v>
      </c>
    </row>
    <row r="212" spans="1:14" x14ac:dyDescent="0.3">
      <c r="A212" s="1">
        <v>6</v>
      </c>
      <c r="B212" t="s">
        <v>575</v>
      </c>
      <c r="C212" t="s">
        <v>3744</v>
      </c>
      <c r="D212" t="s">
        <v>3745</v>
      </c>
      <c r="E212" t="s">
        <v>2912</v>
      </c>
      <c r="F212" t="s">
        <v>3746</v>
      </c>
      <c r="G212" t="s">
        <v>3601</v>
      </c>
      <c r="I212" t="str">
        <f t="shared" si="14"/>
        <v>N/A</v>
      </c>
      <c r="J212">
        <f t="shared" si="15"/>
        <v>67000000</v>
      </c>
      <c r="K212">
        <f t="shared" si="16"/>
        <v>116300000</v>
      </c>
      <c r="L212">
        <f t="shared" si="17"/>
        <v>133600000</v>
      </c>
      <c r="M212">
        <f t="shared" si="18"/>
        <v>90800000</v>
      </c>
      <c r="N212">
        <f t="shared" si="19"/>
        <v>114600000</v>
      </c>
    </row>
    <row r="213" spans="1:14" x14ac:dyDescent="0.3">
      <c r="A213" s="1">
        <v>7</v>
      </c>
      <c r="B213" t="s">
        <v>576</v>
      </c>
      <c r="C213" t="s">
        <v>3747</v>
      </c>
      <c r="D213" t="s">
        <v>3748</v>
      </c>
      <c r="E213" t="s">
        <v>3749</v>
      </c>
      <c r="F213" t="s">
        <v>3750</v>
      </c>
      <c r="G213" t="s">
        <v>3751</v>
      </c>
      <c r="I213" t="str">
        <f t="shared" si="14"/>
        <v>N/A</v>
      </c>
      <c r="J213">
        <f t="shared" si="15"/>
        <v>69900000</v>
      </c>
      <c r="K213">
        <f t="shared" si="16"/>
        <v>118700000</v>
      </c>
      <c r="L213">
        <f t="shared" si="17"/>
        <v>134100000</v>
      </c>
      <c r="M213">
        <f t="shared" si="18"/>
        <v>93600000</v>
      </c>
      <c r="N213">
        <f t="shared" si="19"/>
        <v>116200000</v>
      </c>
    </row>
    <row r="214" spans="1:14" x14ac:dyDescent="0.3">
      <c r="A214" s="1">
        <v>8</v>
      </c>
      <c r="B214" t="s">
        <v>582</v>
      </c>
      <c r="C214" t="s">
        <v>3752</v>
      </c>
      <c r="D214" t="s">
        <v>2185</v>
      </c>
      <c r="E214" t="s">
        <v>3753</v>
      </c>
      <c r="F214" t="s">
        <v>3175</v>
      </c>
      <c r="G214" t="s">
        <v>3754</v>
      </c>
      <c r="I214" t="str">
        <f t="shared" si="14"/>
        <v>N/A</v>
      </c>
      <c r="J214" t="str">
        <f t="shared" si="15"/>
        <v>(2.9M)</v>
      </c>
      <c r="K214" t="str">
        <f t="shared" si="16"/>
        <v>(2.4M)</v>
      </c>
      <c r="L214" t="str">
        <f t="shared" si="17"/>
        <v>(500,000)</v>
      </c>
      <c r="M214" t="str">
        <f t="shared" si="18"/>
        <v>(2.8M)</v>
      </c>
      <c r="N214" t="str">
        <f t="shared" si="19"/>
        <v>(1.6M)</v>
      </c>
    </row>
    <row r="215" spans="1:14" x14ac:dyDescent="0.3">
      <c r="A215" s="1">
        <v>9</v>
      </c>
      <c r="B215" t="s">
        <v>588</v>
      </c>
      <c r="C215" t="s">
        <v>332</v>
      </c>
      <c r="D215" t="s">
        <v>332</v>
      </c>
      <c r="E215" t="s">
        <v>332</v>
      </c>
      <c r="F215" t="s">
        <v>332</v>
      </c>
      <c r="G215" t="s">
        <v>332</v>
      </c>
      <c r="I215" t="str">
        <f t="shared" si="14"/>
        <v>N/A</v>
      </c>
      <c r="J215" t="str">
        <f t="shared" si="15"/>
        <v>N/A</v>
      </c>
      <c r="K215" t="str">
        <f t="shared" si="16"/>
        <v>N/A</v>
      </c>
      <c r="L215" t="str">
        <f t="shared" si="17"/>
        <v>N/A</v>
      </c>
      <c r="M215" t="str">
        <f t="shared" si="18"/>
        <v>N/A</v>
      </c>
      <c r="N215" t="str">
        <f t="shared" si="19"/>
        <v>N/A</v>
      </c>
    </row>
    <row r="216" spans="1:14" x14ac:dyDescent="0.3">
      <c r="A216" s="1">
        <v>10</v>
      </c>
      <c r="B216" t="s">
        <v>589</v>
      </c>
      <c r="C216" t="s">
        <v>332</v>
      </c>
      <c r="D216" t="s">
        <v>3755</v>
      </c>
      <c r="E216" t="s">
        <v>3756</v>
      </c>
      <c r="F216" t="s">
        <v>3757</v>
      </c>
      <c r="G216" t="s">
        <v>3758</v>
      </c>
      <c r="I216" t="str">
        <f t="shared" si="14"/>
        <v>N/A</v>
      </c>
      <c r="J216" t="str">
        <f t="shared" si="15"/>
        <v>N/A</v>
      </c>
      <c r="K216">
        <f t="shared" si="16"/>
        <v>0.73580000000000001</v>
      </c>
      <c r="L216">
        <f t="shared" si="17"/>
        <v>0.14880000000000002</v>
      </c>
      <c r="M216">
        <f t="shared" si="18"/>
        <v>-0.32040000000000002</v>
      </c>
      <c r="N216">
        <f t="shared" si="19"/>
        <v>0.2621</v>
      </c>
    </row>
    <row r="217" spans="1:14" x14ac:dyDescent="0.3">
      <c r="A217" s="1">
        <v>11</v>
      </c>
      <c r="B217" t="s">
        <v>594</v>
      </c>
      <c r="C217" t="s">
        <v>3759</v>
      </c>
      <c r="D217" t="s">
        <v>3760</v>
      </c>
      <c r="E217" t="s">
        <v>3761</v>
      </c>
      <c r="F217" t="s">
        <v>3762</v>
      </c>
      <c r="G217" t="s">
        <v>3763</v>
      </c>
      <c r="I217" t="str">
        <f t="shared" si="14"/>
        <v>N/A</v>
      </c>
      <c r="J217" t="str">
        <f t="shared" si="15"/>
        <v>6.29</v>
      </c>
      <c r="K217" t="str">
        <f t="shared" si="16"/>
        <v>5.27</v>
      </c>
      <c r="L217" t="str">
        <f t="shared" si="17"/>
        <v>4.90</v>
      </c>
      <c r="M217" t="str">
        <f t="shared" si="18"/>
        <v>7.74</v>
      </c>
      <c r="N217" t="str">
        <f t="shared" si="19"/>
        <v>6.33</v>
      </c>
    </row>
    <row r="218" spans="1:14" x14ac:dyDescent="0.3">
      <c r="A218" s="1">
        <v>12</v>
      </c>
      <c r="B218" t="s">
        <v>600</v>
      </c>
      <c r="C218" t="s">
        <v>332</v>
      </c>
      <c r="D218" t="s">
        <v>332</v>
      </c>
      <c r="E218" t="s">
        <v>332</v>
      </c>
      <c r="F218" t="s">
        <v>332</v>
      </c>
      <c r="G218" t="s">
        <v>332</v>
      </c>
      <c r="I218" t="str">
        <f t="shared" si="14"/>
        <v>N/A</v>
      </c>
      <c r="J218" t="str">
        <f t="shared" si="15"/>
        <v>N/A</v>
      </c>
      <c r="K218" t="str">
        <f t="shared" si="16"/>
        <v>N/A</v>
      </c>
      <c r="L218" t="str">
        <f t="shared" si="17"/>
        <v>N/A</v>
      </c>
      <c r="M218" t="str">
        <f t="shared" si="18"/>
        <v>N/A</v>
      </c>
      <c r="N218" t="str">
        <f t="shared" si="19"/>
        <v>N/A</v>
      </c>
    </row>
    <row r="219" spans="1:14" x14ac:dyDescent="0.3">
      <c r="A219" s="1">
        <v>13</v>
      </c>
      <c r="B219" t="s">
        <v>606</v>
      </c>
      <c r="C219" t="s">
        <v>332</v>
      </c>
      <c r="D219" t="s">
        <v>332</v>
      </c>
      <c r="E219" t="s">
        <v>332</v>
      </c>
      <c r="F219" t="s">
        <v>332</v>
      </c>
      <c r="G219" t="s">
        <v>332</v>
      </c>
      <c r="I219" t="str">
        <f t="shared" si="14"/>
        <v>N/A</v>
      </c>
      <c r="J219" t="str">
        <f t="shared" si="15"/>
        <v>N/A</v>
      </c>
      <c r="K219" t="str">
        <f t="shared" si="16"/>
        <v>N/A</v>
      </c>
      <c r="L219" t="str">
        <f t="shared" si="17"/>
        <v>N/A</v>
      </c>
      <c r="M219" t="str">
        <f t="shared" si="18"/>
        <v>N/A</v>
      </c>
      <c r="N219" t="str">
        <f t="shared" si="19"/>
        <v>N/A</v>
      </c>
    </row>
    <row r="220" spans="1:14" x14ac:dyDescent="0.3">
      <c r="A220" s="1">
        <v>14</v>
      </c>
      <c r="B220" t="s">
        <v>612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15</v>
      </c>
      <c r="B221" t="s">
        <v>618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3764</v>
      </c>
      <c r="D223" t="s">
        <v>3765</v>
      </c>
      <c r="E223" t="s">
        <v>3766</v>
      </c>
      <c r="F223" t="s">
        <v>3767</v>
      </c>
      <c r="G223" t="s">
        <v>3768</v>
      </c>
      <c r="I223" t="str">
        <f t="shared" si="14"/>
        <v>N/A</v>
      </c>
      <c r="J223">
        <f t="shared" si="15"/>
        <v>62500000</v>
      </c>
      <c r="K223">
        <f t="shared" si="16"/>
        <v>29700000</v>
      </c>
      <c r="L223">
        <f t="shared" si="17"/>
        <v>46700000</v>
      </c>
      <c r="M223">
        <f t="shared" si="18"/>
        <v>17400000</v>
      </c>
      <c r="N223">
        <f t="shared" si="19"/>
        <v>23800000</v>
      </c>
    </row>
    <row r="224" spans="1:14" x14ac:dyDescent="0.3">
      <c r="A224" s="1">
        <v>18</v>
      </c>
      <c r="B224" t="s">
        <v>629</v>
      </c>
      <c r="C224" t="s">
        <v>3764</v>
      </c>
      <c r="D224" t="s">
        <v>3765</v>
      </c>
      <c r="E224" t="s">
        <v>3766</v>
      </c>
      <c r="F224" t="s">
        <v>3767</v>
      </c>
      <c r="G224" t="s">
        <v>3768</v>
      </c>
      <c r="I224" t="str">
        <f t="shared" si="14"/>
        <v>N/A</v>
      </c>
      <c r="J224">
        <f t="shared" si="15"/>
        <v>62500000</v>
      </c>
      <c r="K224">
        <f t="shared" si="16"/>
        <v>29700000</v>
      </c>
      <c r="L224">
        <f t="shared" si="17"/>
        <v>46700000</v>
      </c>
      <c r="M224">
        <f t="shared" si="18"/>
        <v>17400000</v>
      </c>
      <c r="N224">
        <f t="shared" si="19"/>
        <v>23800000</v>
      </c>
    </row>
    <row r="225" spans="1:14" x14ac:dyDescent="0.3">
      <c r="A225" s="1">
        <v>19</v>
      </c>
      <c r="B225" t="s">
        <v>630</v>
      </c>
      <c r="C225" t="s">
        <v>3769</v>
      </c>
      <c r="D225" t="s">
        <v>3770</v>
      </c>
      <c r="E225" t="s">
        <v>3771</v>
      </c>
      <c r="F225" t="s">
        <v>3772</v>
      </c>
      <c r="G225" t="s">
        <v>3773</v>
      </c>
      <c r="I225" t="str">
        <f t="shared" si="14"/>
        <v>N/A</v>
      </c>
      <c r="J225">
        <f t="shared" si="15"/>
        <v>379500000</v>
      </c>
      <c r="K225">
        <f t="shared" si="16"/>
        <v>382000000</v>
      </c>
      <c r="L225">
        <f t="shared" si="17"/>
        <v>300400000</v>
      </c>
      <c r="M225">
        <f t="shared" si="18"/>
        <v>237900000</v>
      </c>
      <c r="N225">
        <f t="shared" si="19"/>
        <v>250100000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320</v>
      </c>
      <c r="D227" s="1" t="s">
        <v>321</v>
      </c>
      <c r="E227" s="1" t="s">
        <v>322</v>
      </c>
      <c r="F227" s="1" t="s">
        <v>323</v>
      </c>
      <c r="G227" s="1" t="s">
        <v>324</v>
      </c>
      <c r="H227" s="1" t="s">
        <v>325</v>
      </c>
      <c r="I227" t="str">
        <f t="shared" si="14"/>
        <v>pos_trend</v>
      </c>
      <c r="J227" t="str">
        <f t="shared" si="15"/>
        <v>2012</v>
      </c>
      <c r="K227" t="str">
        <f t="shared" si="16"/>
        <v>2013</v>
      </c>
      <c r="L227" t="str">
        <f t="shared" si="17"/>
        <v>2014</v>
      </c>
      <c r="M227" t="str">
        <f t="shared" si="18"/>
        <v>2015</v>
      </c>
      <c r="N227" t="str">
        <f t="shared" si="19"/>
        <v>2016</v>
      </c>
    </row>
    <row r="228" spans="1:14" x14ac:dyDescent="0.3">
      <c r="A228" s="1">
        <v>0</v>
      </c>
      <c r="B228" t="s">
        <v>636</v>
      </c>
      <c r="C228" t="s">
        <v>1216</v>
      </c>
      <c r="D228" t="s">
        <v>3774</v>
      </c>
      <c r="E228" t="s">
        <v>3775</v>
      </c>
      <c r="F228" t="s">
        <v>3499</v>
      </c>
      <c r="G228" t="s">
        <v>3434</v>
      </c>
      <c r="I228" t="str">
        <f t="shared" si="14"/>
        <v>N/A</v>
      </c>
      <c r="J228">
        <f t="shared" si="15"/>
        <v>1120000000</v>
      </c>
      <c r="K228">
        <f t="shared" si="16"/>
        <v>2180000000</v>
      </c>
      <c r="L228">
        <f t="shared" si="17"/>
        <v>2170000000</v>
      </c>
      <c r="M228">
        <f t="shared" si="18"/>
        <v>2080000000</v>
      </c>
      <c r="N228">
        <f t="shared" si="19"/>
        <v>2000000000</v>
      </c>
    </row>
    <row r="229" spans="1:14" x14ac:dyDescent="0.3">
      <c r="A229" s="1">
        <v>1</v>
      </c>
      <c r="B229" t="s">
        <v>641</v>
      </c>
      <c r="C229" t="s">
        <v>3776</v>
      </c>
      <c r="D229" t="s">
        <v>3777</v>
      </c>
      <c r="E229" t="s">
        <v>3778</v>
      </c>
      <c r="F229" t="s">
        <v>3779</v>
      </c>
      <c r="G229" t="s">
        <v>3780</v>
      </c>
      <c r="I229" t="str">
        <f t="shared" si="14"/>
        <v>N/A</v>
      </c>
      <c r="J229">
        <f t="shared" si="15"/>
        <v>1790000000</v>
      </c>
      <c r="K229">
        <f t="shared" si="16"/>
        <v>3060000000</v>
      </c>
      <c r="L229">
        <f t="shared" si="17"/>
        <v>3270000000</v>
      </c>
      <c r="M229">
        <f t="shared" si="18"/>
        <v>3260000000</v>
      </c>
      <c r="N229">
        <f t="shared" si="19"/>
        <v>3390000000</v>
      </c>
    </row>
    <row r="230" spans="1:14" x14ac:dyDescent="0.3">
      <c r="A230" s="1">
        <v>2</v>
      </c>
      <c r="B230" t="s">
        <v>646</v>
      </c>
      <c r="C230" t="s">
        <v>332</v>
      </c>
      <c r="D230" t="s">
        <v>2385</v>
      </c>
      <c r="E230" t="s">
        <v>3781</v>
      </c>
      <c r="F230" t="s">
        <v>3781</v>
      </c>
      <c r="G230" t="s">
        <v>3782</v>
      </c>
      <c r="I230" t="str">
        <f t="shared" si="14"/>
        <v>N/A</v>
      </c>
      <c r="J230" t="str">
        <f t="shared" si="15"/>
        <v>N/A</v>
      </c>
      <c r="K230">
        <f t="shared" si="16"/>
        <v>6400000</v>
      </c>
      <c r="L230">
        <f t="shared" si="17"/>
        <v>6600000</v>
      </c>
      <c r="M230">
        <f t="shared" si="18"/>
        <v>6600000</v>
      </c>
      <c r="N230" t="str">
        <f t="shared" si="19"/>
        <v>500000</v>
      </c>
    </row>
    <row r="231" spans="1:14" x14ac:dyDescent="0.3">
      <c r="A231" s="1">
        <v>3</v>
      </c>
      <c r="B231" t="s">
        <v>650</v>
      </c>
      <c r="C231" t="s">
        <v>332</v>
      </c>
      <c r="D231" t="s">
        <v>332</v>
      </c>
      <c r="E231" t="s">
        <v>332</v>
      </c>
      <c r="F231" t="s">
        <v>332</v>
      </c>
      <c r="G231" t="s">
        <v>332</v>
      </c>
      <c r="I231" t="str">
        <f t="shared" si="14"/>
        <v>N/A</v>
      </c>
      <c r="J231" t="str">
        <f t="shared" si="15"/>
        <v>N/A</v>
      </c>
      <c r="K231" t="str">
        <f t="shared" si="16"/>
        <v>N/A</v>
      </c>
      <c r="L231" t="str">
        <f t="shared" si="17"/>
        <v>N/A</v>
      </c>
      <c r="M231" t="str">
        <f t="shared" si="18"/>
        <v>N/A</v>
      </c>
      <c r="N231" t="str">
        <f t="shared" si="19"/>
        <v>N/A</v>
      </c>
    </row>
    <row r="232" spans="1:14" x14ac:dyDescent="0.3">
      <c r="A232" s="1">
        <v>4</v>
      </c>
      <c r="B232" t="s">
        <v>656</v>
      </c>
      <c r="C232" t="s">
        <v>3783</v>
      </c>
      <c r="D232" t="s">
        <v>3784</v>
      </c>
      <c r="E232" t="s">
        <v>3785</v>
      </c>
      <c r="F232" t="s">
        <v>3786</v>
      </c>
      <c r="G232" t="s">
        <v>3787</v>
      </c>
      <c r="I232" t="str">
        <f t="shared" si="14"/>
        <v>pos_trend</v>
      </c>
      <c r="J232">
        <f t="shared" si="15"/>
        <v>140600000</v>
      </c>
      <c r="K232">
        <f t="shared" si="16"/>
        <v>307700000</v>
      </c>
      <c r="L232">
        <f t="shared" si="17"/>
        <v>376200000</v>
      </c>
      <c r="M232">
        <f t="shared" si="18"/>
        <v>470500000</v>
      </c>
      <c r="N232">
        <f t="shared" si="19"/>
        <v>484800000</v>
      </c>
    </row>
    <row r="233" spans="1:14" x14ac:dyDescent="0.3">
      <c r="A233" s="1">
        <v>5</v>
      </c>
      <c r="B233" t="s">
        <v>657</v>
      </c>
      <c r="C233" t="s">
        <v>3788</v>
      </c>
      <c r="D233" t="s">
        <v>3789</v>
      </c>
      <c r="E233" t="s">
        <v>3037</v>
      </c>
      <c r="F233" t="s">
        <v>1651</v>
      </c>
      <c r="G233" t="s">
        <v>3790</v>
      </c>
      <c r="I233" t="str">
        <f t="shared" si="14"/>
        <v>N/A</v>
      </c>
      <c r="J233">
        <f t="shared" si="15"/>
        <v>1130000000</v>
      </c>
      <c r="K233">
        <f t="shared" si="16"/>
        <v>1360000000</v>
      </c>
      <c r="L233">
        <f t="shared" si="17"/>
        <v>2009999999.9999998</v>
      </c>
      <c r="M233">
        <f t="shared" si="18"/>
        <v>1860000000</v>
      </c>
      <c r="N233">
        <f t="shared" si="19"/>
        <v>1850000000</v>
      </c>
    </row>
    <row r="234" spans="1:14" x14ac:dyDescent="0.3">
      <c r="A234" s="1">
        <v>6</v>
      </c>
      <c r="B234" t="s">
        <v>658</v>
      </c>
      <c r="C234" t="s">
        <v>3791</v>
      </c>
      <c r="D234" t="s">
        <v>3792</v>
      </c>
      <c r="E234" t="s">
        <v>48</v>
      </c>
      <c r="F234" t="s">
        <v>1921</v>
      </c>
      <c r="G234" t="s">
        <v>52</v>
      </c>
      <c r="I234" t="str">
        <f t="shared" si="14"/>
        <v>pos_trend</v>
      </c>
      <c r="J234">
        <f t="shared" si="15"/>
        <v>676200000</v>
      </c>
      <c r="K234">
        <f t="shared" si="16"/>
        <v>880600000</v>
      </c>
      <c r="L234">
        <f t="shared" si="17"/>
        <v>1100000000</v>
      </c>
      <c r="M234">
        <f t="shared" si="18"/>
        <v>1180000000</v>
      </c>
      <c r="N234">
        <f t="shared" si="19"/>
        <v>1390000000</v>
      </c>
    </row>
    <row r="235" spans="1:14" x14ac:dyDescent="0.3">
      <c r="A235" s="1">
        <v>7</v>
      </c>
      <c r="B235" t="s">
        <v>664</v>
      </c>
      <c r="C235" t="s">
        <v>3793</v>
      </c>
      <c r="D235" t="s">
        <v>3794</v>
      </c>
      <c r="E235" t="s">
        <v>484</v>
      </c>
      <c r="F235" t="s">
        <v>1166</v>
      </c>
      <c r="G235" t="s">
        <v>1581</v>
      </c>
      <c r="I235" t="str">
        <f t="shared" si="14"/>
        <v>N/A</v>
      </c>
      <c r="J235">
        <f t="shared" si="15"/>
        <v>8300000.0000000009</v>
      </c>
      <c r="K235">
        <f t="shared" si="16"/>
        <v>4500000</v>
      </c>
      <c r="L235">
        <f t="shared" si="17"/>
        <v>4000000</v>
      </c>
      <c r="M235">
        <f t="shared" si="18"/>
        <v>4300000</v>
      </c>
      <c r="N235">
        <f t="shared" si="19"/>
        <v>4800000</v>
      </c>
    </row>
    <row r="236" spans="1:14" x14ac:dyDescent="0.3">
      <c r="A236" s="1">
        <v>8</v>
      </c>
      <c r="B236" t="s">
        <v>665</v>
      </c>
      <c r="C236" t="s">
        <v>3793</v>
      </c>
      <c r="D236" t="s">
        <v>3794</v>
      </c>
      <c r="E236" t="s">
        <v>484</v>
      </c>
      <c r="F236" t="s">
        <v>1166</v>
      </c>
      <c r="G236" t="s">
        <v>1581</v>
      </c>
      <c r="I236" t="str">
        <f t="shared" si="14"/>
        <v>N/A</v>
      </c>
      <c r="J236">
        <f t="shared" si="15"/>
        <v>8300000.0000000009</v>
      </c>
      <c r="K236">
        <f t="shared" si="16"/>
        <v>4500000</v>
      </c>
      <c r="L236">
        <f t="shared" si="17"/>
        <v>4000000</v>
      </c>
      <c r="M236">
        <f t="shared" si="18"/>
        <v>4300000</v>
      </c>
      <c r="N236">
        <f t="shared" si="19"/>
        <v>4800000</v>
      </c>
    </row>
    <row r="237" spans="1:14" x14ac:dyDescent="0.3">
      <c r="A237" s="1">
        <v>9</v>
      </c>
      <c r="B237" t="s">
        <v>666</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10</v>
      </c>
      <c r="B238" t="s">
        <v>667</v>
      </c>
      <c r="C238" t="s">
        <v>3795</v>
      </c>
      <c r="D238" t="s">
        <v>3796</v>
      </c>
      <c r="E238" t="s">
        <v>3797</v>
      </c>
      <c r="F238" t="s">
        <v>3798</v>
      </c>
      <c r="G238" t="s">
        <v>3799</v>
      </c>
      <c r="I238" t="str">
        <f t="shared" si="14"/>
        <v>N/A</v>
      </c>
      <c r="J238">
        <f t="shared" si="15"/>
        <v>25100000</v>
      </c>
      <c r="K238">
        <f t="shared" si="16"/>
        <v>508300000</v>
      </c>
      <c r="L238">
        <f t="shared" si="17"/>
        <v>531799999.99999994</v>
      </c>
      <c r="M238">
        <f t="shared" si="18"/>
        <v>517000000</v>
      </c>
      <c r="N238">
        <f t="shared" si="19"/>
        <v>665100000</v>
      </c>
    </row>
    <row r="239" spans="1:14" x14ac:dyDescent="0.3">
      <c r="A239" s="1">
        <v>11</v>
      </c>
      <c r="B239" t="s">
        <v>673</v>
      </c>
      <c r="C239" t="s">
        <v>661</v>
      </c>
      <c r="D239" t="s">
        <v>3800</v>
      </c>
      <c r="E239" t="s">
        <v>3801</v>
      </c>
      <c r="F239" t="s">
        <v>3802</v>
      </c>
      <c r="G239" t="s">
        <v>3803</v>
      </c>
      <c r="I239" t="str">
        <f t="shared" si="14"/>
        <v>N/A</v>
      </c>
      <c r="J239">
        <f t="shared" si="15"/>
        <v>8700000</v>
      </c>
      <c r="K239">
        <f t="shared" si="16"/>
        <v>459300000</v>
      </c>
      <c r="L239">
        <f t="shared" si="17"/>
        <v>484500000</v>
      </c>
      <c r="M239">
        <f t="shared" si="18"/>
        <v>484100000</v>
      </c>
      <c r="N239">
        <f t="shared" si="19"/>
        <v>578100000</v>
      </c>
    </row>
    <row r="240" spans="1:14" x14ac:dyDescent="0.3">
      <c r="A240" s="1">
        <v>12</v>
      </c>
      <c r="B240" t="s">
        <v>677</v>
      </c>
      <c r="C240" t="s">
        <v>3804</v>
      </c>
      <c r="D240" t="s">
        <v>3805</v>
      </c>
      <c r="E240" t="s">
        <v>3806</v>
      </c>
      <c r="F240" t="s">
        <v>3807</v>
      </c>
      <c r="G240" t="s">
        <v>3808</v>
      </c>
      <c r="I240" t="str">
        <f t="shared" si="14"/>
        <v>N/A</v>
      </c>
      <c r="J240">
        <f t="shared" si="15"/>
        <v>16399999.999999998</v>
      </c>
      <c r="K240">
        <f t="shared" si="16"/>
        <v>49000000</v>
      </c>
      <c r="L240">
        <f t="shared" si="17"/>
        <v>47300000</v>
      </c>
      <c r="M240">
        <f t="shared" si="18"/>
        <v>32900000</v>
      </c>
      <c r="N240">
        <f t="shared" si="19"/>
        <v>87000000</v>
      </c>
    </row>
    <row r="241" spans="1:14" x14ac:dyDescent="0.3">
      <c r="A241" s="1">
        <v>13</v>
      </c>
      <c r="B241" t="s">
        <v>681</v>
      </c>
      <c r="C241" t="s">
        <v>3809</v>
      </c>
      <c r="D241" t="s">
        <v>3810</v>
      </c>
      <c r="E241" t="s">
        <v>1325</v>
      </c>
      <c r="F241" t="s">
        <v>3811</v>
      </c>
      <c r="G241" t="s">
        <v>3812</v>
      </c>
      <c r="I241" t="str">
        <f t="shared" si="14"/>
        <v>N/A</v>
      </c>
      <c r="J241">
        <f t="shared" si="15"/>
        <v>49400000</v>
      </c>
      <c r="K241">
        <f t="shared" si="16"/>
        <v>93500000</v>
      </c>
      <c r="L241">
        <f t="shared" si="17"/>
        <v>84300000</v>
      </c>
      <c r="M241">
        <f t="shared" si="18"/>
        <v>73800000</v>
      </c>
      <c r="N241">
        <f t="shared" si="19"/>
        <v>87400000</v>
      </c>
    </row>
    <row r="242" spans="1:14" x14ac:dyDescent="0.3">
      <c r="A242" s="1">
        <v>14</v>
      </c>
      <c r="B242" t="s">
        <v>687</v>
      </c>
      <c r="C242" t="s">
        <v>3813</v>
      </c>
      <c r="D242" t="s">
        <v>3814</v>
      </c>
      <c r="E242" t="s">
        <v>3670</v>
      </c>
      <c r="F242" t="s">
        <v>3815</v>
      </c>
      <c r="G242" t="s">
        <v>3816</v>
      </c>
      <c r="I242" t="str">
        <f t="shared" si="14"/>
        <v>N/A</v>
      </c>
      <c r="J242">
        <f t="shared" si="15"/>
        <v>12100000</v>
      </c>
      <c r="K242">
        <f t="shared" si="16"/>
        <v>38600000</v>
      </c>
      <c r="L242">
        <f t="shared" si="17"/>
        <v>33400000</v>
      </c>
      <c r="M242">
        <f t="shared" si="18"/>
        <v>13200000</v>
      </c>
      <c r="N242">
        <f t="shared" si="19"/>
        <v>27800000</v>
      </c>
    </row>
    <row r="243" spans="1:14" x14ac:dyDescent="0.3">
      <c r="A243" s="1">
        <v>15</v>
      </c>
      <c r="B243" t="s">
        <v>688</v>
      </c>
      <c r="C243" t="s">
        <v>3817</v>
      </c>
      <c r="D243" t="s">
        <v>3263</v>
      </c>
      <c r="E243" t="s">
        <v>3818</v>
      </c>
      <c r="F243" t="s">
        <v>3819</v>
      </c>
      <c r="G243" t="s">
        <v>3820</v>
      </c>
      <c r="I243" t="str">
        <f t="shared" si="14"/>
        <v>N/A</v>
      </c>
      <c r="J243">
        <f t="shared" si="15"/>
        <v>1580000000</v>
      </c>
      <c r="K243">
        <f t="shared" si="16"/>
        <v>3170000000</v>
      </c>
      <c r="L243">
        <f t="shared" si="17"/>
        <v>3100000000</v>
      </c>
      <c r="M243">
        <f t="shared" si="18"/>
        <v>2910000000</v>
      </c>
      <c r="N243">
        <f t="shared" si="19"/>
        <v>3010000000</v>
      </c>
    </row>
    <row r="244" spans="1:14" x14ac:dyDescent="0.3">
      <c r="A244" s="1">
        <v>16</v>
      </c>
      <c r="B244" t="s">
        <v>694</v>
      </c>
      <c r="C244" t="s">
        <v>332</v>
      </c>
      <c r="D244" t="s">
        <v>3821</v>
      </c>
      <c r="E244" t="s">
        <v>3822</v>
      </c>
      <c r="F244" t="s">
        <v>3823</v>
      </c>
      <c r="G244" t="s">
        <v>3824</v>
      </c>
      <c r="I244" t="str">
        <f t="shared" si="14"/>
        <v>N/A</v>
      </c>
      <c r="J244" t="str">
        <f t="shared" si="15"/>
        <v>N/A</v>
      </c>
      <c r="K244">
        <f t="shared" si="16"/>
        <v>1.0068000000000001</v>
      </c>
      <c r="L244">
        <f t="shared" si="17"/>
        <v>-2.23E-2</v>
      </c>
      <c r="M244">
        <f t="shared" si="18"/>
        <v>-5.8799999999999998E-2</v>
      </c>
      <c r="N244">
        <f t="shared" si="19"/>
        <v>3.32E-2</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320</v>
      </c>
      <c r="D246" s="1" t="s">
        <v>321</v>
      </c>
      <c r="E246" s="1" t="s">
        <v>322</v>
      </c>
      <c r="F246" s="1" t="s">
        <v>323</v>
      </c>
      <c r="G246" s="1" t="s">
        <v>324</v>
      </c>
      <c r="H246" s="1" t="s">
        <v>325</v>
      </c>
      <c r="I246" t="str">
        <f t="shared" si="14"/>
        <v>pos_trend</v>
      </c>
      <c r="J246" t="str">
        <f t="shared" si="15"/>
        <v>2012</v>
      </c>
      <c r="K246" t="str">
        <f t="shared" si="16"/>
        <v>2013</v>
      </c>
      <c r="L246" t="str">
        <f t="shared" si="17"/>
        <v>2014</v>
      </c>
      <c r="M246" t="str">
        <f t="shared" si="18"/>
        <v>2015</v>
      </c>
      <c r="N246" t="str">
        <f t="shared" si="19"/>
        <v>2016</v>
      </c>
    </row>
    <row r="247" spans="1:14" x14ac:dyDescent="0.3">
      <c r="A247" s="1">
        <v>0</v>
      </c>
      <c r="B247" t="s">
        <v>699</v>
      </c>
      <c r="C247" t="s">
        <v>442</v>
      </c>
      <c r="D247" t="s">
        <v>3825</v>
      </c>
      <c r="E247" t="s">
        <v>3825</v>
      </c>
      <c r="F247" t="s">
        <v>3825</v>
      </c>
      <c r="G247" t="s">
        <v>3826</v>
      </c>
      <c r="I247" t="str">
        <f t="shared" si="14"/>
        <v>N/A</v>
      </c>
      <c r="J247">
        <f t="shared" si="15"/>
        <v>5000000</v>
      </c>
      <c r="K247">
        <f t="shared" si="16"/>
        <v>5500000</v>
      </c>
      <c r="L247">
        <f t="shared" si="17"/>
        <v>5500000</v>
      </c>
      <c r="M247">
        <f t="shared" si="18"/>
        <v>5500000</v>
      </c>
      <c r="N247">
        <f t="shared" si="19"/>
        <v>47200000</v>
      </c>
    </row>
    <row r="248" spans="1:14" x14ac:dyDescent="0.3">
      <c r="A248" s="1">
        <v>1</v>
      </c>
      <c r="B248" t="s">
        <v>700</v>
      </c>
      <c r="C248" t="s">
        <v>332</v>
      </c>
      <c r="D248" t="s">
        <v>332</v>
      </c>
      <c r="E248" t="s">
        <v>332</v>
      </c>
      <c r="F248" t="s">
        <v>332</v>
      </c>
      <c r="G248" t="s">
        <v>332</v>
      </c>
      <c r="I248" t="str">
        <f t="shared" si="14"/>
        <v>N/A</v>
      </c>
      <c r="J248" t="str">
        <f t="shared" si="15"/>
        <v>N/A</v>
      </c>
      <c r="K248" t="str">
        <f t="shared" si="16"/>
        <v>N/A</v>
      </c>
      <c r="L248" t="str">
        <f t="shared" si="17"/>
        <v>N/A</v>
      </c>
      <c r="M248" t="str">
        <f t="shared" si="18"/>
        <v>N/A</v>
      </c>
      <c r="N248" t="str">
        <f t="shared" si="19"/>
        <v>N/A</v>
      </c>
    </row>
    <row r="249" spans="1:14" x14ac:dyDescent="0.3">
      <c r="A249" s="1">
        <v>2</v>
      </c>
      <c r="B249" t="s">
        <v>701</v>
      </c>
      <c r="C249" t="s">
        <v>442</v>
      </c>
      <c r="D249" t="s">
        <v>3825</v>
      </c>
      <c r="E249" t="s">
        <v>3825</v>
      </c>
      <c r="F249" t="s">
        <v>3825</v>
      </c>
      <c r="G249" t="s">
        <v>3826</v>
      </c>
      <c r="I249" t="str">
        <f t="shared" si="14"/>
        <v>N/A</v>
      </c>
      <c r="J249">
        <f t="shared" si="15"/>
        <v>5000000</v>
      </c>
      <c r="K249">
        <f t="shared" si="16"/>
        <v>5500000</v>
      </c>
      <c r="L249">
        <f t="shared" si="17"/>
        <v>5500000</v>
      </c>
      <c r="M249">
        <f t="shared" si="18"/>
        <v>5500000</v>
      </c>
      <c r="N249">
        <f t="shared" si="19"/>
        <v>47200000</v>
      </c>
    </row>
    <row r="250" spans="1:14" x14ac:dyDescent="0.3">
      <c r="A250" s="1">
        <v>3</v>
      </c>
      <c r="B250" t="s">
        <v>702</v>
      </c>
      <c r="C250" t="s">
        <v>3827</v>
      </c>
      <c r="D250" t="s">
        <v>3828</v>
      </c>
      <c r="E250" t="s">
        <v>2747</v>
      </c>
      <c r="F250" t="s">
        <v>2884</v>
      </c>
      <c r="G250" t="s">
        <v>3829</v>
      </c>
      <c r="I250" t="str">
        <f t="shared" si="14"/>
        <v>N/A</v>
      </c>
      <c r="J250">
        <f t="shared" si="15"/>
        <v>10200000</v>
      </c>
      <c r="K250">
        <f t="shared" si="16"/>
        <v>20900000</v>
      </c>
      <c r="L250">
        <f t="shared" si="17"/>
        <v>4400000</v>
      </c>
      <c r="M250">
        <f t="shared" si="18"/>
        <v>3900000</v>
      </c>
      <c r="N250">
        <f t="shared" si="19"/>
        <v>15000000</v>
      </c>
    </row>
    <row r="251" spans="1:14" x14ac:dyDescent="0.3">
      <c r="A251" s="1">
        <v>4</v>
      </c>
      <c r="B251" t="s">
        <v>707</v>
      </c>
      <c r="C251" t="s">
        <v>332</v>
      </c>
      <c r="D251" t="s">
        <v>3830</v>
      </c>
      <c r="E251" t="s">
        <v>3831</v>
      </c>
      <c r="F251" t="s">
        <v>3832</v>
      </c>
      <c r="G251" t="s">
        <v>3833</v>
      </c>
      <c r="I251" t="str">
        <f t="shared" si="14"/>
        <v>N/A</v>
      </c>
      <c r="J251" t="str">
        <f t="shared" si="15"/>
        <v>N/A</v>
      </c>
      <c r="K251">
        <f t="shared" si="16"/>
        <v>1.0490000000000002</v>
      </c>
      <c r="L251">
        <f t="shared" si="17"/>
        <v>-0.78950000000000009</v>
      </c>
      <c r="M251">
        <f t="shared" si="18"/>
        <v>-0.11359999999999999</v>
      </c>
      <c r="N251">
        <f t="shared" si="19"/>
        <v>2.8462000000000001</v>
      </c>
    </row>
    <row r="252" spans="1:14" x14ac:dyDescent="0.3">
      <c r="A252" s="1">
        <v>5</v>
      </c>
      <c r="B252" t="s">
        <v>712</v>
      </c>
      <c r="C252" t="s">
        <v>332</v>
      </c>
      <c r="D252" t="s">
        <v>332</v>
      </c>
      <c r="E252" t="s">
        <v>332</v>
      </c>
      <c r="F252" t="s">
        <v>332</v>
      </c>
      <c r="G252" t="s">
        <v>332</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t="str">
        <f t="shared" ref="K252:K315" si="22">IF(TRIM(D252)="-", "N/A", IF(RIGHT(D252,1)="M",1000000*VALUE(LEFT(D252,LEN(D252)-1)),IF(RIGHT(D252,1)="B",1000000000*VALUE(LEFT(D252,LEN(D252)-1)),IF(RIGHT(D252,1)="%",0.01*VALUE(LEFT(D252,LEN(D252)-1)),D252))))</f>
        <v>N/A</v>
      </c>
      <c r="L252" t="str">
        <f t="shared" ref="L252:L315" si="23">IF(TRIM(E252)="-", "N/A", IF(RIGHT(E252,1)="M",1000000*VALUE(LEFT(E252,LEN(E252)-1)),IF(RIGHT(E252,1)="B",1000000000*VALUE(LEFT(E252,LEN(E252)-1)),IF(RIGHT(E252,1)="%",0.01*VALUE(LEFT(E252,LEN(E252)-1)),E252))))</f>
        <v>N/A</v>
      </c>
      <c r="M252" t="str">
        <f t="shared" ref="M252:M315" si="24">IF(TRIM(F252)="-", "N/A", IF(RIGHT(F252,1)="M",1000000*VALUE(LEFT(F252,LEN(F252)-1)),IF(RIGHT(F252,1)="B",1000000000*VALUE(LEFT(F252,LEN(F252)-1)),IF(RIGHT(F252,1)="%",0.01*VALUE(LEFT(F252,LEN(F252)-1)),F252))))</f>
        <v>N/A</v>
      </c>
      <c r="N252" t="str">
        <f t="shared" ref="N252:N315" si="25">IF(TRIM(G252)="-", "N/A", IF(RIGHT(G252,1)="M",1000000*VALUE(LEFT(G252,LEN(G252)-1)),IF(RIGHT(G252,1)="B",1000000000*VALUE(LEFT(G252,LEN(G252)-1)),IF(RIGHT(G252,1)="%",0.01*VALUE(LEFT(G252,LEN(G252)-1)),G252))))</f>
        <v>N/A</v>
      </c>
    </row>
    <row r="253" spans="1:14" x14ac:dyDescent="0.3">
      <c r="A253" s="1">
        <v>6</v>
      </c>
      <c r="B253" t="s">
        <v>713</v>
      </c>
      <c r="C253" t="s">
        <v>2005</v>
      </c>
      <c r="D253" t="s">
        <v>3834</v>
      </c>
      <c r="E253" t="s">
        <v>3835</v>
      </c>
      <c r="F253" t="s">
        <v>3836</v>
      </c>
      <c r="G253" t="s">
        <v>3837</v>
      </c>
      <c r="I253" t="str">
        <f t="shared" si="20"/>
        <v>N/A</v>
      </c>
      <c r="J253">
        <f t="shared" si="21"/>
        <v>99200000</v>
      </c>
      <c r="K253">
        <f t="shared" si="22"/>
        <v>161600000</v>
      </c>
      <c r="L253">
        <f t="shared" si="23"/>
        <v>153200000</v>
      </c>
      <c r="M253">
        <f t="shared" si="24"/>
        <v>144700000</v>
      </c>
      <c r="N253">
        <f t="shared" si="25"/>
        <v>157000000</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3804</v>
      </c>
      <c r="D255" t="s">
        <v>3838</v>
      </c>
      <c r="E255" t="s">
        <v>3839</v>
      </c>
      <c r="F255" t="s">
        <v>3703</v>
      </c>
      <c r="G255" t="s">
        <v>3840</v>
      </c>
      <c r="I255" t="str">
        <f t="shared" si="20"/>
        <v>N/A</v>
      </c>
      <c r="J255">
        <f t="shared" si="21"/>
        <v>16399999.999999998</v>
      </c>
      <c r="K255">
        <f t="shared" si="22"/>
        <v>23000000</v>
      </c>
      <c r="L255">
        <f t="shared" si="23"/>
        <v>22100000</v>
      </c>
      <c r="M255">
        <f t="shared" si="24"/>
        <v>13900000</v>
      </c>
      <c r="N255">
        <f t="shared" si="25"/>
        <v>34400000</v>
      </c>
    </row>
    <row r="256" spans="1:14" x14ac:dyDescent="0.3">
      <c r="A256" s="1">
        <v>9</v>
      </c>
      <c r="B256" t="s">
        <v>721</v>
      </c>
      <c r="C256" t="s">
        <v>3841</v>
      </c>
      <c r="D256" t="s">
        <v>3842</v>
      </c>
      <c r="E256" t="s">
        <v>3843</v>
      </c>
      <c r="F256" t="s">
        <v>3844</v>
      </c>
      <c r="G256" t="s">
        <v>3845</v>
      </c>
      <c r="I256" t="str">
        <f t="shared" si="20"/>
        <v>N/A</v>
      </c>
      <c r="J256">
        <f t="shared" si="21"/>
        <v>82800000</v>
      </c>
      <c r="K256">
        <f t="shared" si="22"/>
        <v>138600000</v>
      </c>
      <c r="L256">
        <f t="shared" si="23"/>
        <v>131100000</v>
      </c>
      <c r="M256">
        <f t="shared" si="24"/>
        <v>130800000.00000001</v>
      </c>
      <c r="N256">
        <f t="shared" si="25"/>
        <v>122600000</v>
      </c>
    </row>
    <row r="257" spans="1:14" x14ac:dyDescent="0.3">
      <c r="A257" s="1">
        <v>10</v>
      </c>
      <c r="B257" t="s">
        <v>722</v>
      </c>
      <c r="C257" t="s">
        <v>3846</v>
      </c>
      <c r="D257" t="s">
        <v>3847</v>
      </c>
      <c r="E257" t="s">
        <v>3848</v>
      </c>
      <c r="F257" t="s">
        <v>3849</v>
      </c>
      <c r="G257" t="s">
        <v>3850</v>
      </c>
      <c r="I257" t="str">
        <f t="shared" si="20"/>
        <v>N/A</v>
      </c>
      <c r="J257">
        <f t="shared" si="21"/>
        <v>114400000</v>
      </c>
      <c r="K257">
        <f t="shared" si="22"/>
        <v>188000000</v>
      </c>
      <c r="L257">
        <f t="shared" si="23"/>
        <v>163100000</v>
      </c>
      <c r="M257">
        <f t="shared" si="24"/>
        <v>154100000</v>
      </c>
      <c r="N257">
        <f t="shared" si="25"/>
        <v>219200000</v>
      </c>
    </row>
    <row r="258" spans="1:14" x14ac:dyDescent="0.3">
      <c r="A258" s="1">
        <v>11</v>
      </c>
      <c r="B258" t="s">
        <v>727</v>
      </c>
      <c r="C258" t="s">
        <v>3851</v>
      </c>
      <c r="D258" t="s">
        <v>3852</v>
      </c>
      <c r="E258" t="s">
        <v>3788</v>
      </c>
      <c r="F258" t="s">
        <v>48</v>
      </c>
      <c r="G258" t="s">
        <v>1836</v>
      </c>
      <c r="I258" t="str">
        <f t="shared" si="20"/>
        <v>N/A</v>
      </c>
      <c r="J258">
        <f t="shared" si="21"/>
        <v>478600000</v>
      </c>
      <c r="K258">
        <f t="shared" si="22"/>
        <v>1140000000</v>
      </c>
      <c r="L258">
        <f t="shared" si="23"/>
        <v>1130000000</v>
      </c>
      <c r="M258">
        <f t="shared" si="24"/>
        <v>1100000000</v>
      </c>
      <c r="N258">
        <f t="shared" si="25"/>
        <v>1240000000</v>
      </c>
    </row>
    <row r="259" spans="1:14" x14ac:dyDescent="0.3">
      <c r="A259" s="1">
        <v>12</v>
      </c>
      <c r="B259" t="s">
        <v>733</v>
      </c>
      <c r="C259" t="s">
        <v>3851</v>
      </c>
      <c r="D259" t="s">
        <v>3852</v>
      </c>
      <c r="E259" t="s">
        <v>3788</v>
      </c>
      <c r="F259" t="s">
        <v>48</v>
      </c>
      <c r="G259" t="s">
        <v>1836</v>
      </c>
      <c r="I259" t="str">
        <f t="shared" si="20"/>
        <v>N/A</v>
      </c>
      <c r="J259">
        <f t="shared" si="21"/>
        <v>478600000</v>
      </c>
      <c r="K259">
        <f t="shared" si="22"/>
        <v>1140000000</v>
      </c>
      <c r="L259">
        <f t="shared" si="23"/>
        <v>1130000000</v>
      </c>
      <c r="M259">
        <f t="shared" si="24"/>
        <v>1100000000</v>
      </c>
      <c r="N259">
        <f t="shared" si="25"/>
        <v>1240000000</v>
      </c>
    </row>
    <row r="260" spans="1:14" x14ac:dyDescent="0.3">
      <c r="A260" s="1">
        <v>13</v>
      </c>
      <c r="B260" t="s">
        <v>734</v>
      </c>
      <c r="C260" t="s">
        <v>3851</v>
      </c>
      <c r="D260" t="s">
        <v>3852</v>
      </c>
      <c r="E260" t="s">
        <v>3788</v>
      </c>
      <c r="F260" t="s">
        <v>48</v>
      </c>
      <c r="G260" t="s">
        <v>1836</v>
      </c>
      <c r="I260" t="str">
        <f t="shared" si="20"/>
        <v>N/A</v>
      </c>
      <c r="J260">
        <f t="shared" si="21"/>
        <v>478600000</v>
      </c>
      <c r="K260">
        <f t="shared" si="22"/>
        <v>1140000000</v>
      </c>
      <c r="L260">
        <f t="shared" si="23"/>
        <v>1130000000</v>
      </c>
      <c r="M260">
        <f t="shared" si="24"/>
        <v>1100000000</v>
      </c>
      <c r="N260">
        <f t="shared" si="25"/>
        <v>1240000000</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332</v>
      </c>
      <c r="D262" t="s">
        <v>332</v>
      </c>
      <c r="E262" t="s">
        <v>332</v>
      </c>
      <c r="F262" t="s">
        <v>332</v>
      </c>
      <c r="G262" t="s">
        <v>332</v>
      </c>
      <c r="I262" t="str">
        <f t="shared" si="20"/>
        <v>N/A</v>
      </c>
      <c r="J262" t="str">
        <f t="shared" si="21"/>
        <v>N/A</v>
      </c>
      <c r="K262" t="str">
        <f t="shared" si="22"/>
        <v>N/A</v>
      </c>
      <c r="L262" t="str">
        <f t="shared" si="23"/>
        <v>N/A</v>
      </c>
      <c r="M262" t="str">
        <f t="shared" si="24"/>
        <v>N/A</v>
      </c>
      <c r="N262" t="str">
        <f t="shared" si="25"/>
        <v>N/A</v>
      </c>
    </row>
    <row r="263" spans="1:14" x14ac:dyDescent="0.3">
      <c r="A263" s="1">
        <v>16</v>
      </c>
      <c r="B263" t="s">
        <v>737</v>
      </c>
      <c r="C263" t="s">
        <v>332</v>
      </c>
      <c r="D263" t="s">
        <v>332</v>
      </c>
      <c r="E263" t="s">
        <v>332</v>
      </c>
      <c r="F263" t="s">
        <v>332</v>
      </c>
      <c r="G263" t="s">
        <v>332</v>
      </c>
      <c r="I263" t="str">
        <f t="shared" si="20"/>
        <v>N/A</v>
      </c>
      <c r="J263" t="str">
        <f t="shared" si="21"/>
        <v>N/A</v>
      </c>
      <c r="K263" t="str">
        <f t="shared" si="22"/>
        <v>N/A</v>
      </c>
      <c r="L263" t="str">
        <f t="shared" si="23"/>
        <v>N/A</v>
      </c>
      <c r="M263" t="str">
        <f t="shared" si="24"/>
        <v>N/A</v>
      </c>
      <c r="N263" t="str">
        <f t="shared" si="25"/>
        <v>N/A</v>
      </c>
    </row>
    <row r="264" spans="1:14" x14ac:dyDescent="0.3">
      <c r="A264" s="1">
        <v>17</v>
      </c>
      <c r="B264" t="s">
        <v>738</v>
      </c>
      <c r="C264" t="s">
        <v>3853</v>
      </c>
      <c r="D264" t="s">
        <v>3854</v>
      </c>
      <c r="E264" t="s">
        <v>3855</v>
      </c>
      <c r="F264" t="s">
        <v>3856</v>
      </c>
      <c r="G264" t="s">
        <v>3857</v>
      </c>
      <c r="I264" t="str">
        <f t="shared" si="20"/>
        <v>N/A</v>
      </c>
      <c r="J264">
        <f t="shared" si="21"/>
        <v>55600000</v>
      </c>
      <c r="K264">
        <f t="shared" si="22"/>
        <v>80000000</v>
      </c>
      <c r="L264">
        <f t="shared" si="23"/>
        <v>101900000</v>
      </c>
      <c r="M264">
        <f t="shared" si="24"/>
        <v>86400000</v>
      </c>
      <c r="N264">
        <f t="shared" si="25"/>
        <v>124000000</v>
      </c>
    </row>
    <row r="265" spans="1:14" x14ac:dyDescent="0.3">
      <c r="A265" s="1">
        <v>18</v>
      </c>
      <c r="B265" t="s">
        <v>744</v>
      </c>
      <c r="C265" t="s">
        <v>3853</v>
      </c>
      <c r="D265" t="s">
        <v>3854</v>
      </c>
      <c r="E265" t="s">
        <v>3855</v>
      </c>
      <c r="F265" t="s">
        <v>3856</v>
      </c>
      <c r="G265" t="s">
        <v>3857</v>
      </c>
      <c r="I265" t="str">
        <f t="shared" si="20"/>
        <v>N/A</v>
      </c>
      <c r="J265">
        <f t="shared" si="21"/>
        <v>55600000</v>
      </c>
      <c r="K265">
        <f t="shared" si="22"/>
        <v>80000000</v>
      </c>
      <c r="L265">
        <f t="shared" si="23"/>
        <v>101900000</v>
      </c>
      <c r="M265">
        <f t="shared" si="24"/>
        <v>86400000</v>
      </c>
      <c r="N265">
        <f t="shared" si="25"/>
        <v>124000000</v>
      </c>
    </row>
    <row r="266" spans="1:14" x14ac:dyDescent="0.3">
      <c r="A266" s="1">
        <v>19</v>
      </c>
      <c r="B266" t="s">
        <v>745</v>
      </c>
      <c r="C266" t="s">
        <v>332</v>
      </c>
      <c r="D266" t="s">
        <v>332</v>
      </c>
      <c r="E266" t="s">
        <v>332</v>
      </c>
      <c r="F266" t="s">
        <v>332</v>
      </c>
      <c r="G266" t="s">
        <v>332</v>
      </c>
      <c r="I266" t="str">
        <f t="shared" si="20"/>
        <v>N/A</v>
      </c>
      <c r="J266" t="str">
        <f t="shared" si="21"/>
        <v>N/A</v>
      </c>
      <c r="K266" t="str">
        <f t="shared" si="22"/>
        <v>N/A</v>
      </c>
      <c r="L266" t="str">
        <f t="shared" si="23"/>
        <v>N/A</v>
      </c>
      <c r="M266" t="str">
        <f t="shared" si="24"/>
        <v>N/A</v>
      </c>
      <c r="N266" t="str">
        <f t="shared" si="25"/>
        <v>N/A</v>
      </c>
    </row>
    <row r="267" spans="1:14" x14ac:dyDescent="0.3">
      <c r="A267" s="1">
        <v>20</v>
      </c>
      <c r="B267" t="s">
        <v>751</v>
      </c>
      <c r="C267" t="s">
        <v>3858</v>
      </c>
      <c r="D267" t="s">
        <v>3859</v>
      </c>
      <c r="E267" t="s">
        <v>3860</v>
      </c>
      <c r="F267" t="s">
        <v>3861</v>
      </c>
      <c r="G267" t="s">
        <v>3862</v>
      </c>
      <c r="I267" t="str">
        <f t="shared" si="20"/>
        <v>neg_trend</v>
      </c>
      <c r="J267">
        <f t="shared" si="21"/>
        <v>389500000</v>
      </c>
      <c r="K267">
        <f t="shared" si="22"/>
        <v>377400000</v>
      </c>
      <c r="L267">
        <f t="shared" si="23"/>
        <v>344600000</v>
      </c>
      <c r="M267">
        <f t="shared" si="24"/>
        <v>320200000</v>
      </c>
      <c r="N267">
        <f t="shared" si="25"/>
        <v>251700000</v>
      </c>
    </row>
    <row r="268" spans="1:14" x14ac:dyDescent="0.3">
      <c r="A268" s="1">
        <v>21</v>
      </c>
      <c r="B268" t="s">
        <v>757</v>
      </c>
      <c r="C268" t="s">
        <v>3863</v>
      </c>
      <c r="D268" t="s">
        <v>2443</v>
      </c>
      <c r="E268" t="s">
        <v>2141</v>
      </c>
      <c r="F268" t="s">
        <v>3864</v>
      </c>
      <c r="G268" t="s">
        <v>2461</v>
      </c>
      <c r="I268" t="str">
        <f t="shared" si="20"/>
        <v>N/A</v>
      </c>
      <c r="J268">
        <f t="shared" si="21"/>
        <v>2700000</v>
      </c>
      <c r="K268">
        <f t="shared" si="22"/>
        <v>2800000</v>
      </c>
      <c r="L268">
        <f t="shared" si="23"/>
        <v>9500000</v>
      </c>
      <c r="M268">
        <f t="shared" si="24"/>
        <v>36200000</v>
      </c>
      <c r="N268">
        <f t="shared" si="25"/>
        <v>34800000</v>
      </c>
    </row>
    <row r="269" spans="1:14" x14ac:dyDescent="0.3">
      <c r="A269" s="1">
        <v>22</v>
      </c>
      <c r="B269" t="s">
        <v>761</v>
      </c>
      <c r="C269" t="s">
        <v>3865</v>
      </c>
      <c r="D269" t="s">
        <v>3866</v>
      </c>
      <c r="E269" t="s">
        <v>3867</v>
      </c>
      <c r="F269" t="s">
        <v>3868</v>
      </c>
      <c r="G269" t="s">
        <v>3869</v>
      </c>
      <c r="I269" t="str">
        <f t="shared" si="20"/>
        <v>neg_trend</v>
      </c>
      <c r="J269">
        <f t="shared" si="21"/>
        <v>386800000</v>
      </c>
      <c r="K269">
        <f t="shared" si="22"/>
        <v>374600000</v>
      </c>
      <c r="L269">
        <f t="shared" si="23"/>
        <v>335100000</v>
      </c>
      <c r="M269">
        <f t="shared" si="24"/>
        <v>284000000</v>
      </c>
      <c r="N269">
        <f t="shared" si="25"/>
        <v>216900000</v>
      </c>
    </row>
    <row r="270" spans="1:14" x14ac:dyDescent="0.3">
      <c r="A270" s="1">
        <v>23</v>
      </c>
      <c r="B270" t="s">
        <v>762</v>
      </c>
      <c r="C270" t="s">
        <v>1568</v>
      </c>
      <c r="D270" t="s">
        <v>3870</v>
      </c>
      <c r="E270" t="s">
        <v>3871</v>
      </c>
      <c r="F270" t="s">
        <v>2935</v>
      </c>
      <c r="G270" t="s">
        <v>2995</v>
      </c>
      <c r="I270" t="str">
        <f t="shared" si="20"/>
        <v>N/A</v>
      </c>
      <c r="J270">
        <f t="shared" si="21"/>
        <v>1040000000</v>
      </c>
      <c r="K270">
        <f t="shared" si="22"/>
        <v>1780000000</v>
      </c>
      <c r="L270">
        <f t="shared" si="23"/>
        <v>1740000000</v>
      </c>
      <c r="M270">
        <f t="shared" si="24"/>
        <v>1670000000</v>
      </c>
      <c r="N270">
        <f t="shared" si="25"/>
        <v>1840000000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3872</v>
      </c>
      <c r="D272" t="s">
        <v>3873</v>
      </c>
      <c r="E272" t="s">
        <v>3874</v>
      </c>
      <c r="F272" t="s">
        <v>3875</v>
      </c>
      <c r="G272" t="s">
        <v>3876</v>
      </c>
      <c r="I272" t="str">
        <f t="shared" si="20"/>
        <v>N/A</v>
      </c>
      <c r="J272">
        <f t="shared" si="21"/>
        <v>0.65810000000000002</v>
      </c>
      <c r="K272">
        <f t="shared" si="22"/>
        <v>0.56299999999999994</v>
      </c>
      <c r="L272">
        <f t="shared" si="23"/>
        <v>0.56270000000000009</v>
      </c>
      <c r="M272">
        <f t="shared" si="24"/>
        <v>0.5716</v>
      </c>
      <c r="N272">
        <f t="shared" si="25"/>
        <v>0.61030000000000006</v>
      </c>
    </row>
    <row r="273" spans="1:14" x14ac:dyDescent="0.3">
      <c r="A273" s="1">
        <v>26</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27</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28</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29</v>
      </c>
      <c r="B276" t="s">
        <v>778</v>
      </c>
      <c r="C276" t="s">
        <v>3877</v>
      </c>
      <c r="D276" t="s">
        <v>2918</v>
      </c>
      <c r="E276" t="s">
        <v>3878</v>
      </c>
      <c r="F276" t="s">
        <v>3550</v>
      </c>
      <c r="G276" t="s">
        <v>22</v>
      </c>
      <c r="I276" t="str">
        <f t="shared" si="20"/>
        <v>N/A</v>
      </c>
      <c r="J276">
        <f t="shared" si="21"/>
        <v>539400000</v>
      </c>
      <c r="K276">
        <f t="shared" si="22"/>
        <v>1380000000</v>
      </c>
      <c r="L276">
        <f t="shared" si="23"/>
        <v>1350000000</v>
      </c>
      <c r="M276">
        <f t="shared" si="24"/>
        <v>1250000000</v>
      </c>
      <c r="N276">
        <f t="shared" si="25"/>
        <v>1170000000</v>
      </c>
    </row>
    <row r="277" spans="1:14" x14ac:dyDescent="0.3">
      <c r="A277" s="1">
        <v>30</v>
      </c>
      <c r="B277" t="s">
        <v>784</v>
      </c>
      <c r="C277" t="s">
        <v>3645</v>
      </c>
      <c r="D277" t="s">
        <v>3645</v>
      </c>
      <c r="E277" t="s">
        <v>3645</v>
      </c>
      <c r="F277" t="s">
        <v>3645</v>
      </c>
      <c r="G277" t="s">
        <v>3645</v>
      </c>
      <c r="I277" t="str">
        <f t="shared" si="20"/>
        <v>N/A</v>
      </c>
      <c r="J277" t="str">
        <f t="shared" si="21"/>
        <v>200000</v>
      </c>
      <c r="K277" t="str">
        <f t="shared" si="22"/>
        <v>200000</v>
      </c>
      <c r="L277" t="str">
        <f t="shared" si="23"/>
        <v>200000</v>
      </c>
      <c r="M277" t="str">
        <f t="shared" si="24"/>
        <v>200000</v>
      </c>
      <c r="N277" t="str">
        <f t="shared" si="25"/>
        <v>200000</v>
      </c>
    </row>
    <row r="278" spans="1:14" x14ac:dyDescent="0.3">
      <c r="A278" s="1">
        <v>31</v>
      </c>
      <c r="B278" t="s">
        <v>790</v>
      </c>
      <c r="C278" t="s">
        <v>3879</v>
      </c>
      <c r="D278" t="s">
        <v>3880</v>
      </c>
      <c r="E278" t="s">
        <v>3881</v>
      </c>
      <c r="F278" t="s">
        <v>3882</v>
      </c>
      <c r="G278" t="s">
        <v>3883</v>
      </c>
      <c r="I278" t="str">
        <f t="shared" si="20"/>
        <v>N/A</v>
      </c>
      <c r="J278" t="str">
        <f t="shared" si="21"/>
        <v>(2.6M)</v>
      </c>
      <c r="K278" t="str">
        <f t="shared" si="22"/>
        <v>(70.9M)</v>
      </c>
      <c r="L278" t="str">
        <f t="shared" si="23"/>
        <v>(52.4M)</v>
      </c>
      <c r="M278" t="str">
        <f t="shared" si="24"/>
        <v>(29.1M)</v>
      </c>
      <c r="N278" t="str">
        <f t="shared" si="25"/>
        <v>(3.6M)</v>
      </c>
    </row>
    <row r="279" spans="1:14" x14ac:dyDescent="0.3">
      <c r="A279" s="1">
        <v>32</v>
      </c>
      <c r="B279" t="s">
        <v>796</v>
      </c>
      <c r="C279" t="s">
        <v>332</v>
      </c>
      <c r="D279" t="s">
        <v>332</v>
      </c>
      <c r="E279" t="s">
        <v>332</v>
      </c>
      <c r="F279" t="s">
        <v>332</v>
      </c>
      <c r="G279" t="s">
        <v>332</v>
      </c>
      <c r="I279" t="str">
        <f t="shared" si="20"/>
        <v>N/A</v>
      </c>
      <c r="J279" t="str">
        <f t="shared" si="21"/>
        <v>N/A</v>
      </c>
      <c r="K279" t="str">
        <f t="shared" si="22"/>
        <v>N/A</v>
      </c>
      <c r="L279" t="str">
        <f t="shared" si="23"/>
        <v>N/A</v>
      </c>
      <c r="M279" t="str">
        <f t="shared" si="24"/>
        <v>N/A</v>
      </c>
      <c r="N279" t="str">
        <f t="shared" si="25"/>
        <v>N/A</v>
      </c>
    </row>
    <row r="280" spans="1:14" x14ac:dyDescent="0.3">
      <c r="A280" s="1">
        <v>33</v>
      </c>
      <c r="B280" t="s">
        <v>797</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34</v>
      </c>
      <c r="B281" t="s">
        <v>803</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3884</v>
      </c>
      <c r="D283" t="s">
        <v>3885</v>
      </c>
      <c r="E283" t="s">
        <v>3886</v>
      </c>
      <c r="F283" t="s">
        <v>3887</v>
      </c>
      <c r="G283" t="s">
        <v>3888</v>
      </c>
      <c r="I283" t="str">
        <f t="shared" si="20"/>
        <v>N/A</v>
      </c>
      <c r="J283" t="str">
        <f t="shared" si="21"/>
        <v>(2M)</v>
      </c>
      <c r="K283" t="str">
        <f t="shared" si="22"/>
        <v>(3.5M)</v>
      </c>
      <c r="L283" t="str">
        <f t="shared" si="23"/>
        <v>(80.1M)</v>
      </c>
      <c r="M283" t="str">
        <f t="shared" si="24"/>
        <v>(225.8M)</v>
      </c>
      <c r="N283" t="str">
        <f t="shared" si="25"/>
        <v>(342M)</v>
      </c>
    </row>
    <row r="284" spans="1:14" x14ac:dyDescent="0.3">
      <c r="A284" s="1">
        <v>37</v>
      </c>
      <c r="B284" t="s">
        <v>809</v>
      </c>
      <c r="C284" t="s">
        <v>3889</v>
      </c>
      <c r="D284" t="s">
        <v>3890</v>
      </c>
      <c r="E284" t="s">
        <v>3891</v>
      </c>
      <c r="F284" t="s">
        <v>3892</v>
      </c>
      <c r="G284" t="s">
        <v>3893</v>
      </c>
      <c r="I284" t="str">
        <f t="shared" si="20"/>
        <v>N/A</v>
      </c>
      <c r="J284">
        <f t="shared" si="21"/>
        <v>0.34189999999999998</v>
      </c>
      <c r="K284">
        <f t="shared" si="22"/>
        <v>0.43700000000000006</v>
      </c>
      <c r="L284">
        <f t="shared" si="23"/>
        <v>0.43670000000000003</v>
      </c>
      <c r="M284">
        <f t="shared" si="24"/>
        <v>0.42840000000000006</v>
      </c>
      <c r="N284">
        <f t="shared" si="25"/>
        <v>0.38969999999999999</v>
      </c>
    </row>
    <row r="285" spans="1:14" x14ac:dyDescent="0.3">
      <c r="A285" s="1">
        <v>38</v>
      </c>
      <c r="B285" t="s">
        <v>815</v>
      </c>
      <c r="C285" t="s">
        <v>3877</v>
      </c>
      <c r="D285" t="s">
        <v>2918</v>
      </c>
      <c r="E285" t="s">
        <v>3878</v>
      </c>
      <c r="F285" t="s">
        <v>3550</v>
      </c>
      <c r="G285" t="s">
        <v>22</v>
      </c>
      <c r="I285" t="str">
        <f t="shared" si="20"/>
        <v>N/A</v>
      </c>
      <c r="J285">
        <f t="shared" si="21"/>
        <v>539400000</v>
      </c>
      <c r="K285">
        <f t="shared" si="22"/>
        <v>1380000000</v>
      </c>
      <c r="L285">
        <f t="shared" si="23"/>
        <v>1350000000</v>
      </c>
      <c r="M285">
        <f t="shared" si="24"/>
        <v>1250000000</v>
      </c>
      <c r="N285">
        <f t="shared" si="25"/>
        <v>1170000000</v>
      </c>
    </row>
    <row r="286" spans="1:14" x14ac:dyDescent="0.3">
      <c r="A286" s="1">
        <v>39</v>
      </c>
      <c r="B286" t="s">
        <v>816</v>
      </c>
      <c r="C286" t="s">
        <v>3889</v>
      </c>
      <c r="D286" t="s">
        <v>3890</v>
      </c>
      <c r="E286" t="s">
        <v>3891</v>
      </c>
      <c r="F286" t="s">
        <v>3892</v>
      </c>
      <c r="G286" t="s">
        <v>3893</v>
      </c>
      <c r="I286" t="str">
        <f t="shared" si="20"/>
        <v>N/A</v>
      </c>
      <c r="J286">
        <f t="shared" si="21"/>
        <v>0.34189999999999998</v>
      </c>
      <c r="K286">
        <f t="shared" si="22"/>
        <v>0.43700000000000006</v>
      </c>
      <c r="L286">
        <f t="shared" si="23"/>
        <v>0.43670000000000003</v>
      </c>
      <c r="M286">
        <f t="shared" si="24"/>
        <v>0.42840000000000006</v>
      </c>
      <c r="N286">
        <f t="shared" si="25"/>
        <v>0.38969999999999999</v>
      </c>
    </row>
    <row r="287" spans="1:14" x14ac:dyDescent="0.3">
      <c r="A287" s="1">
        <v>40</v>
      </c>
      <c r="B287" t="s">
        <v>817</v>
      </c>
      <c r="C287" t="s">
        <v>332</v>
      </c>
      <c r="D287" t="s">
        <v>332</v>
      </c>
      <c r="E287" t="s">
        <v>3894</v>
      </c>
      <c r="F287" t="s">
        <v>332</v>
      </c>
      <c r="G287" t="s">
        <v>332</v>
      </c>
      <c r="I287" t="str">
        <f t="shared" si="20"/>
        <v>N/A</v>
      </c>
      <c r="J287" t="str">
        <f t="shared" si="21"/>
        <v>N/A</v>
      </c>
      <c r="K287" t="str">
        <f t="shared" si="22"/>
        <v>N/A</v>
      </c>
      <c r="L287">
        <f t="shared" si="23"/>
        <v>1800000</v>
      </c>
      <c r="M287" t="str">
        <f t="shared" si="24"/>
        <v>N/A</v>
      </c>
      <c r="N287" t="str">
        <f t="shared" si="25"/>
        <v>N/A</v>
      </c>
    </row>
    <row r="288" spans="1:14" x14ac:dyDescent="0.3">
      <c r="A288" s="1">
        <v>41</v>
      </c>
      <c r="B288" t="s">
        <v>818</v>
      </c>
      <c r="C288" t="s">
        <v>3877</v>
      </c>
      <c r="D288" t="s">
        <v>2918</v>
      </c>
      <c r="E288" t="s">
        <v>3878</v>
      </c>
      <c r="F288" t="s">
        <v>3550</v>
      </c>
      <c r="G288" t="s">
        <v>22</v>
      </c>
      <c r="I288" t="str">
        <f t="shared" si="20"/>
        <v>N/A</v>
      </c>
      <c r="J288">
        <f t="shared" si="21"/>
        <v>539400000</v>
      </c>
      <c r="K288">
        <f t="shared" si="22"/>
        <v>1380000000</v>
      </c>
      <c r="L288">
        <f t="shared" si="23"/>
        <v>1350000000</v>
      </c>
      <c r="M288">
        <f t="shared" si="24"/>
        <v>1250000000</v>
      </c>
      <c r="N288">
        <f t="shared" si="25"/>
        <v>1170000000</v>
      </c>
    </row>
    <row r="289" spans="1:14" x14ac:dyDescent="0.3">
      <c r="A289" s="1">
        <v>42</v>
      </c>
      <c r="B289" t="s">
        <v>819</v>
      </c>
      <c r="C289" t="s">
        <v>3817</v>
      </c>
      <c r="D289" t="s">
        <v>3263</v>
      </c>
      <c r="E289" t="s">
        <v>3818</v>
      </c>
      <c r="F289" t="s">
        <v>3819</v>
      </c>
      <c r="G289" t="s">
        <v>3820</v>
      </c>
      <c r="I289" t="str">
        <f t="shared" si="20"/>
        <v>N/A</v>
      </c>
      <c r="J289">
        <f t="shared" si="21"/>
        <v>1580000000</v>
      </c>
      <c r="K289">
        <f t="shared" si="22"/>
        <v>3170000000</v>
      </c>
      <c r="L289">
        <f t="shared" si="23"/>
        <v>3100000000</v>
      </c>
      <c r="M289">
        <f t="shared" si="24"/>
        <v>2910000000</v>
      </c>
      <c r="N289">
        <f t="shared" si="25"/>
        <v>3010000000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319</v>
      </c>
      <c r="C291" s="1" t="s">
        <v>320</v>
      </c>
      <c r="D291" s="1" t="s">
        <v>321</v>
      </c>
      <c r="E291" s="1" t="s">
        <v>322</v>
      </c>
      <c r="F291" s="1" t="s">
        <v>323</v>
      </c>
      <c r="G291" s="1" t="s">
        <v>324</v>
      </c>
      <c r="H291" s="1" t="s">
        <v>325</v>
      </c>
      <c r="I291" t="str">
        <f t="shared" si="20"/>
        <v>pos_trend</v>
      </c>
      <c r="J291" t="str">
        <f t="shared" si="21"/>
        <v>2012</v>
      </c>
      <c r="K291" t="str">
        <f t="shared" si="22"/>
        <v>2013</v>
      </c>
      <c r="L291" t="str">
        <f t="shared" si="23"/>
        <v>2014</v>
      </c>
      <c r="M291" t="str">
        <f t="shared" si="24"/>
        <v>2015</v>
      </c>
      <c r="N291" t="str">
        <f t="shared" si="25"/>
        <v>2016</v>
      </c>
    </row>
    <row r="292" spans="1:14" x14ac:dyDescent="0.3">
      <c r="A292" s="1">
        <v>0</v>
      </c>
      <c r="B292" t="s">
        <v>820</v>
      </c>
      <c r="C292" t="s">
        <v>3691</v>
      </c>
      <c r="D292" t="s">
        <v>3692</v>
      </c>
      <c r="E292" t="s">
        <v>3704</v>
      </c>
      <c r="F292" t="s">
        <v>3895</v>
      </c>
      <c r="G292" t="s">
        <v>3896</v>
      </c>
      <c r="I292" t="str">
        <f t="shared" si="20"/>
        <v>N/A</v>
      </c>
      <c r="J292">
        <f t="shared" si="21"/>
        <v>39000000</v>
      </c>
      <c r="K292" t="str">
        <f t="shared" si="22"/>
        <v>(68.3M)</v>
      </c>
      <c r="L292">
        <f t="shared" si="23"/>
        <v>18500000</v>
      </c>
      <c r="M292">
        <f t="shared" si="24"/>
        <v>23300000</v>
      </c>
      <c r="N292">
        <f t="shared" si="25"/>
        <v>26500000</v>
      </c>
    </row>
    <row r="293" spans="1:14" x14ac:dyDescent="0.3">
      <c r="A293" s="1">
        <v>1</v>
      </c>
      <c r="B293" t="s">
        <v>489</v>
      </c>
      <c r="C293" t="s">
        <v>332</v>
      </c>
      <c r="D293" t="s">
        <v>3696</v>
      </c>
      <c r="E293" t="s">
        <v>3897</v>
      </c>
      <c r="F293" t="s">
        <v>3898</v>
      </c>
      <c r="G293" t="s">
        <v>3899</v>
      </c>
      <c r="I293" t="str">
        <f t="shared" si="20"/>
        <v>N/A</v>
      </c>
      <c r="J293" t="str">
        <f t="shared" si="21"/>
        <v>N/A</v>
      </c>
      <c r="K293">
        <f t="shared" si="22"/>
        <v>-2.7513000000000001</v>
      </c>
      <c r="L293">
        <f t="shared" si="23"/>
        <v>1.2709000000000001</v>
      </c>
      <c r="M293">
        <f t="shared" si="24"/>
        <v>0.25950000000000001</v>
      </c>
      <c r="N293">
        <f t="shared" si="25"/>
        <v>0.13730000000000001</v>
      </c>
    </row>
    <row r="294" spans="1:14" x14ac:dyDescent="0.3">
      <c r="A294" s="1">
        <v>2</v>
      </c>
      <c r="B294" t="s">
        <v>821</v>
      </c>
      <c r="C294" t="s">
        <v>3601</v>
      </c>
      <c r="D294" t="s">
        <v>3602</v>
      </c>
      <c r="E294" t="s">
        <v>3603</v>
      </c>
      <c r="F294" t="s">
        <v>3604</v>
      </c>
      <c r="G294" t="s">
        <v>3605</v>
      </c>
      <c r="I294" t="str">
        <f t="shared" si="20"/>
        <v>N/A</v>
      </c>
      <c r="J294">
        <f t="shared" si="21"/>
        <v>114600000</v>
      </c>
      <c r="K294">
        <f t="shared" si="22"/>
        <v>224800000</v>
      </c>
      <c r="L294">
        <f t="shared" si="23"/>
        <v>238500000</v>
      </c>
      <c r="M294">
        <f t="shared" si="24"/>
        <v>280700000</v>
      </c>
      <c r="N294">
        <f t="shared" si="25"/>
        <v>267200000</v>
      </c>
    </row>
    <row r="295" spans="1:14" x14ac:dyDescent="0.3">
      <c r="A295" s="1">
        <v>3</v>
      </c>
      <c r="B295" t="s">
        <v>822</v>
      </c>
      <c r="C295" t="s">
        <v>3601</v>
      </c>
      <c r="D295" t="s">
        <v>3606</v>
      </c>
      <c r="E295" t="s">
        <v>3607</v>
      </c>
      <c r="F295" t="s">
        <v>3608</v>
      </c>
      <c r="G295" t="s">
        <v>3609</v>
      </c>
      <c r="I295" t="str">
        <f t="shared" si="20"/>
        <v>N/A</v>
      </c>
      <c r="J295">
        <f t="shared" si="21"/>
        <v>114600000</v>
      </c>
      <c r="K295">
        <f t="shared" si="22"/>
        <v>216100000</v>
      </c>
      <c r="L295">
        <f t="shared" si="23"/>
        <v>227700000</v>
      </c>
      <c r="M295">
        <f t="shared" si="24"/>
        <v>270600000</v>
      </c>
      <c r="N295">
        <f t="shared" si="25"/>
        <v>257800000</v>
      </c>
    </row>
    <row r="296" spans="1:14" x14ac:dyDescent="0.3">
      <c r="A296" s="1">
        <v>4</v>
      </c>
      <c r="B296" t="s">
        <v>823</v>
      </c>
      <c r="C296" t="s">
        <v>332</v>
      </c>
      <c r="D296" t="s">
        <v>661</v>
      </c>
      <c r="E296" t="s">
        <v>3610</v>
      </c>
      <c r="F296" t="s">
        <v>3611</v>
      </c>
      <c r="G296" t="s">
        <v>3014</v>
      </c>
      <c r="I296" t="str">
        <f t="shared" si="20"/>
        <v>N/A</v>
      </c>
      <c r="J296" t="str">
        <f t="shared" si="21"/>
        <v>N/A</v>
      </c>
      <c r="K296">
        <f t="shared" si="22"/>
        <v>8700000</v>
      </c>
      <c r="L296">
        <f t="shared" si="23"/>
        <v>10800000</v>
      </c>
      <c r="M296">
        <f t="shared" si="24"/>
        <v>10100000</v>
      </c>
      <c r="N296">
        <f t="shared" si="25"/>
        <v>9400000</v>
      </c>
    </row>
    <row r="297" spans="1:14" x14ac:dyDescent="0.3">
      <c r="A297" s="1">
        <v>5</v>
      </c>
      <c r="B297" t="s">
        <v>824</v>
      </c>
      <c r="C297" t="s">
        <v>3900</v>
      </c>
      <c r="D297" t="s">
        <v>3686</v>
      </c>
      <c r="E297" t="s">
        <v>3310</v>
      </c>
      <c r="F297" t="s">
        <v>3680</v>
      </c>
      <c r="G297" t="s">
        <v>3687</v>
      </c>
      <c r="I297" t="str">
        <f t="shared" si="20"/>
        <v>N/A</v>
      </c>
      <c r="J297">
        <f t="shared" si="21"/>
        <v>17200000</v>
      </c>
      <c r="K297" t="str">
        <f t="shared" si="22"/>
        <v>(31.4M)</v>
      </c>
      <c r="L297">
        <f t="shared" si="23"/>
        <v>6700000</v>
      </c>
      <c r="M297">
        <f t="shared" si="24"/>
        <v>9200000</v>
      </c>
      <c r="N297">
        <f t="shared" si="25"/>
        <v>18000000</v>
      </c>
    </row>
    <row r="298" spans="1:14" x14ac:dyDescent="0.3">
      <c r="A298" s="1">
        <v>6</v>
      </c>
      <c r="B298" t="s">
        <v>738</v>
      </c>
      <c r="C298" t="s">
        <v>3900</v>
      </c>
      <c r="D298" t="s">
        <v>3686</v>
      </c>
      <c r="E298" t="s">
        <v>3310</v>
      </c>
      <c r="F298" t="s">
        <v>3680</v>
      </c>
      <c r="G298" t="s">
        <v>3687</v>
      </c>
      <c r="I298" t="str">
        <f t="shared" si="20"/>
        <v>N/A</v>
      </c>
      <c r="J298">
        <f t="shared" si="21"/>
        <v>17200000</v>
      </c>
      <c r="K298" t="str">
        <f t="shared" si="22"/>
        <v>(31.4M)</v>
      </c>
      <c r="L298">
        <f t="shared" si="23"/>
        <v>6700000</v>
      </c>
      <c r="M298">
        <f t="shared" si="24"/>
        <v>9200000</v>
      </c>
      <c r="N298">
        <f t="shared" si="25"/>
        <v>18000000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2951</v>
      </c>
      <c r="D300" t="s">
        <v>3901</v>
      </c>
      <c r="E300" t="s">
        <v>3902</v>
      </c>
      <c r="F300" t="s">
        <v>3903</v>
      </c>
      <c r="G300" t="s">
        <v>3904</v>
      </c>
      <c r="I300" t="str">
        <f t="shared" si="20"/>
        <v>N/A</v>
      </c>
      <c r="J300">
        <f t="shared" si="21"/>
        <v>31800000</v>
      </c>
      <c r="K300">
        <f t="shared" si="22"/>
        <v>56000000</v>
      </c>
      <c r="L300">
        <f t="shared" si="23"/>
        <v>32799999.999999996</v>
      </c>
      <c r="M300">
        <f t="shared" si="24"/>
        <v>41400000</v>
      </c>
      <c r="N300">
        <f t="shared" si="25"/>
        <v>82300000</v>
      </c>
    </row>
    <row r="301" spans="1:14" x14ac:dyDescent="0.3">
      <c r="A301" s="1">
        <v>9</v>
      </c>
      <c r="B301" t="s">
        <v>836</v>
      </c>
      <c r="C301" t="s">
        <v>3905</v>
      </c>
      <c r="D301" t="s">
        <v>3906</v>
      </c>
      <c r="E301" t="s">
        <v>3907</v>
      </c>
      <c r="F301" t="s">
        <v>3908</v>
      </c>
      <c r="G301" t="s">
        <v>3909</v>
      </c>
      <c r="I301" t="str">
        <f t="shared" si="20"/>
        <v>N/A</v>
      </c>
      <c r="J301">
        <f t="shared" si="21"/>
        <v>202600000</v>
      </c>
      <c r="K301">
        <f t="shared" si="22"/>
        <v>181100000</v>
      </c>
      <c r="L301">
        <f t="shared" si="23"/>
        <v>296500000</v>
      </c>
      <c r="M301">
        <f t="shared" si="24"/>
        <v>354600000</v>
      </c>
      <c r="N301">
        <f t="shared" si="25"/>
        <v>394000000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3910</v>
      </c>
      <c r="D303" t="s">
        <v>3911</v>
      </c>
      <c r="E303" t="s">
        <v>3912</v>
      </c>
      <c r="F303" t="s">
        <v>3913</v>
      </c>
      <c r="G303" t="s">
        <v>3914</v>
      </c>
      <c r="I303" t="str">
        <f t="shared" si="20"/>
        <v>N/A</v>
      </c>
      <c r="J303">
        <f t="shared" si="21"/>
        <v>61900000</v>
      </c>
      <c r="K303" t="str">
        <f t="shared" si="22"/>
        <v>(68.8M)</v>
      </c>
      <c r="L303" t="str">
        <f t="shared" si="23"/>
        <v>(71.6M)</v>
      </c>
      <c r="M303" t="str">
        <f t="shared" si="24"/>
        <v>(24.9M)</v>
      </c>
      <c r="N303" t="str">
        <f t="shared" si="25"/>
        <v>(92.4M)</v>
      </c>
    </row>
    <row r="304" spans="1:14" x14ac:dyDescent="0.3">
      <c r="A304" s="1">
        <v>12</v>
      </c>
      <c r="B304" t="s">
        <v>849</v>
      </c>
      <c r="C304" t="s">
        <v>3915</v>
      </c>
      <c r="D304" t="s">
        <v>3916</v>
      </c>
      <c r="E304" t="s">
        <v>3917</v>
      </c>
      <c r="F304" t="s">
        <v>3918</v>
      </c>
      <c r="G304" t="s">
        <v>3919</v>
      </c>
      <c r="I304" t="str">
        <f t="shared" si="20"/>
        <v>N/A</v>
      </c>
      <c r="J304" t="str">
        <f t="shared" si="21"/>
        <v>(16.3M)</v>
      </c>
      <c r="K304" t="str">
        <f t="shared" si="22"/>
        <v>(10.4M)</v>
      </c>
      <c r="L304" t="str">
        <f t="shared" si="23"/>
        <v>(14.7M)</v>
      </c>
      <c r="M304">
        <f t="shared" si="24"/>
        <v>42800000</v>
      </c>
      <c r="N304" t="str">
        <f t="shared" si="25"/>
        <v>(4.8M)</v>
      </c>
    </row>
    <row r="305" spans="1:14" x14ac:dyDescent="0.3">
      <c r="A305" s="1">
        <v>13</v>
      </c>
      <c r="B305" t="s">
        <v>702</v>
      </c>
      <c r="C305" t="s">
        <v>3683</v>
      </c>
      <c r="D305" t="s">
        <v>410</v>
      </c>
      <c r="E305" t="s">
        <v>3920</v>
      </c>
      <c r="F305" t="s">
        <v>3921</v>
      </c>
      <c r="G305" t="s">
        <v>3922</v>
      </c>
      <c r="I305" t="str">
        <f t="shared" si="20"/>
        <v>N/A</v>
      </c>
      <c r="J305" t="str">
        <f t="shared" si="21"/>
        <v>900000</v>
      </c>
      <c r="K305" t="str">
        <f t="shared" si="22"/>
        <v>100000</v>
      </c>
      <c r="L305" t="str">
        <f t="shared" si="23"/>
        <v>(23.1M)</v>
      </c>
      <c r="M305" t="str">
        <f t="shared" si="24"/>
        <v>(3.7M)</v>
      </c>
      <c r="N305" t="str">
        <f t="shared" si="25"/>
        <v>(2.5M)</v>
      </c>
    </row>
    <row r="306" spans="1:14" x14ac:dyDescent="0.3">
      <c r="A306" s="1">
        <v>14</v>
      </c>
      <c r="B306" t="s">
        <v>860</v>
      </c>
      <c r="C306" t="s">
        <v>3923</v>
      </c>
      <c r="D306" t="s">
        <v>3924</v>
      </c>
      <c r="E306" t="s">
        <v>3925</v>
      </c>
      <c r="F306" t="s">
        <v>3926</v>
      </c>
      <c r="G306" t="s">
        <v>3927</v>
      </c>
      <c r="I306" t="str">
        <f t="shared" si="20"/>
        <v>pos_trend</v>
      </c>
      <c r="J306">
        <f t="shared" si="21"/>
        <v>62200000</v>
      </c>
      <c r="K306" t="str">
        <f t="shared" si="22"/>
        <v>(21M)</v>
      </c>
      <c r="L306" t="str">
        <f t="shared" si="23"/>
        <v>(38M)</v>
      </c>
      <c r="M306" t="str">
        <f t="shared" si="24"/>
        <v>(77.1M)</v>
      </c>
      <c r="N306" t="str">
        <f t="shared" si="25"/>
        <v>(93.8M)</v>
      </c>
    </row>
    <row r="307" spans="1:14" x14ac:dyDescent="0.3">
      <c r="A307" s="1">
        <v>15</v>
      </c>
      <c r="B307" t="s">
        <v>866</v>
      </c>
      <c r="C307" t="s">
        <v>3928</v>
      </c>
      <c r="D307" t="s">
        <v>3929</v>
      </c>
      <c r="E307" t="s">
        <v>3930</v>
      </c>
      <c r="F307" t="s">
        <v>3931</v>
      </c>
      <c r="G307" t="s">
        <v>3932</v>
      </c>
      <c r="I307" t="str">
        <f t="shared" si="20"/>
        <v>N/A</v>
      </c>
      <c r="J307">
        <f t="shared" si="21"/>
        <v>264500000</v>
      </c>
      <c r="K307">
        <f t="shared" si="22"/>
        <v>112300000</v>
      </c>
      <c r="L307">
        <f t="shared" si="23"/>
        <v>224900000</v>
      </c>
      <c r="M307">
        <f t="shared" si="24"/>
        <v>329700000</v>
      </c>
      <c r="N307">
        <f t="shared" si="25"/>
        <v>301600000</v>
      </c>
    </row>
    <row r="308" spans="1:14" x14ac:dyDescent="0.3">
      <c r="A308" s="1">
        <v>16</v>
      </c>
      <c r="B308" t="s">
        <v>870</v>
      </c>
      <c r="C308" t="s">
        <v>332</v>
      </c>
      <c r="D308" t="s">
        <v>3933</v>
      </c>
      <c r="E308" t="s">
        <v>3934</v>
      </c>
      <c r="F308" t="s">
        <v>3935</v>
      </c>
      <c r="G308" t="s">
        <v>3936</v>
      </c>
      <c r="I308" t="str">
        <f t="shared" si="20"/>
        <v>N/A</v>
      </c>
      <c r="J308" t="str">
        <f t="shared" si="21"/>
        <v>N/A</v>
      </c>
      <c r="K308">
        <f t="shared" si="22"/>
        <v>-0.57540000000000002</v>
      </c>
      <c r="L308">
        <f t="shared" si="23"/>
        <v>1.0026999999999999</v>
      </c>
      <c r="M308">
        <f t="shared" si="24"/>
        <v>0.46600000000000003</v>
      </c>
      <c r="N308">
        <f t="shared" si="25"/>
        <v>-8.5199999999999998E-2</v>
      </c>
    </row>
    <row r="309" spans="1:14" x14ac:dyDescent="0.3">
      <c r="A309" s="1">
        <v>17</v>
      </c>
      <c r="B309" t="s">
        <v>875</v>
      </c>
      <c r="C309" t="s">
        <v>3937</v>
      </c>
      <c r="D309" t="s">
        <v>3938</v>
      </c>
      <c r="E309" t="s">
        <v>3939</v>
      </c>
      <c r="F309" t="s">
        <v>3940</v>
      </c>
      <c r="G309" t="s">
        <v>3941</v>
      </c>
      <c r="I309" t="str">
        <f t="shared" si="20"/>
        <v>N/A</v>
      </c>
      <c r="J309">
        <f t="shared" si="21"/>
        <v>0.62770000000000004</v>
      </c>
      <c r="K309">
        <f t="shared" si="22"/>
        <v>0.18329999999999999</v>
      </c>
      <c r="L309">
        <f t="shared" si="23"/>
        <v>0.34360000000000002</v>
      </c>
      <c r="M309">
        <f t="shared" si="24"/>
        <v>0.46939999999999998</v>
      </c>
      <c r="N309">
        <f t="shared" si="25"/>
        <v>0.4158</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881</v>
      </c>
      <c r="C312" t="s">
        <v>3942</v>
      </c>
      <c r="D312" t="s">
        <v>3943</v>
      </c>
      <c r="E312" t="s">
        <v>3944</v>
      </c>
      <c r="F312" t="s">
        <v>3945</v>
      </c>
      <c r="G312" t="s">
        <v>3946</v>
      </c>
      <c r="I312" t="str">
        <f t="shared" si="20"/>
        <v>N/A</v>
      </c>
      <c r="J312" t="str">
        <f t="shared" si="21"/>
        <v>(10.7M)</v>
      </c>
      <c r="K312" t="str">
        <f t="shared" si="22"/>
        <v>(287.1M)</v>
      </c>
      <c r="L312" t="str">
        <f t="shared" si="23"/>
        <v>(234M)</v>
      </c>
      <c r="M312" t="str">
        <f t="shared" si="24"/>
        <v>(163.4M)</v>
      </c>
      <c r="N312" t="str">
        <f t="shared" si="25"/>
        <v>(192M)</v>
      </c>
    </row>
    <row r="313" spans="1:14" x14ac:dyDescent="0.3">
      <c r="A313" s="1">
        <v>1</v>
      </c>
      <c r="B313" t="s">
        <v>887</v>
      </c>
      <c r="C313" t="s">
        <v>3942</v>
      </c>
      <c r="D313" t="s">
        <v>3943</v>
      </c>
      <c r="E313" t="s">
        <v>3944</v>
      </c>
      <c r="F313" t="s">
        <v>3945</v>
      </c>
      <c r="G313" t="s">
        <v>3946</v>
      </c>
      <c r="I313" t="str">
        <f t="shared" si="20"/>
        <v>N/A</v>
      </c>
      <c r="J313" t="str">
        <f t="shared" si="21"/>
        <v>(10.7M)</v>
      </c>
      <c r="K313" t="str">
        <f t="shared" si="22"/>
        <v>(287.1M)</v>
      </c>
      <c r="L313" t="str">
        <f t="shared" si="23"/>
        <v>(234M)</v>
      </c>
      <c r="M313" t="str">
        <f t="shared" si="24"/>
        <v>(163.4M)</v>
      </c>
      <c r="N313" t="str">
        <f t="shared" si="25"/>
        <v>(192M)</v>
      </c>
    </row>
    <row r="314" spans="1:14" x14ac:dyDescent="0.3">
      <c r="A314" s="1">
        <v>2</v>
      </c>
      <c r="B314" t="s">
        <v>893</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899</v>
      </c>
      <c r="C315" t="s">
        <v>332</v>
      </c>
      <c r="D315" t="s">
        <v>3947</v>
      </c>
      <c r="E315" t="s">
        <v>3948</v>
      </c>
      <c r="F315" t="s">
        <v>3949</v>
      </c>
      <c r="G315" t="s">
        <v>3950</v>
      </c>
      <c r="I315" t="str">
        <f t="shared" si="20"/>
        <v>N/A</v>
      </c>
      <c r="J315" t="str">
        <f t="shared" si="21"/>
        <v>N/A</v>
      </c>
      <c r="K315">
        <f t="shared" si="22"/>
        <v>-25.831799999999998</v>
      </c>
      <c r="L315">
        <f t="shared" si="23"/>
        <v>0.185</v>
      </c>
      <c r="M315">
        <f t="shared" si="24"/>
        <v>0.30170000000000002</v>
      </c>
      <c r="N315">
        <f t="shared" si="25"/>
        <v>-0.17500000000000002</v>
      </c>
    </row>
    <row r="316" spans="1:14" x14ac:dyDescent="0.3">
      <c r="A316" s="1">
        <v>4</v>
      </c>
      <c r="B316" t="s">
        <v>904</v>
      </c>
      <c r="C316" t="s">
        <v>3951</v>
      </c>
      <c r="D316" t="s">
        <v>3952</v>
      </c>
      <c r="E316" t="s">
        <v>3953</v>
      </c>
      <c r="F316" t="s">
        <v>3954</v>
      </c>
      <c r="G316" t="s">
        <v>3955</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-2.5400000000000002E-2</v>
      </c>
      <c r="K316">
        <f t="shared" ref="K316:K379" si="28">IF(TRIM(D316)="-", "N/A", IF(RIGHT(D316,1)="M",1000000*VALUE(LEFT(D316,LEN(D316)-1)),IF(RIGHT(D316,1)="B",1000000000*VALUE(LEFT(D316,LEN(D316)-1)),IF(RIGHT(D316,1)="%",0.01*VALUE(LEFT(D316,LEN(D316)-1)),D316))))</f>
        <v>-0.46860000000000002</v>
      </c>
      <c r="L316">
        <f t="shared" ref="L316:L379" si="29">IF(TRIM(E316)="-", "N/A", IF(RIGHT(E316,1)="M",1000000*VALUE(LEFT(E316,LEN(E316)-1)),IF(RIGHT(E316,1)="B",1000000000*VALUE(LEFT(E316,LEN(E316)-1)),IF(RIGHT(E316,1)="%",0.01*VALUE(LEFT(E316,LEN(E316)-1)),E316))))</f>
        <v>-0.35749999999999998</v>
      </c>
      <c r="M316">
        <f t="shared" ref="M316:M379" si="30">IF(TRIM(F316)="-", "N/A", IF(RIGHT(F316,1)="M",1000000*VALUE(LEFT(F316,LEN(F316)-1)),IF(RIGHT(F316,1)="B",1000000000*VALUE(LEFT(F316,LEN(F316)-1)),IF(RIGHT(F316,1)="%",0.01*VALUE(LEFT(F316,LEN(F316)-1)),F316))))</f>
        <v>-0.23260000000000003</v>
      </c>
      <c r="N316">
        <f t="shared" ref="N316:N379" si="31">IF(TRIM(G316)="-", "N/A", IF(RIGHT(G316,1)="M",1000000*VALUE(LEFT(G316,LEN(G316)-1)),IF(RIGHT(G316,1)="B",1000000000*VALUE(LEFT(G316,LEN(G316)-1)),IF(RIGHT(G316,1)="%",0.01*VALUE(LEFT(G316,LEN(G316)-1)),G316))))</f>
        <v>-0.26469999999999999</v>
      </c>
    </row>
    <row r="317" spans="1:14" x14ac:dyDescent="0.3">
      <c r="A317" s="1">
        <v>5</v>
      </c>
      <c r="B317" t="s">
        <v>910</v>
      </c>
      <c r="C317" t="s">
        <v>332</v>
      </c>
      <c r="D317" t="s">
        <v>3956</v>
      </c>
      <c r="E317" t="s">
        <v>3957</v>
      </c>
      <c r="F317" t="s">
        <v>332</v>
      </c>
      <c r="G317" t="s">
        <v>3958</v>
      </c>
      <c r="I317" t="str">
        <f t="shared" si="26"/>
        <v>N/A</v>
      </c>
      <c r="J317" t="str">
        <f t="shared" si="27"/>
        <v>N/A</v>
      </c>
      <c r="K317" t="str">
        <f t="shared" si="28"/>
        <v>(524M)</v>
      </c>
      <c r="L317" t="str">
        <f t="shared" si="29"/>
        <v>(35.7M)</v>
      </c>
      <c r="M317" t="str">
        <f t="shared" si="30"/>
        <v>N/A</v>
      </c>
      <c r="N317" t="str">
        <f t="shared" si="31"/>
        <v>(140M)</v>
      </c>
    </row>
    <row r="318" spans="1:14" x14ac:dyDescent="0.3">
      <c r="A318" s="1">
        <v>6</v>
      </c>
      <c r="B318" t="s">
        <v>914</v>
      </c>
      <c r="C318" t="s">
        <v>332</v>
      </c>
      <c r="D318" t="s">
        <v>332</v>
      </c>
      <c r="E318" t="s">
        <v>332</v>
      </c>
      <c r="F318" t="s">
        <v>332</v>
      </c>
      <c r="G318" t="s">
        <v>332</v>
      </c>
      <c r="I318" t="str">
        <f t="shared" si="26"/>
        <v>N/A</v>
      </c>
      <c r="J318" t="str">
        <f t="shared" si="27"/>
        <v>N/A</v>
      </c>
      <c r="K318" t="str">
        <f t="shared" si="28"/>
        <v>N/A</v>
      </c>
      <c r="L318" t="str">
        <f t="shared" si="29"/>
        <v>N/A</v>
      </c>
      <c r="M318" t="str">
        <f t="shared" si="30"/>
        <v>N/A</v>
      </c>
      <c r="N318" t="str">
        <f t="shared" si="31"/>
        <v>N/A</v>
      </c>
    </row>
    <row r="319" spans="1:14" x14ac:dyDescent="0.3">
      <c r="A319" s="1">
        <v>7</v>
      </c>
      <c r="B319" t="s">
        <v>917</v>
      </c>
      <c r="C319" t="s">
        <v>332</v>
      </c>
      <c r="D319" t="s">
        <v>332</v>
      </c>
      <c r="E319" t="s">
        <v>332</v>
      </c>
      <c r="F319" t="s">
        <v>3959</v>
      </c>
      <c r="G319" t="s">
        <v>3960</v>
      </c>
      <c r="I319" t="str">
        <f t="shared" si="26"/>
        <v>N/A</v>
      </c>
      <c r="J319" t="str">
        <f t="shared" si="27"/>
        <v>N/A</v>
      </c>
      <c r="K319" t="str">
        <f t="shared" si="28"/>
        <v>N/A</v>
      </c>
      <c r="L319" t="str">
        <f t="shared" si="29"/>
        <v>N/A</v>
      </c>
      <c r="M319" t="str">
        <f t="shared" si="30"/>
        <v>(6.6M)</v>
      </c>
      <c r="N319" t="str">
        <f t="shared" si="31"/>
        <v>(10.5M)</v>
      </c>
    </row>
    <row r="320" spans="1:14" x14ac:dyDescent="0.3">
      <c r="A320" s="1">
        <v>8</v>
      </c>
      <c r="B320" t="s">
        <v>918</v>
      </c>
      <c r="C320" t="s">
        <v>332</v>
      </c>
      <c r="D320" t="s">
        <v>332</v>
      </c>
      <c r="E320" t="s">
        <v>332</v>
      </c>
      <c r="F320" t="s">
        <v>3959</v>
      </c>
      <c r="G320" t="s">
        <v>3960</v>
      </c>
      <c r="I320" t="str">
        <f t="shared" si="26"/>
        <v>N/A</v>
      </c>
      <c r="J320" t="str">
        <f t="shared" si="27"/>
        <v>N/A</v>
      </c>
      <c r="K320" t="str">
        <f t="shared" si="28"/>
        <v>N/A</v>
      </c>
      <c r="L320" t="str">
        <f t="shared" si="29"/>
        <v>N/A</v>
      </c>
      <c r="M320" t="str">
        <f t="shared" si="30"/>
        <v>(6.6M)</v>
      </c>
      <c r="N320" t="str">
        <f t="shared" si="31"/>
        <v>(10.5M)</v>
      </c>
    </row>
    <row r="321" spans="1:14" x14ac:dyDescent="0.3">
      <c r="A321" s="1">
        <v>9</v>
      </c>
      <c r="B321" t="s">
        <v>919</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920</v>
      </c>
      <c r="C322" t="s">
        <v>3961</v>
      </c>
      <c r="D322" t="s">
        <v>332</v>
      </c>
      <c r="E322" t="s">
        <v>332</v>
      </c>
      <c r="F322" t="s">
        <v>332</v>
      </c>
      <c r="G322" t="s">
        <v>332</v>
      </c>
      <c r="I322" t="str">
        <f t="shared" si="26"/>
        <v>N/A</v>
      </c>
      <c r="J322" t="str">
        <f t="shared" si="27"/>
        <v>(210.7M)</v>
      </c>
      <c r="K322" t="str">
        <f t="shared" si="28"/>
        <v>N/A</v>
      </c>
      <c r="L322" t="str">
        <f t="shared" si="29"/>
        <v>N/A</v>
      </c>
      <c r="M322" t="str">
        <f t="shared" si="30"/>
        <v>N/A</v>
      </c>
      <c r="N322" t="str">
        <f t="shared" si="31"/>
        <v>N/A</v>
      </c>
    </row>
    <row r="323" spans="1:14" x14ac:dyDescent="0.3">
      <c r="A323" s="1">
        <v>11</v>
      </c>
      <c r="B323" t="s">
        <v>921</v>
      </c>
      <c r="C323" t="s">
        <v>3962</v>
      </c>
      <c r="D323" t="s">
        <v>3046</v>
      </c>
      <c r="E323" t="s">
        <v>3963</v>
      </c>
      <c r="F323" t="s">
        <v>410</v>
      </c>
      <c r="G323" t="s">
        <v>1357</v>
      </c>
      <c r="I323" t="str">
        <f t="shared" si="26"/>
        <v>N/A</v>
      </c>
      <c r="J323">
        <f t="shared" si="27"/>
        <v>5400000</v>
      </c>
      <c r="K323">
        <f t="shared" si="28"/>
        <v>16600000.000000002</v>
      </c>
      <c r="L323">
        <f t="shared" si="29"/>
        <v>5100000</v>
      </c>
      <c r="M323" t="str">
        <f t="shared" si="30"/>
        <v>100000</v>
      </c>
      <c r="N323">
        <f t="shared" si="31"/>
        <v>3000000</v>
      </c>
    </row>
    <row r="324" spans="1:14" x14ac:dyDescent="0.3">
      <c r="A324" s="1">
        <v>12</v>
      </c>
      <c r="B324" t="s">
        <v>923</v>
      </c>
      <c r="C324" t="s">
        <v>3964</v>
      </c>
      <c r="D324" t="s">
        <v>3965</v>
      </c>
      <c r="E324" t="s">
        <v>3966</v>
      </c>
      <c r="F324" t="s">
        <v>3967</v>
      </c>
      <c r="G324" t="s">
        <v>3968</v>
      </c>
      <c r="I324" t="str">
        <f t="shared" si="26"/>
        <v>N/A</v>
      </c>
      <c r="J324" t="str">
        <f t="shared" si="27"/>
        <v>(216M)</v>
      </c>
      <c r="K324" t="str">
        <f t="shared" si="28"/>
        <v>(794.5M)</v>
      </c>
      <c r="L324" t="str">
        <f t="shared" si="29"/>
        <v>(264.6M)</v>
      </c>
      <c r="M324" t="str">
        <f t="shared" si="30"/>
        <v>(169.9M)</v>
      </c>
      <c r="N324" t="str">
        <f t="shared" si="31"/>
        <v>(339.5M)</v>
      </c>
    </row>
    <row r="325" spans="1:14" x14ac:dyDescent="0.3">
      <c r="A325" s="1">
        <v>13</v>
      </c>
      <c r="B325" t="s">
        <v>929</v>
      </c>
      <c r="C325" t="s">
        <v>332</v>
      </c>
      <c r="D325" t="s">
        <v>3969</v>
      </c>
      <c r="E325" t="s">
        <v>3970</v>
      </c>
      <c r="F325" t="s">
        <v>3971</v>
      </c>
      <c r="G325" t="s">
        <v>3972</v>
      </c>
      <c r="I325" t="str">
        <f t="shared" si="26"/>
        <v>N/A</v>
      </c>
      <c r="J325" t="str">
        <f t="shared" si="27"/>
        <v>N/A</v>
      </c>
      <c r="K325">
        <f t="shared" si="28"/>
        <v>-2.6781999999999999</v>
      </c>
      <c r="L325">
        <f t="shared" si="29"/>
        <v>0.66700000000000004</v>
      </c>
      <c r="M325">
        <f t="shared" si="30"/>
        <v>0.3579</v>
      </c>
      <c r="N325">
        <f t="shared" si="31"/>
        <v>-0.99819999999999998</v>
      </c>
    </row>
    <row r="326" spans="1:14" x14ac:dyDescent="0.3">
      <c r="A326" s="1">
        <v>14</v>
      </c>
      <c r="B326" t="s">
        <v>934</v>
      </c>
      <c r="C326" t="s">
        <v>3973</v>
      </c>
      <c r="D326" t="s">
        <v>3974</v>
      </c>
      <c r="E326" t="s">
        <v>3975</v>
      </c>
      <c r="F326" t="s">
        <v>3976</v>
      </c>
      <c r="G326" t="s">
        <v>3977</v>
      </c>
      <c r="I326" t="str">
        <f t="shared" si="26"/>
        <v>N/A</v>
      </c>
      <c r="J326">
        <f t="shared" si="27"/>
        <v>-0.51259999999999994</v>
      </c>
      <c r="K326">
        <f t="shared" si="28"/>
        <v>-1.2967</v>
      </c>
      <c r="L326">
        <f t="shared" si="29"/>
        <v>-0.4042</v>
      </c>
      <c r="M326">
        <f t="shared" si="30"/>
        <v>-0.24190000000000003</v>
      </c>
      <c r="N326">
        <f t="shared" si="31"/>
        <v>-0.46799999999999997</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320</v>
      </c>
      <c r="D328" s="1" t="s">
        <v>321</v>
      </c>
      <c r="E328" s="1" t="s">
        <v>322</v>
      </c>
      <c r="F328" s="1" t="s">
        <v>323</v>
      </c>
      <c r="G328" s="1" t="s">
        <v>324</v>
      </c>
      <c r="H328" s="1" t="s">
        <v>325</v>
      </c>
      <c r="I328" t="str">
        <f t="shared" si="26"/>
        <v>pos_trend</v>
      </c>
      <c r="J328" t="str">
        <f t="shared" si="27"/>
        <v>2012</v>
      </c>
      <c r="K328" t="str">
        <f t="shared" si="28"/>
        <v>2013</v>
      </c>
      <c r="L328" t="str">
        <f t="shared" si="29"/>
        <v>2014</v>
      </c>
      <c r="M328" t="str">
        <f t="shared" si="30"/>
        <v>2015</v>
      </c>
      <c r="N328" t="str">
        <f t="shared" si="31"/>
        <v>2016</v>
      </c>
    </row>
    <row r="329" spans="1:14" x14ac:dyDescent="0.3">
      <c r="A329" s="1">
        <v>0</v>
      </c>
      <c r="B329" t="s">
        <v>940</v>
      </c>
      <c r="C329" t="s">
        <v>332</v>
      </c>
      <c r="D329" t="s">
        <v>3978</v>
      </c>
      <c r="E329" t="s">
        <v>3979</v>
      </c>
      <c r="F329" t="s">
        <v>3979</v>
      </c>
      <c r="G329" t="s">
        <v>3979</v>
      </c>
      <c r="I329" t="str">
        <f t="shared" si="26"/>
        <v>N/A</v>
      </c>
      <c r="J329" t="str">
        <f t="shared" si="27"/>
        <v>N/A</v>
      </c>
      <c r="K329" t="str">
        <f t="shared" si="28"/>
        <v>(3M)</v>
      </c>
      <c r="L329" t="str">
        <f t="shared" si="29"/>
        <v>(4M)</v>
      </c>
      <c r="M329" t="str">
        <f t="shared" si="30"/>
        <v>(4M)</v>
      </c>
      <c r="N329" t="str">
        <f t="shared" si="31"/>
        <v>(4M)</v>
      </c>
    </row>
    <row r="330" spans="1:14" x14ac:dyDescent="0.3">
      <c r="A330" s="1">
        <v>1</v>
      </c>
      <c r="B330" t="s">
        <v>946</v>
      </c>
      <c r="C330" t="s">
        <v>332</v>
      </c>
      <c r="D330" t="s">
        <v>332</v>
      </c>
      <c r="E330" t="s">
        <v>332</v>
      </c>
      <c r="F330" t="s">
        <v>332</v>
      </c>
      <c r="G330" t="s">
        <v>332</v>
      </c>
      <c r="I330" t="str">
        <f t="shared" si="26"/>
        <v>N/A</v>
      </c>
      <c r="J330" t="str">
        <f t="shared" si="27"/>
        <v>N/A</v>
      </c>
      <c r="K330" t="str">
        <f t="shared" si="28"/>
        <v>N/A</v>
      </c>
      <c r="L330" t="str">
        <f t="shared" si="29"/>
        <v>N/A</v>
      </c>
      <c r="M330" t="str">
        <f t="shared" si="30"/>
        <v>N/A</v>
      </c>
      <c r="N330" t="str">
        <f t="shared" si="31"/>
        <v>N/A</v>
      </c>
    </row>
    <row r="331" spans="1:14" x14ac:dyDescent="0.3">
      <c r="A331" s="1">
        <v>2</v>
      </c>
      <c r="B331" t="s">
        <v>501</v>
      </c>
      <c r="C331" t="s">
        <v>332</v>
      </c>
      <c r="D331" t="s">
        <v>3978</v>
      </c>
      <c r="E331" t="s">
        <v>3979</v>
      </c>
      <c r="F331" t="s">
        <v>3979</v>
      </c>
      <c r="G331" t="s">
        <v>3979</v>
      </c>
      <c r="I331" t="str">
        <f t="shared" si="26"/>
        <v>N/A</v>
      </c>
      <c r="J331" t="str">
        <f t="shared" si="27"/>
        <v>N/A</v>
      </c>
      <c r="K331" t="str">
        <f t="shared" si="28"/>
        <v>(3M)</v>
      </c>
      <c r="L331" t="str">
        <f t="shared" si="29"/>
        <v>(4M)</v>
      </c>
      <c r="M331" t="str">
        <f t="shared" si="30"/>
        <v>(4M)</v>
      </c>
      <c r="N331" t="str">
        <f t="shared" si="31"/>
        <v>(4M)</v>
      </c>
    </row>
    <row r="332" spans="1:14" x14ac:dyDescent="0.3">
      <c r="A332" s="1">
        <v>3</v>
      </c>
      <c r="B332" t="s">
        <v>947</v>
      </c>
      <c r="C332" t="s">
        <v>2734</v>
      </c>
      <c r="D332" t="s">
        <v>3980</v>
      </c>
      <c r="E332" t="s">
        <v>3981</v>
      </c>
      <c r="F332" t="s">
        <v>3982</v>
      </c>
      <c r="G332" t="s">
        <v>3983</v>
      </c>
      <c r="I332" t="str">
        <f t="shared" si="26"/>
        <v>N/A</v>
      </c>
      <c r="J332">
        <f t="shared" si="27"/>
        <v>4200000</v>
      </c>
      <c r="K332">
        <f t="shared" si="28"/>
        <v>39600000</v>
      </c>
      <c r="L332" t="str">
        <f t="shared" si="29"/>
        <v>(64M)</v>
      </c>
      <c r="M332" t="str">
        <f t="shared" si="30"/>
        <v>(138.9M)</v>
      </c>
      <c r="N332" t="str">
        <f t="shared" si="31"/>
        <v>(112.5M)</v>
      </c>
    </row>
    <row r="333" spans="1:14" x14ac:dyDescent="0.3">
      <c r="A333" s="1">
        <v>4</v>
      </c>
      <c r="B333" t="s">
        <v>953</v>
      </c>
      <c r="C333" t="s">
        <v>332</v>
      </c>
      <c r="D333" t="s">
        <v>332</v>
      </c>
      <c r="E333" t="s">
        <v>3984</v>
      </c>
      <c r="F333" t="s">
        <v>3985</v>
      </c>
      <c r="G333" t="s">
        <v>3986</v>
      </c>
      <c r="I333" t="str">
        <f t="shared" si="26"/>
        <v>N/A</v>
      </c>
      <c r="J333" t="str">
        <f t="shared" si="27"/>
        <v>N/A</v>
      </c>
      <c r="K333" t="str">
        <f t="shared" si="28"/>
        <v>N/A</v>
      </c>
      <c r="L333" t="str">
        <f t="shared" si="29"/>
        <v>(75.1M)</v>
      </c>
      <c r="M333" t="str">
        <f t="shared" si="30"/>
        <v>(144.5M)</v>
      </c>
      <c r="N333" t="str">
        <f t="shared" si="31"/>
        <v>(115.7M)</v>
      </c>
    </row>
    <row r="334" spans="1:14" x14ac:dyDescent="0.3">
      <c r="A334" s="1">
        <v>5</v>
      </c>
      <c r="B334" t="s">
        <v>957</v>
      </c>
      <c r="C334" t="s">
        <v>2734</v>
      </c>
      <c r="D334" t="s">
        <v>3980</v>
      </c>
      <c r="E334" t="s">
        <v>3987</v>
      </c>
      <c r="F334" t="s">
        <v>3988</v>
      </c>
      <c r="G334" t="s">
        <v>2782</v>
      </c>
      <c r="I334" t="str">
        <f t="shared" si="26"/>
        <v>N/A</v>
      </c>
      <c r="J334">
        <f t="shared" si="27"/>
        <v>4200000</v>
      </c>
      <c r="K334">
        <f t="shared" si="28"/>
        <v>39600000</v>
      </c>
      <c r="L334">
        <f t="shared" si="29"/>
        <v>11100000</v>
      </c>
      <c r="M334">
        <f t="shared" si="30"/>
        <v>5600000</v>
      </c>
      <c r="N334">
        <f t="shared" si="31"/>
        <v>3200000</v>
      </c>
    </row>
    <row r="335" spans="1:14" x14ac:dyDescent="0.3">
      <c r="A335" s="1">
        <v>6</v>
      </c>
      <c r="B335" t="s">
        <v>961</v>
      </c>
      <c r="C335" t="s">
        <v>332</v>
      </c>
      <c r="D335" t="s">
        <v>332</v>
      </c>
      <c r="E335" t="s">
        <v>332</v>
      </c>
      <c r="F335" t="s">
        <v>332</v>
      </c>
      <c r="G335" t="s">
        <v>332</v>
      </c>
      <c r="I335" t="str">
        <f t="shared" si="26"/>
        <v>N/A</v>
      </c>
      <c r="J335" t="str">
        <f t="shared" si="27"/>
        <v>N/A</v>
      </c>
      <c r="K335" t="str">
        <f t="shared" si="28"/>
        <v>N/A</v>
      </c>
      <c r="L335" t="str">
        <f t="shared" si="29"/>
        <v>N/A</v>
      </c>
      <c r="M335" t="str">
        <f t="shared" si="30"/>
        <v>N/A</v>
      </c>
      <c r="N335" t="str">
        <f t="shared" si="31"/>
        <v>N/A</v>
      </c>
    </row>
    <row r="336" spans="1:14" x14ac:dyDescent="0.3">
      <c r="A336" s="1">
        <v>7</v>
      </c>
      <c r="B336" t="s">
        <v>962</v>
      </c>
      <c r="C336" t="s">
        <v>2734</v>
      </c>
      <c r="D336" t="s">
        <v>3980</v>
      </c>
      <c r="E336" t="s">
        <v>3987</v>
      </c>
      <c r="F336" t="s">
        <v>3988</v>
      </c>
      <c r="G336" t="s">
        <v>2782</v>
      </c>
      <c r="I336" t="str">
        <f t="shared" si="26"/>
        <v>N/A</v>
      </c>
      <c r="J336">
        <f t="shared" si="27"/>
        <v>4200000</v>
      </c>
      <c r="K336">
        <f t="shared" si="28"/>
        <v>39600000</v>
      </c>
      <c r="L336">
        <f t="shared" si="29"/>
        <v>11100000</v>
      </c>
      <c r="M336">
        <f t="shared" si="30"/>
        <v>5600000</v>
      </c>
      <c r="N336">
        <f t="shared" si="31"/>
        <v>3200000</v>
      </c>
    </row>
    <row r="337" spans="1:14" x14ac:dyDescent="0.3">
      <c r="A337" s="1">
        <v>8</v>
      </c>
      <c r="B337" t="s">
        <v>963</v>
      </c>
      <c r="C337" t="s">
        <v>1870</v>
      </c>
      <c r="D337" t="s">
        <v>3989</v>
      </c>
      <c r="E337" t="s">
        <v>3959</v>
      </c>
      <c r="F337" t="s">
        <v>3990</v>
      </c>
      <c r="G337" t="s">
        <v>3991</v>
      </c>
      <c r="I337" t="str">
        <f t="shared" si="26"/>
        <v>N/A</v>
      </c>
      <c r="J337" t="str">
        <f t="shared" si="27"/>
        <v>(5M)</v>
      </c>
      <c r="K337">
        <f t="shared" si="28"/>
        <v>628500000</v>
      </c>
      <c r="L337" t="str">
        <f t="shared" si="29"/>
        <v>(6.6M)</v>
      </c>
      <c r="M337" t="str">
        <f t="shared" si="30"/>
        <v>(9.6M)</v>
      </c>
      <c r="N337">
        <f t="shared" si="31"/>
        <v>135100000</v>
      </c>
    </row>
    <row r="338" spans="1:14" x14ac:dyDescent="0.3">
      <c r="A338" s="1">
        <v>9</v>
      </c>
      <c r="B338" t="s">
        <v>969</v>
      </c>
      <c r="C338" t="s">
        <v>332</v>
      </c>
      <c r="D338" t="s">
        <v>332</v>
      </c>
      <c r="E338" t="s">
        <v>332</v>
      </c>
      <c r="F338" t="s">
        <v>332</v>
      </c>
      <c r="G338" t="s">
        <v>332</v>
      </c>
      <c r="I338" t="str">
        <f t="shared" si="26"/>
        <v>N/A</v>
      </c>
      <c r="J338" t="str">
        <f t="shared" si="27"/>
        <v>N/A</v>
      </c>
      <c r="K338" t="str">
        <f t="shared" si="28"/>
        <v>N/A</v>
      </c>
      <c r="L338" t="str">
        <f t="shared" si="29"/>
        <v>N/A</v>
      </c>
      <c r="M338" t="str">
        <f t="shared" si="30"/>
        <v>N/A</v>
      </c>
      <c r="N338" t="str">
        <f t="shared" si="31"/>
        <v>N/A</v>
      </c>
    </row>
    <row r="339" spans="1:14" x14ac:dyDescent="0.3">
      <c r="A339" s="1">
        <v>10</v>
      </c>
      <c r="B339" t="s">
        <v>970</v>
      </c>
      <c r="C339" t="s">
        <v>1870</v>
      </c>
      <c r="D339" t="s">
        <v>3989</v>
      </c>
      <c r="E339" t="s">
        <v>3959</v>
      </c>
      <c r="F339" t="s">
        <v>3990</v>
      </c>
      <c r="G339" t="s">
        <v>3991</v>
      </c>
      <c r="I339" t="str">
        <f t="shared" si="26"/>
        <v>N/A</v>
      </c>
      <c r="J339" t="str">
        <f t="shared" si="27"/>
        <v>(5M)</v>
      </c>
      <c r="K339">
        <f t="shared" si="28"/>
        <v>628500000</v>
      </c>
      <c r="L339" t="str">
        <f t="shared" si="29"/>
        <v>(6.6M)</v>
      </c>
      <c r="M339" t="str">
        <f t="shared" si="30"/>
        <v>(9.6M)</v>
      </c>
      <c r="N339">
        <f t="shared" si="31"/>
        <v>135100000</v>
      </c>
    </row>
    <row r="340" spans="1:14" x14ac:dyDescent="0.3">
      <c r="A340" s="1">
        <v>11</v>
      </c>
      <c r="B340" t="s">
        <v>971</v>
      </c>
      <c r="C340" t="s">
        <v>332</v>
      </c>
      <c r="D340" t="s">
        <v>3992</v>
      </c>
      <c r="E340" t="s">
        <v>332</v>
      </c>
      <c r="F340" t="s">
        <v>3978</v>
      </c>
      <c r="G340" t="s">
        <v>3878</v>
      </c>
      <c r="I340" t="str">
        <f t="shared" si="26"/>
        <v>N/A</v>
      </c>
      <c r="J340" t="str">
        <f t="shared" si="27"/>
        <v>N/A</v>
      </c>
      <c r="K340">
        <f t="shared" si="28"/>
        <v>1110000000</v>
      </c>
      <c r="L340" t="str">
        <f t="shared" si="29"/>
        <v>N/A</v>
      </c>
      <c r="M340" t="str">
        <f t="shared" si="30"/>
        <v>(3M)</v>
      </c>
      <c r="N340">
        <f t="shared" si="31"/>
        <v>1350000000</v>
      </c>
    </row>
    <row r="341" spans="1:14" x14ac:dyDescent="0.3">
      <c r="A341" s="1">
        <v>12</v>
      </c>
      <c r="B341" t="s">
        <v>972</v>
      </c>
      <c r="C341" t="s">
        <v>1870</v>
      </c>
      <c r="D341" t="s">
        <v>3993</v>
      </c>
      <c r="E341" t="s">
        <v>3959</v>
      </c>
      <c r="F341" t="s">
        <v>3959</v>
      </c>
      <c r="G341" t="s">
        <v>3994</v>
      </c>
      <c r="I341" t="str">
        <f t="shared" si="26"/>
        <v>N/A</v>
      </c>
      <c r="J341" t="str">
        <f t="shared" si="27"/>
        <v>(5M)</v>
      </c>
      <c r="K341" t="str">
        <f t="shared" si="28"/>
        <v>(485.3M)</v>
      </c>
      <c r="L341" t="str">
        <f t="shared" si="29"/>
        <v>(6.6M)</v>
      </c>
      <c r="M341" t="str">
        <f t="shared" si="30"/>
        <v>(6.6M)</v>
      </c>
      <c r="N341" t="str">
        <f t="shared" si="31"/>
        <v>(1.21B)</v>
      </c>
    </row>
    <row r="342" spans="1:14" x14ac:dyDescent="0.3">
      <c r="A342" s="1">
        <v>13</v>
      </c>
      <c r="B342" t="s">
        <v>830</v>
      </c>
      <c r="C342" t="s">
        <v>332</v>
      </c>
      <c r="D342" t="s">
        <v>332</v>
      </c>
      <c r="E342" t="s">
        <v>1357</v>
      </c>
      <c r="F342" t="s">
        <v>1469</v>
      </c>
      <c r="G342" t="s">
        <v>3995</v>
      </c>
      <c r="I342" t="str">
        <f t="shared" si="26"/>
        <v>N/A</v>
      </c>
      <c r="J342" t="str">
        <f t="shared" si="27"/>
        <v>N/A</v>
      </c>
      <c r="K342" t="str">
        <f t="shared" si="28"/>
        <v>N/A</v>
      </c>
      <c r="L342">
        <f t="shared" si="29"/>
        <v>3000000</v>
      </c>
      <c r="M342">
        <f t="shared" si="30"/>
        <v>1000000</v>
      </c>
      <c r="N342">
        <f t="shared" si="31"/>
        <v>1300000</v>
      </c>
    </row>
    <row r="343" spans="1:14" x14ac:dyDescent="0.3">
      <c r="A343" s="1">
        <v>14</v>
      </c>
      <c r="B343" t="s">
        <v>920</v>
      </c>
      <c r="C343" t="s">
        <v>332</v>
      </c>
      <c r="D343" t="s">
        <v>332</v>
      </c>
      <c r="E343" t="s">
        <v>332</v>
      </c>
      <c r="F343" t="s">
        <v>332</v>
      </c>
      <c r="G343" t="s">
        <v>332</v>
      </c>
      <c r="I343" t="str">
        <f t="shared" si="26"/>
        <v>N/A</v>
      </c>
      <c r="J343" t="str">
        <f t="shared" si="27"/>
        <v>N/A</v>
      </c>
      <c r="K343" t="str">
        <f t="shared" si="28"/>
        <v>N/A</v>
      </c>
      <c r="L343" t="str">
        <f t="shared" si="29"/>
        <v>N/A</v>
      </c>
      <c r="M343" t="str">
        <f t="shared" si="30"/>
        <v>N/A</v>
      </c>
      <c r="N343" t="str">
        <f t="shared" si="31"/>
        <v>N/A</v>
      </c>
    </row>
    <row r="344" spans="1:14" x14ac:dyDescent="0.3">
      <c r="A344" s="1">
        <v>15</v>
      </c>
      <c r="B344" t="s">
        <v>921</v>
      </c>
      <c r="C344" t="s">
        <v>332</v>
      </c>
      <c r="D344" t="s">
        <v>332</v>
      </c>
      <c r="E344" t="s">
        <v>1357</v>
      </c>
      <c r="F344" t="s">
        <v>1469</v>
      </c>
      <c r="G344" t="s">
        <v>3995</v>
      </c>
      <c r="I344" t="str">
        <f t="shared" si="26"/>
        <v>N/A</v>
      </c>
      <c r="J344" t="str">
        <f t="shared" si="27"/>
        <v>N/A</v>
      </c>
      <c r="K344" t="str">
        <f t="shared" si="28"/>
        <v>N/A</v>
      </c>
      <c r="L344">
        <f t="shared" si="29"/>
        <v>3000000</v>
      </c>
      <c r="M344">
        <f t="shared" si="30"/>
        <v>1000000</v>
      </c>
      <c r="N344">
        <f t="shared" si="31"/>
        <v>1300000</v>
      </c>
    </row>
    <row r="345" spans="1:14" x14ac:dyDescent="0.3">
      <c r="A345" s="1">
        <v>16</v>
      </c>
      <c r="B345" t="s">
        <v>976</v>
      </c>
      <c r="C345" t="s">
        <v>3690</v>
      </c>
      <c r="D345" t="s">
        <v>3799</v>
      </c>
      <c r="E345" t="s">
        <v>3912</v>
      </c>
      <c r="F345" t="s">
        <v>3996</v>
      </c>
      <c r="G345" t="s">
        <v>3634</v>
      </c>
      <c r="I345" t="str">
        <f t="shared" si="26"/>
        <v>N/A</v>
      </c>
      <c r="J345" t="str">
        <f t="shared" si="27"/>
        <v>(800,000)</v>
      </c>
      <c r="K345">
        <f t="shared" si="28"/>
        <v>665100000</v>
      </c>
      <c r="L345" t="str">
        <f t="shared" si="29"/>
        <v>(71.6M)</v>
      </c>
      <c r="M345" t="str">
        <f t="shared" si="30"/>
        <v>(151.5M)</v>
      </c>
      <c r="N345">
        <f t="shared" si="31"/>
        <v>19900000</v>
      </c>
    </row>
    <row r="346" spans="1:14" x14ac:dyDescent="0.3">
      <c r="A346" s="1">
        <v>17</v>
      </c>
      <c r="B346" t="s">
        <v>981</v>
      </c>
      <c r="C346" t="s">
        <v>332</v>
      </c>
      <c r="D346" t="s">
        <v>3997</v>
      </c>
      <c r="E346" t="s">
        <v>3998</v>
      </c>
      <c r="F346" t="s">
        <v>3999</v>
      </c>
      <c r="G346" t="s">
        <v>4000</v>
      </c>
      <c r="I346" t="str">
        <f t="shared" si="26"/>
        <v>N/A</v>
      </c>
      <c r="J346" t="str">
        <f t="shared" si="27"/>
        <v>N/A</v>
      </c>
      <c r="K346">
        <f t="shared" si="28"/>
        <v>832.375</v>
      </c>
      <c r="L346">
        <f t="shared" si="29"/>
        <v>-1.1076999999999999</v>
      </c>
      <c r="M346">
        <f t="shared" si="30"/>
        <v>-1.1159000000000001</v>
      </c>
      <c r="N346">
        <f t="shared" si="31"/>
        <v>1.1314</v>
      </c>
    </row>
    <row r="347" spans="1:14" x14ac:dyDescent="0.3">
      <c r="A347" s="1">
        <v>18</v>
      </c>
      <c r="B347" t="s">
        <v>986</v>
      </c>
      <c r="C347" t="s">
        <v>4001</v>
      </c>
      <c r="D347" t="s">
        <v>4002</v>
      </c>
      <c r="E347" t="s">
        <v>4003</v>
      </c>
      <c r="F347" t="s">
        <v>4004</v>
      </c>
      <c r="G347" t="s">
        <v>4005</v>
      </c>
      <c r="I347" t="str">
        <f t="shared" si="26"/>
        <v>N/A</v>
      </c>
      <c r="J347">
        <f t="shared" si="27"/>
        <v>-1.9E-3</v>
      </c>
      <c r="K347">
        <f t="shared" si="28"/>
        <v>1.0854999999999999</v>
      </c>
      <c r="L347">
        <f t="shared" si="29"/>
        <v>-0.1094</v>
      </c>
      <c r="M347">
        <f t="shared" si="30"/>
        <v>-0.2157</v>
      </c>
      <c r="N347">
        <f t="shared" si="31"/>
        <v>2.7400000000000004E-2</v>
      </c>
    </row>
    <row r="348" spans="1:14" x14ac:dyDescent="0.3">
      <c r="A348" s="1">
        <v>19</v>
      </c>
      <c r="B348" t="s">
        <v>991</v>
      </c>
      <c r="C348" t="s">
        <v>332</v>
      </c>
      <c r="D348" t="s">
        <v>332</v>
      </c>
      <c r="E348" t="s">
        <v>332</v>
      </c>
      <c r="F348" t="s">
        <v>332</v>
      </c>
      <c r="G348" t="s">
        <v>332</v>
      </c>
      <c r="I348" t="str">
        <f t="shared" si="26"/>
        <v>N/A</v>
      </c>
      <c r="J348" t="str">
        <f t="shared" si="27"/>
        <v>N/A</v>
      </c>
      <c r="K348" t="str">
        <f t="shared" si="28"/>
        <v>N/A</v>
      </c>
      <c r="L348" t="str">
        <f t="shared" si="29"/>
        <v>N/A</v>
      </c>
      <c r="M348" t="str">
        <f t="shared" si="30"/>
        <v>N/A</v>
      </c>
      <c r="N348" t="str">
        <f t="shared" si="31"/>
        <v>N/A</v>
      </c>
    </row>
    <row r="349" spans="1:14" x14ac:dyDescent="0.3">
      <c r="A349" s="1">
        <v>20</v>
      </c>
      <c r="B349" t="s">
        <v>997</v>
      </c>
      <c r="C349" t="s">
        <v>998</v>
      </c>
      <c r="D349" t="s">
        <v>332</v>
      </c>
      <c r="E349" t="s">
        <v>998</v>
      </c>
      <c r="F349" t="s">
        <v>998</v>
      </c>
      <c r="G349" t="s">
        <v>998</v>
      </c>
      <c r="I349" t="str">
        <f t="shared" si="26"/>
        <v>N/A</v>
      </c>
      <c r="J349" t="str">
        <f t="shared" si="27"/>
        <v>0</v>
      </c>
      <c r="K349" t="str">
        <f t="shared" si="28"/>
        <v>N/A</v>
      </c>
      <c r="L349" t="str">
        <f t="shared" si="29"/>
        <v>0</v>
      </c>
      <c r="M349" t="str">
        <f t="shared" si="30"/>
        <v>0</v>
      </c>
      <c r="N349" t="str">
        <f t="shared" si="31"/>
        <v>0</v>
      </c>
    </row>
    <row r="350" spans="1:14" x14ac:dyDescent="0.3">
      <c r="A350" s="1">
        <v>21</v>
      </c>
      <c r="B350" t="s">
        <v>999</v>
      </c>
      <c r="C350" t="s">
        <v>4006</v>
      </c>
      <c r="D350" t="s">
        <v>4007</v>
      </c>
      <c r="E350" t="s">
        <v>4008</v>
      </c>
      <c r="F350" t="s">
        <v>3793</v>
      </c>
      <c r="G350" t="s">
        <v>4009</v>
      </c>
      <c r="I350" t="str">
        <f t="shared" si="26"/>
        <v>N/A</v>
      </c>
      <c r="J350">
        <f t="shared" si="27"/>
        <v>47700000</v>
      </c>
      <c r="K350" t="str">
        <f t="shared" si="28"/>
        <v>(17.1M)</v>
      </c>
      <c r="L350" t="str">
        <f t="shared" si="29"/>
        <v>(111.3M)</v>
      </c>
      <c r="M350">
        <f t="shared" si="30"/>
        <v>8300000.0000000009</v>
      </c>
      <c r="N350" t="str">
        <f t="shared" si="31"/>
        <v>(18M)</v>
      </c>
    </row>
    <row r="351" spans="1:14" x14ac:dyDescent="0.3">
      <c r="A351" s="1">
        <v>22</v>
      </c>
      <c r="B351" t="s">
        <v>1005</v>
      </c>
      <c r="C351" t="s">
        <v>4010</v>
      </c>
      <c r="D351" t="s">
        <v>4011</v>
      </c>
      <c r="E351" t="s">
        <v>4012</v>
      </c>
      <c r="F351" t="s">
        <v>4013</v>
      </c>
      <c r="G351" t="s">
        <v>4014</v>
      </c>
      <c r="I351" t="str">
        <f t="shared" si="26"/>
        <v>N/A</v>
      </c>
      <c r="J351">
        <f t="shared" si="27"/>
        <v>253800000</v>
      </c>
      <c r="K351" t="str">
        <f t="shared" si="28"/>
        <v>(174.8M)</v>
      </c>
      <c r="L351" t="str">
        <f t="shared" si="29"/>
        <v>(9.1M)</v>
      </c>
      <c r="M351">
        <f t="shared" si="30"/>
        <v>166300000</v>
      </c>
      <c r="N351">
        <f t="shared" si="31"/>
        <v>109600000</v>
      </c>
    </row>
    <row r="352" spans="1:14" x14ac:dyDescent="0.3">
      <c r="A352" s="1">
        <v>23</v>
      </c>
      <c r="B352" t="s">
        <v>1010</v>
      </c>
      <c r="C352" t="s">
        <v>332</v>
      </c>
      <c r="D352" t="s">
        <v>4015</v>
      </c>
      <c r="E352" t="s">
        <v>4016</v>
      </c>
      <c r="F352" t="s">
        <v>4017</v>
      </c>
      <c r="G352" t="s">
        <v>4018</v>
      </c>
      <c r="I352" t="str">
        <f t="shared" si="26"/>
        <v>N/A</v>
      </c>
      <c r="J352" t="str">
        <f t="shared" si="27"/>
        <v>N/A</v>
      </c>
      <c r="K352">
        <f t="shared" si="28"/>
        <v>-1.6887000000000001</v>
      </c>
      <c r="L352">
        <f t="shared" si="29"/>
        <v>0.94790000000000008</v>
      </c>
      <c r="M352">
        <f t="shared" si="30"/>
        <v>19.274699999999999</v>
      </c>
      <c r="N352">
        <f t="shared" si="31"/>
        <v>-0.34100000000000003</v>
      </c>
    </row>
    <row r="353" spans="1:14" x14ac:dyDescent="0.3">
      <c r="A353" s="1">
        <v>24</v>
      </c>
      <c r="B353" t="s">
        <v>1015</v>
      </c>
      <c r="C353" t="s">
        <v>332</v>
      </c>
      <c r="D353" t="s">
        <v>332</v>
      </c>
      <c r="E353" t="s">
        <v>332</v>
      </c>
      <c r="F353" t="s">
        <v>332</v>
      </c>
      <c r="G353" t="s">
        <v>4019</v>
      </c>
      <c r="I353" t="str">
        <f t="shared" si="26"/>
        <v>N/A</v>
      </c>
      <c r="J353" t="str">
        <f t="shared" si="27"/>
        <v>N/A</v>
      </c>
      <c r="K353" t="str">
        <f t="shared" si="28"/>
        <v>N/A</v>
      </c>
      <c r="L353" t="str">
        <f t="shared" si="29"/>
        <v>N/A</v>
      </c>
      <c r="M353" t="str">
        <f t="shared" si="30"/>
        <v>N/A</v>
      </c>
      <c r="N353">
        <f t="shared" si="31"/>
        <v>5.7800000000000004E-2</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4020</v>
      </c>
      <c r="C355" t="s">
        <v>4021</v>
      </c>
      <c r="I355" t="str">
        <f t="shared" si="26"/>
        <v>N/A</v>
      </c>
      <c r="J355" t="str">
        <f t="shared" si="27"/>
        <v>BWX Technologies</v>
      </c>
      <c r="K355">
        <f t="shared" si="28"/>
        <v>0</v>
      </c>
      <c r="L355">
        <f t="shared" si="29"/>
        <v>0</v>
      </c>
      <c r="M355">
        <f t="shared" si="30"/>
        <v>0</v>
      </c>
      <c r="N355">
        <f t="shared" si="31"/>
        <v>0</v>
      </c>
    </row>
    <row r="356" spans="1:14" x14ac:dyDescent="0.3">
      <c r="A356" s="1">
        <v>1</v>
      </c>
      <c r="B356" t="s">
        <v>4022</v>
      </c>
      <c r="C356" t="s">
        <v>4023</v>
      </c>
      <c r="I356" t="str">
        <f t="shared" si="26"/>
        <v>N/A</v>
      </c>
      <c r="J356" t="str">
        <f t="shared" si="27"/>
        <v>Kratos Defense &amp; Security</v>
      </c>
      <c r="K356">
        <f t="shared" si="28"/>
        <v>0</v>
      </c>
      <c r="L356">
        <f t="shared" si="29"/>
        <v>0</v>
      </c>
      <c r="M356">
        <f t="shared" si="30"/>
        <v>0</v>
      </c>
      <c r="N356">
        <f t="shared" si="31"/>
        <v>0</v>
      </c>
    </row>
    <row r="357" spans="1:14" x14ac:dyDescent="0.3">
      <c r="A357" s="1">
        <v>2</v>
      </c>
      <c r="B357" t="s">
        <v>4024</v>
      </c>
      <c r="C357" t="s">
        <v>4025</v>
      </c>
      <c r="I357" t="str">
        <f t="shared" si="26"/>
        <v>N/A</v>
      </c>
      <c r="J357" t="str">
        <f t="shared" si="27"/>
        <v>Advanced Defense</v>
      </c>
      <c r="K357">
        <f t="shared" si="28"/>
        <v>0</v>
      </c>
      <c r="L357">
        <f t="shared" si="29"/>
        <v>0</v>
      </c>
      <c r="M357">
        <f t="shared" si="30"/>
        <v>0</v>
      </c>
      <c r="N357">
        <f t="shared" si="31"/>
        <v>0</v>
      </c>
    </row>
    <row r="358" spans="1:14" x14ac:dyDescent="0.3">
      <c r="A358" s="1">
        <v>3</v>
      </c>
      <c r="B358" t="s">
        <v>4026</v>
      </c>
      <c r="C358" t="s">
        <v>4027</v>
      </c>
      <c r="I358" t="str">
        <f t="shared" si="26"/>
        <v>N/A</v>
      </c>
      <c r="J358" t="str">
        <f t="shared" si="27"/>
        <v>KLX</v>
      </c>
      <c r="K358">
        <f t="shared" si="28"/>
        <v>0</v>
      </c>
      <c r="L358">
        <f t="shared" si="29"/>
        <v>0</v>
      </c>
      <c r="M358">
        <f t="shared" si="30"/>
        <v>0</v>
      </c>
      <c r="N358">
        <f t="shared" si="31"/>
        <v>0</v>
      </c>
    </row>
    <row r="359" spans="1:14" x14ac:dyDescent="0.3">
      <c r="A359" s="1">
        <v>4</v>
      </c>
      <c r="B359" t="s">
        <v>4028</v>
      </c>
      <c r="C359" t="s">
        <v>4029</v>
      </c>
      <c r="I359" t="str">
        <f t="shared" si="26"/>
        <v>N/A</v>
      </c>
      <c r="J359" t="str">
        <f t="shared" si="27"/>
        <v>Orbital ATK</v>
      </c>
      <c r="K359">
        <f t="shared" si="28"/>
        <v>0</v>
      </c>
      <c r="L359">
        <f t="shared" si="29"/>
        <v>0</v>
      </c>
      <c r="M359">
        <f t="shared" si="30"/>
        <v>0</v>
      </c>
      <c r="N359">
        <f t="shared" si="31"/>
        <v>0</v>
      </c>
    </row>
    <row r="360" spans="1:14" x14ac:dyDescent="0.3">
      <c r="A360" s="1">
        <v>5</v>
      </c>
      <c r="B360" t="s">
        <v>4030</v>
      </c>
      <c r="C360" t="s">
        <v>4031</v>
      </c>
      <c r="I360" t="str">
        <f t="shared" si="26"/>
        <v>N/A</v>
      </c>
      <c r="J360" t="str">
        <f t="shared" si="27"/>
        <v>Aerojet Rocketdyne Hldgs</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1705</v>
      </c>
      <c r="I363" t="str">
        <f t="shared" si="26"/>
        <v>N/A</v>
      </c>
      <c r="J363">
        <f t="shared" si="27"/>
        <v>5000000000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4032</v>
      </c>
      <c r="I365" t="str">
        <f t="shared" si="26"/>
        <v>N/A</v>
      </c>
      <c r="J365" t="str">
        <f t="shared" si="27"/>
        <v>27.49</v>
      </c>
      <c r="K365">
        <f t="shared" si="28"/>
        <v>0</v>
      </c>
      <c r="L365">
        <f t="shared" si="29"/>
        <v>0</v>
      </c>
      <c r="M365">
        <f t="shared" si="30"/>
        <v>0</v>
      </c>
      <c r="N365">
        <f t="shared" si="31"/>
        <v>0</v>
      </c>
    </row>
    <row r="366" spans="1:14" x14ac:dyDescent="0.3">
      <c r="A366" s="1">
        <v>3</v>
      </c>
      <c r="B366" t="s">
        <v>105</v>
      </c>
      <c r="C366" t="s">
        <v>4033</v>
      </c>
      <c r="I366" t="str">
        <f t="shared" si="26"/>
        <v>N/A</v>
      </c>
      <c r="J366" t="str">
        <f t="shared" si="27"/>
        <v>23.16</v>
      </c>
      <c r="K366">
        <f t="shared" si="28"/>
        <v>0</v>
      </c>
      <c r="L366">
        <f t="shared" si="29"/>
        <v>0</v>
      </c>
      <c r="M366">
        <f t="shared" si="30"/>
        <v>0</v>
      </c>
      <c r="N366">
        <f t="shared" si="31"/>
        <v>0</v>
      </c>
    </row>
    <row r="367" spans="1:14" x14ac:dyDescent="0.3">
      <c r="A367" s="1">
        <v>4</v>
      </c>
      <c r="B367" t="s">
        <v>107</v>
      </c>
      <c r="C367" t="s">
        <v>4034</v>
      </c>
      <c r="I367" t="str">
        <f t="shared" si="26"/>
        <v>N/A</v>
      </c>
      <c r="J367" t="str">
        <f t="shared" si="27"/>
        <v>2.17</v>
      </c>
      <c r="K367">
        <f t="shared" si="28"/>
        <v>0</v>
      </c>
      <c r="L367">
        <f t="shared" si="29"/>
        <v>0</v>
      </c>
      <c r="M367">
        <f t="shared" si="30"/>
        <v>0</v>
      </c>
      <c r="N367">
        <f t="shared" si="31"/>
        <v>0</v>
      </c>
    </row>
    <row r="368" spans="1:14" x14ac:dyDescent="0.3">
      <c r="A368" s="1">
        <v>5</v>
      </c>
      <c r="B368" t="s">
        <v>109</v>
      </c>
      <c r="C368" t="s">
        <v>4035</v>
      </c>
      <c r="I368" t="str">
        <f t="shared" si="26"/>
        <v>N/A</v>
      </c>
      <c r="J368" t="str">
        <f t="shared" si="27"/>
        <v>3.10</v>
      </c>
      <c r="K368">
        <f t="shared" si="28"/>
        <v>0</v>
      </c>
      <c r="L368">
        <f t="shared" si="29"/>
        <v>0</v>
      </c>
      <c r="M368">
        <f t="shared" si="30"/>
        <v>0</v>
      </c>
      <c r="N368">
        <f t="shared" si="31"/>
        <v>0</v>
      </c>
    </row>
    <row r="369" spans="1:14" x14ac:dyDescent="0.3">
      <c r="A369" s="1">
        <v>6</v>
      </c>
      <c r="B369" t="s">
        <v>111</v>
      </c>
      <c r="C369" t="s">
        <v>4036</v>
      </c>
      <c r="I369" t="str">
        <f t="shared" si="26"/>
        <v>N/A</v>
      </c>
      <c r="J369" t="str">
        <f t="shared" si="27"/>
        <v>24.29</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4037</v>
      </c>
      <c r="I374" t="str">
        <f t="shared" si="26"/>
        <v>N/A</v>
      </c>
      <c r="J374">
        <f t="shared" si="27"/>
        <v>1030000000</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4038</v>
      </c>
      <c r="I376" t="str">
        <f t="shared" si="26"/>
        <v>N/A</v>
      </c>
      <c r="J376" t="str">
        <f t="shared" si="27"/>
        <v>-16.18</v>
      </c>
      <c r="K376">
        <f t="shared" si="28"/>
        <v>0</v>
      </c>
      <c r="L376">
        <f t="shared" si="29"/>
        <v>0</v>
      </c>
      <c r="M376">
        <f t="shared" si="30"/>
        <v>0</v>
      </c>
      <c r="N376">
        <f t="shared" si="31"/>
        <v>0</v>
      </c>
    </row>
    <row r="377" spans="1:14" x14ac:dyDescent="0.3">
      <c r="A377" s="1">
        <v>3</v>
      </c>
      <c r="B377" t="s">
        <v>105</v>
      </c>
      <c r="C377" t="s">
        <v>4039</v>
      </c>
      <c r="I377" t="str">
        <f t="shared" si="26"/>
        <v>N/A</v>
      </c>
      <c r="J377" t="str">
        <f t="shared" si="27"/>
        <v>38.58</v>
      </c>
      <c r="K377">
        <f t="shared" si="28"/>
        <v>0</v>
      </c>
      <c r="L377">
        <f t="shared" si="29"/>
        <v>0</v>
      </c>
      <c r="M377">
        <f t="shared" si="30"/>
        <v>0</v>
      </c>
      <c r="N377">
        <f t="shared" si="31"/>
        <v>0</v>
      </c>
    </row>
    <row r="378" spans="1:14" x14ac:dyDescent="0.3">
      <c r="A378" s="1">
        <v>4</v>
      </c>
      <c r="B378" t="s">
        <v>107</v>
      </c>
      <c r="C378" t="s">
        <v>4040</v>
      </c>
      <c r="I378" t="str">
        <f t="shared" si="26"/>
        <v>N/A</v>
      </c>
      <c r="J378" t="str">
        <f t="shared" si="27"/>
        <v>9.15</v>
      </c>
      <c r="K378">
        <f t="shared" si="28"/>
        <v>0</v>
      </c>
      <c r="L378">
        <f t="shared" si="29"/>
        <v>0</v>
      </c>
      <c r="M378">
        <f t="shared" si="30"/>
        <v>0</v>
      </c>
      <c r="N378">
        <f t="shared" si="31"/>
        <v>0</v>
      </c>
    </row>
    <row r="379" spans="1:14" x14ac:dyDescent="0.3">
      <c r="A379" s="1">
        <v>5</v>
      </c>
      <c r="B379" t="s">
        <v>109</v>
      </c>
      <c r="C379" t="s">
        <v>3436</v>
      </c>
      <c r="I379" t="str">
        <f t="shared" si="26"/>
        <v>N/A</v>
      </c>
      <c r="J379" t="str">
        <f t="shared" si="27"/>
        <v>1.51</v>
      </c>
      <c r="K379">
        <f t="shared" si="28"/>
        <v>0</v>
      </c>
      <c r="L379">
        <f t="shared" si="29"/>
        <v>0</v>
      </c>
      <c r="M379">
        <f t="shared" si="30"/>
        <v>0</v>
      </c>
      <c r="N379">
        <f t="shared" si="31"/>
        <v>0</v>
      </c>
    </row>
    <row r="380" spans="1:14" x14ac:dyDescent="0.3">
      <c r="A380" s="1">
        <v>6</v>
      </c>
      <c r="B380" t="s">
        <v>111</v>
      </c>
      <c r="C380" t="s">
        <v>4041</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2.94</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4042</v>
      </c>
      <c r="I385" t="str">
        <f t="shared" si="32"/>
        <v>N/A</v>
      </c>
      <c r="J385" t="str">
        <f t="shared" si="33"/>
        <v>195.13k</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4043</v>
      </c>
      <c r="I387" t="str">
        <f t="shared" si="32"/>
        <v>N/A</v>
      </c>
      <c r="J387" t="str">
        <f t="shared" si="33"/>
        <v>-1.70</v>
      </c>
      <c r="K387">
        <f t="shared" si="34"/>
        <v>0</v>
      </c>
      <c r="L387">
        <f t="shared" si="35"/>
        <v>0</v>
      </c>
      <c r="M387">
        <f t="shared" si="36"/>
        <v>0</v>
      </c>
      <c r="N387">
        <f t="shared" si="37"/>
        <v>0</v>
      </c>
    </row>
    <row r="388" spans="1:14" x14ac:dyDescent="0.3">
      <c r="A388" s="1">
        <v>3</v>
      </c>
      <c r="B388" t="s">
        <v>105</v>
      </c>
      <c r="I388" t="str">
        <f t="shared" si="32"/>
        <v>N/A</v>
      </c>
      <c r="J388">
        <f t="shared" si="33"/>
        <v>0</v>
      </c>
      <c r="K388">
        <f t="shared" si="34"/>
        <v>0</v>
      </c>
      <c r="L388">
        <f t="shared" si="35"/>
        <v>0</v>
      </c>
      <c r="M388">
        <f t="shared" si="36"/>
        <v>0</v>
      </c>
      <c r="N388">
        <f t="shared" si="37"/>
        <v>0</v>
      </c>
    </row>
    <row r="389" spans="1:14" x14ac:dyDescent="0.3">
      <c r="A389" s="1">
        <v>4</v>
      </c>
      <c r="B389" t="s">
        <v>107</v>
      </c>
      <c r="I389" t="str">
        <f t="shared" si="32"/>
        <v>N/A</v>
      </c>
      <c r="J389">
        <f t="shared" si="33"/>
        <v>0</v>
      </c>
      <c r="K389">
        <f t="shared" si="34"/>
        <v>0</v>
      </c>
      <c r="L389">
        <f t="shared" si="35"/>
        <v>0</v>
      </c>
      <c r="M389">
        <f t="shared" si="36"/>
        <v>0</v>
      </c>
      <c r="N389">
        <f t="shared" si="37"/>
        <v>0</v>
      </c>
    </row>
    <row r="390" spans="1:14" x14ac:dyDescent="0.3">
      <c r="A390" s="1">
        <v>5</v>
      </c>
      <c r="B390" t="s">
        <v>109</v>
      </c>
      <c r="C390" t="s">
        <v>2846</v>
      </c>
      <c r="I390" t="str">
        <f t="shared" si="32"/>
        <v>N/A</v>
      </c>
      <c r="J390" t="str">
        <f t="shared" si="33"/>
        <v>1.62</v>
      </c>
      <c r="K390">
        <f t="shared" si="34"/>
        <v>0</v>
      </c>
      <c r="L390">
        <f t="shared" si="35"/>
        <v>0</v>
      </c>
      <c r="M390">
        <f t="shared" si="36"/>
        <v>0</v>
      </c>
      <c r="N390">
        <f t="shared" si="37"/>
        <v>0</v>
      </c>
    </row>
    <row r="391" spans="1:14" x14ac:dyDescent="0.3">
      <c r="A391" s="1">
        <v>6</v>
      </c>
      <c r="B391" t="s">
        <v>111</v>
      </c>
      <c r="C391" t="s">
        <v>2216</v>
      </c>
      <c r="I391" t="str">
        <f t="shared" si="32"/>
        <v>N/A</v>
      </c>
      <c r="J391" t="str">
        <f t="shared" si="33"/>
        <v>0.85</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4044</v>
      </c>
      <c r="I396" t="str">
        <f t="shared" si="32"/>
        <v>N/A</v>
      </c>
      <c r="J396">
        <f t="shared" si="33"/>
        <v>2650000000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4045</v>
      </c>
      <c r="I398" t="str">
        <f t="shared" si="32"/>
        <v>N/A</v>
      </c>
      <c r="J398" t="str">
        <f t="shared" si="33"/>
        <v>41.71</v>
      </c>
      <c r="K398">
        <f t="shared" si="34"/>
        <v>0</v>
      </c>
      <c r="L398">
        <f t="shared" si="35"/>
        <v>0</v>
      </c>
      <c r="M398">
        <f t="shared" si="36"/>
        <v>0</v>
      </c>
      <c r="N398">
        <f t="shared" si="37"/>
        <v>0</v>
      </c>
    </row>
    <row r="399" spans="1:14" x14ac:dyDescent="0.3">
      <c r="A399" s="1">
        <v>3</v>
      </c>
      <c r="B399" t="s">
        <v>105</v>
      </c>
      <c r="C399" t="s">
        <v>4046</v>
      </c>
      <c r="I399" t="str">
        <f t="shared" si="32"/>
        <v>N/A</v>
      </c>
      <c r="J399" t="str">
        <f t="shared" si="33"/>
        <v>13.05</v>
      </c>
      <c r="K399">
        <f t="shared" si="34"/>
        <v>0</v>
      </c>
      <c r="L399">
        <f t="shared" si="35"/>
        <v>0</v>
      </c>
      <c r="M399">
        <f t="shared" si="36"/>
        <v>0</v>
      </c>
      <c r="N399">
        <f t="shared" si="37"/>
        <v>0</v>
      </c>
    </row>
    <row r="400" spans="1:14" x14ac:dyDescent="0.3">
      <c r="A400" s="1">
        <v>4</v>
      </c>
      <c r="B400" t="s">
        <v>107</v>
      </c>
      <c r="C400" t="s">
        <v>4047</v>
      </c>
    </row>
    <row r="401" spans="1:3" x14ac:dyDescent="0.3">
      <c r="A401" s="1">
        <v>5</v>
      </c>
      <c r="B401" t="s">
        <v>109</v>
      </c>
      <c r="C401" t="s">
        <v>4048</v>
      </c>
    </row>
    <row r="402" spans="1:3" x14ac:dyDescent="0.3">
      <c r="A402" s="1">
        <v>6</v>
      </c>
      <c r="B402" t="s">
        <v>111</v>
      </c>
      <c r="C402" t="s">
        <v>1516</v>
      </c>
    </row>
    <row r="403" spans="1:3" x14ac:dyDescent="0.3">
      <c r="A403" s="1">
        <v>7</v>
      </c>
      <c r="B403" t="s">
        <v>113</v>
      </c>
    </row>
    <row r="404" spans="1:3" x14ac:dyDescent="0.3">
      <c r="A404" s="1">
        <v>8</v>
      </c>
      <c r="B404" t="s">
        <v>114</v>
      </c>
    </row>
    <row r="500" spans="3:3" x14ac:dyDescent="0.3">
      <c r="C500" t="s">
        <v>4049</v>
      </c>
    </row>
    <row r="501" spans="3:3" x14ac:dyDescent="0.3">
      <c r="C501" t="s">
        <v>4050</v>
      </c>
    </row>
    <row r="502" spans="3:3" x14ac:dyDescent="0.3">
      <c r="C502" t="s">
        <v>4051</v>
      </c>
    </row>
    <row r="503" spans="3:3" x14ac:dyDescent="0.3">
      <c r="C503" t="s">
        <v>1045</v>
      </c>
    </row>
    <row r="504" spans="3:3" x14ac:dyDescent="0.3">
      <c r="C504" t="s">
        <v>4052</v>
      </c>
    </row>
    <row r="505" spans="3:3" x14ac:dyDescent="0.3">
      <c r="C505" t="s">
        <v>2598</v>
      </c>
    </row>
    <row r="506" spans="3:3" x14ac:dyDescent="0.3">
      <c r="C506" t="s">
        <v>2599</v>
      </c>
    </row>
    <row r="507" spans="3:3" x14ac:dyDescent="0.3">
      <c r="C507" t="s">
        <v>4053</v>
      </c>
    </row>
    <row r="508" spans="3:3" x14ac:dyDescent="0.3">
      <c r="C508" t="s">
        <v>1047</v>
      </c>
    </row>
    <row r="509" spans="3:3" x14ac:dyDescent="0.3">
      <c r="C509" t="s">
        <v>2600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4054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Eagle Financial Services</v>
      </c>
    </row>
    <row r="2" spans="1:11" x14ac:dyDescent="0.3">
      <c r="B2" t="s">
        <v>2</v>
      </c>
      <c r="C2" t="s">
        <v>4055</v>
      </c>
      <c r="K2" t="str">
        <f>LEFT(C1,FIND("(",C1) - 2)</f>
        <v>Eagle Financial Services, Inc.</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$30.50, down 1.61% after opening at the same price as yesterday's close</v>
      </c>
    </row>
    <row r="5" spans="1:11" x14ac:dyDescent="0.3">
      <c r="K5" t="str">
        <f>"The one year target estimate for " &amp; D1 &amp; " is " &amp; TEXT(C23,"$####.00")</f>
        <v>The one year target estimate for Eagle Financial Services is $.00</v>
      </c>
    </row>
    <row r="6" spans="1:11" x14ac:dyDescent="0.3">
      <c r="K6" t="str">
        <f>" which would be " &amp; IF(OR(LEFT(ABS((C23-C2)/C2*100),1)="8",LEFT(ABS((C23-C2)/C2*100),2)="18"), "an ", "a ")  &amp;TEXT(ABS((C23-C2)/C2),"####.00%")&amp;IF((C23-C2)&gt;0," increase over"," decrease from")&amp;" the current price"</f>
        <v xml:space="preserve"> which would be a 100.00% decrease from the current price</v>
      </c>
    </row>
    <row r="7" spans="1:11" x14ac:dyDescent="0.3">
      <c r="A7" s="1">
        <v>0</v>
      </c>
      <c r="B7" t="s">
        <v>5</v>
      </c>
      <c r="C7" t="s">
        <v>4056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4056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
      </c>
    </row>
    <row r="11" spans="1:11" x14ac:dyDescent="0.3">
      <c r="A11" s="1">
        <v>4</v>
      </c>
      <c r="B11" t="s">
        <v>13</v>
      </c>
      <c r="C11" t="s">
        <v>4057</v>
      </c>
      <c r="K11" t="str">
        <f>K42</f>
        <v>No positive trends</v>
      </c>
    </row>
    <row r="12" spans="1:11" x14ac:dyDescent="0.3">
      <c r="A12" s="1">
        <v>5</v>
      </c>
      <c r="B12" t="s">
        <v>15</v>
      </c>
      <c r="C12" t="s">
        <v>4058</v>
      </c>
      <c r="D12" t="str">
        <f>LEFT(C12,FIND("-",C12)-2)</f>
        <v>23.00</v>
      </c>
      <c r="E12" t="str">
        <f>TRIM(RIGHT(C12,FIND("-",C12)-1))</f>
        <v>33.25</v>
      </c>
    </row>
    <row r="13" spans="1:11" x14ac:dyDescent="0.3">
      <c r="A13" s="1">
        <v>6</v>
      </c>
      <c r="B13" t="s">
        <v>17</v>
      </c>
      <c r="C13" t="s">
        <v>4059</v>
      </c>
    </row>
    <row r="14" spans="1:11" x14ac:dyDescent="0.3">
      <c r="A14" s="1">
        <v>7</v>
      </c>
      <c r="B14" t="s">
        <v>19</v>
      </c>
      <c r="C14" t="s">
        <v>4060</v>
      </c>
    </row>
    <row r="16" spans="1:11" x14ac:dyDescent="0.3">
      <c r="A16" s="1">
        <v>0</v>
      </c>
      <c r="B16" t="s">
        <v>21</v>
      </c>
      <c r="C16" t="s">
        <v>4061</v>
      </c>
    </row>
    <row r="17" spans="1:13" x14ac:dyDescent="0.3">
      <c r="A17" s="1">
        <v>1</v>
      </c>
      <c r="B17" t="s">
        <v>23</v>
      </c>
      <c r="C17" t="s">
        <v>3442</v>
      </c>
      <c r="K17" t="str">
        <f>K2 &amp; K3 &amp; ". " &amp; K4 &amp; ". " &amp; K5 &amp; K6 &amp; ". " &amp; K7 &amp; ". " &amp; K8 &amp; ". " &amp; K9 &amp; "."</f>
        <v>Eagle Financial Services, Inc. is scheduled to report earnings between Jul 20, 2017 and Jul 24, 2017. The stock is currently trading at $30.50, down 1.61% after opening at the same price as yesterday's close. The one year target estimate for Eagle Financial Services is $.00 which would be a 100.00%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4062</v>
      </c>
    </row>
    <row r="19" spans="1:13" x14ac:dyDescent="0.3">
      <c r="A19" s="1">
        <v>3</v>
      </c>
      <c r="B19" t="s">
        <v>26</v>
      </c>
      <c r="C19" t="s">
        <v>4063</v>
      </c>
    </row>
    <row r="20" spans="1:13" x14ac:dyDescent="0.3">
      <c r="A20" s="1">
        <v>4</v>
      </c>
      <c r="B20" t="s">
        <v>28</v>
      </c>
      <c r="C20" t="s">
        <v>219</v>
      </c>
    </row>
    <row r="21" spans="1:13" x14ac:dyDescent="0.3">
      <c r="A21" s="1">
        <v>5</v>
      </c>
      <c r="B21" t="s">
        <v>30</v>
      </c>
      <c r="C21" t="s">
        <v>4064</v>
      </c>
    </row>
    <row r="22" spans="1:13" x14ac:dyDescent="0.3">
      <c r="A22" s="1">
        <v>6</v>
      </c>
      <c r="B22" t="s">
        <v>32</v>
      </c>
      <c r="C22" t="s">
        <v>4065</v>
      </c>
      <c r="J22">
        <f>IF(K22 &lt;&gt; "",1, 0)</f>
        <v>0</v>
      </c>
      <c r="K22" t="str">
        <f>IF(I145="pos_trend","Revenue","")</f>
        <v/>
      </c>
      <c r="L22" t="str">
        <f t="shared" ref="L22:L38" si="0">IF(EXACT(K22,UPPER(K22)),K22,LOWER(K22))</f>
        <v/>
      </c>
      <c r="M22" t="str">
        <f>L22</f>
        <v/>
      </c>
    </row>
    <row r="23" spans="1:13" x14ac:dyDescent="0.3">
      <c r="A23" s="1">
        <v>7</v>
      </c>
      <c r="B23" t="s">
        <v>33</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91</v>
      </c>
      <c r="D26" s="1" t="s">
        <v>92</v>
      </c>
      <c r="E26" s="1" t="s">
        <v>94</v>
      </c>
      <c r="F26" s="1" t="s">
        <v>96</v>
      </c>
      <c r="J26">
        <f>IF(K26 &lt;&gt; "",5, 0)</f>
        <v>0</v>
      </c>
      <c r="K26" t="str">
        <f>IF(I155="pos_trend",B155,"")</f>
        <v/>
      </c>
      <c r="L26" t="str">
        <f t="shared" si="0"/>
        <v/>
      </c>
      <c r="M26" t="str">
        <f t="shared" si="1"/>
        <v/>
      </c>
    </row>
    <row r="27" spans="1:13" x14ac:dyDescent="0.3">
      <c r="A27" s="1">
        <v>0</v>
      </c>
      <c r="B27" t="s">
        <v>40</v>
      </c>
      <c r="J27">
        <f>IF(K27 &lt;&gt; "",6, 0)</f>
        <v>0</v>
      </c>
      <c r="K27" t="str">
        <f>IF(I172="pos_trend",B172,"")</f>
        <v/>
      </c>
      <c r="L27" t="str">
        <f t="shared" si="0"/>
        <v/>
      </c>
      <c r="M27" t="str">
        <f t="shared" si="1"/>
        <v/>
      </c>
    </row>
    <row r="28" spans="1:13" x14ac:dyDescent="0.3">
      <c r="A28" s="1">
        <v>1</v>
      </c>
      <c r="B28" t="s">
        <v>41</v>
      </c>
      <c r="J28">
        <f>IF(K28 &lt;&gt; "",7, 0)</f>
        <v>0</v>
      </c>
      <c r="K28" t="str">
        <f>IF(I173="pos_trend",B173,"")</f>
        <v/>
      </c>
      <c r="L28" t="str">
        <f t="shared" si="0"/>
        <v/>
      </c>
      <c r="M28" t="str">
        <f t="shared" si="1"/>
        <v/>
      </c>
    </row>
    <row r="29" spans="1:13" x14ac:dyDescent="0.3">
      <c r="A29" s="1">
        <v>2</v>
      </c>
      <c r="B29" t="s">
        <v>42</v>
      </c>
      <c r="J29">
        <f>IF(K29 &lt;&gt; "",8, 0)</f>
        <v>0</v>
      </c>
      <c r="K29" t="str">
        <f>IF(I174="pos_trend",B174,"")</f>
        <v/>
      </c>
      <c r="L29" t="str">
        <f t="shared" si="0"/>
        <v/>
      </c>
      <c r="M29" t="str">
        <f t="shared" si="1"/>
        <v/>
      </c>
    </row>
    <row r="30" spans="1:13" x14ac:dyDescent="0.3">
      <c r="A30" s="1">
        <v>3</v>
      </c>
      <c r="B30" t="s">
        <v>43</v>
      </c>
      <c r="J30">
        <f>IF(K30 &lt;&gt; "",9, 0)</f>
        <v>0</v>
      </c>
      <c r="K30" t="str">
        <f>IF(I185="pos_trend",B185,"")</f>
        <v/>
      </c>
      <c r="L30" t="str">
        <f t="shared" si="0"/>
        <v/>
      </c>
      <c r="M30" t="str">
        <f t="shared" si="1"/>
        <v/>
      </c>
    </row>
    <row r="31" spans="1:13" x14ac:dyDescent="0.3">
      <c r="A31" s="1">
        <v>4</v>
      </c>
      <c r="B31" t="s">
        <v>44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91</v>
      </c>
      <c r="D33" s="1" t="s">
        <v>92</v>
      </c>
      <c r="E33" s="1" t="s">
        <v>94</v>
      </c>
      <c r="F33" s="1" t="s">
        <v>96</v>
      </c>
      <c r="J33">
        <f>IF(K33 &lt;&gt; "",12, 0)</f>
        <v>0</v>
      </c>
      <c r="K33" t="str">
        <f>IF(I195="pos_trend",B195,"")</f>
        <v/>
      </c>
      <c r="L33" t="str">
        <f t="shared" si="0"/>
        <v/>
      </c>
      <c r="M33" t="str">
        <f t="shared" si="1"/>
        <v/>
      </c>
    </row>
    <row r="34" spans="1:13" x14ac:dyDescent="0.3">
      <c r="A34" s="1">
        <v>0</v>
      </c>
      <c r="B34" t="s">
        <v>40</v>
      </c>
      <c r="J34">
        <f>IF(K34 &lt;&gt; "",13, 0)</f>
        <v>0</v>
      </c>
      <c r="K34" t="str">
        <f>IF(I196="pos_trend",B196,"")</f>
        <v/>
      </c>
      <c r="L34" t="str">
        <f t="shared" si="0"/>
        <v/>
      </c>
      <c r="M34" t="str">
        <f t="shared" si="1"/>
        <v/>
      </c>
    </row>
    <row r="35" spans="1:13" x14ac:dyDescent="0.3">
      <c r="A35" s="1">
        <v>1</v>
      </c>
      <c r="B35" t="s">
        <v>41</v>
      </c>
      <c r="J35">
        <f>IF(K35 &lt;&gt; "",14, 0)</f>
        <v>0</v>
      </c>
      <c r="K35" t="str">
        <f>IF(I201="pos_trend",B201,"")</f>
        <v/>
      </c>
      <c r="L35" t="str">
        <f t="shared" si="0"/>
        <v/>
      </c>
      <c r="M35" t="str">
        <f t="shared" si="1"/>
        <v/>
      </c>
    </row>
    <row r="36" spans="1:13" x14ac:dyDescent="0.3">
      <c r="A36" s="1">
        <v>2</v>
      </c>
      <c r="B36" t="s">
        <v>42</v>
      </c>
      <c r="J36">
        <f>IF(K36 &lt;&gt; "",15, 0)</f>
        <v>0</v>
      </c>
      <c r="K36" t="str">
        <f>IF(I202="pos_trend",B202,"")</f>
        <v/>
      </c>
      <c r="L36" t="str">
        <f t="shared" si="0"/>
        <v/>
      </c>
      <c r="M36" t="str">
        <f t="shared" si="1"/>
        <v/>
      </c>
    </row>
    <row r="37" spans="1:13" x14ac:dyDescent="0.3">
      <c r="A37" s="1">
        <v>3</v>
      </c>
      <c r="B37" t="s">
        <v>43</v>
      </c>
      <c r="J37">
        <f>IF(K37 &lt;&gt; "",16, 0)</f>
        <v>0</v>
      </c>
      <c r="K37" t="str">
        <f>IF(I203="pos_trend",B203,"")</f>
        <v/>
      </c>
      <c r="L37" t="str">
        <f t="shared" si="0"/>
        <v/>
      </c>
      <c r="M37" t="str">
        <f t="shared" si="1"/>
        <v/>
      </c>
    </row>
    <row r="38" spans="1:13" x14ac:dyDescent="0.3">
      <c r="A38" s="1">
        <v>4</v>
      </c>
      <c r="B38" t="s">
        <v>53</v>
      </c>
      <c r="J38">
        <f>IF(K38 &lt;&gt; "",17, 0)</f>
        <v>0</v>
      </c>
      <c r="K38" t="str">
        <f>IF(I351="pos_trend",B351,"")</f>
        <v/>
      </c>
      <c r="L38" t="str">
        <f t="shared" si="0"/>
        <v/>
      </c>
      <c r="M38" t="str">
        <f t="shared" si="1"/>
        <v/>
      </c>
    </row>
    <row r="39" spans="1:13" x14ac:dyDescent="0.3">
      <c r="A39" s="1">
        <v>5</v>
      </c>
      <c r="B39" t="s">
        <v>55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91</v>
      </c>
      <c r="D47" s="1" t="s">
        <v>92</v>
      </c>
      <c r="E47" s="1" t="s">
        <v>94</v>
      </c>
      <c r="F47" s="1" t="s">
        <v>96</v>
      </c>
    </row>
    <row r="48" spans="1:13" x14ac:dyDescent="0.3">
      <c r="A48" s="1">
        <v>0</v>
      </c>
      <c r="B48" t="s">
        <v>76</v>
      </c>
    </row>
    <row r="49" spans="1:14" x14ac:dyDescent="0.3">
      <c r="A49" s="1">
        <v>1</v>
      </c>
      <c r="B49" t="s">
        <v>77</v>
      </c>
    </row>
    <row r="50" spans="1:14" x14ac:dyDescent="0.3">
      <c r="A50" s="1">
        <v>2</v>
      </c>
      <c r="B50" t="s">
        <v>78</v>
      </c>
    </row>
    <row r="51" spans="1:14" x14ac:dyDescent="0.3">
      <c r="A51" s="1">
        <v>3</v>
      </c>
      <c r="B51" t="s">
        <v>79</v>
      </c>
    </row>
    <row r="52" spans="1:14" x14ac:dyDescent="0.3">
      <c r="A52" s="1">
        <v>4</v>
      </c>
      <c r="B52" t="s">
        <v>80</v>
      </c>
    </row>
    <row r="54" spans="1:14" x14ac:dyDescent="0.3">
      <c r="B54" s="1" t="s">
        <v>81</v>
      </c>
      <c r="C54" s="1" t="s">
        <v>91</v>
      </c>
      <c r="D54" s="1" t="s">
        <v>92</v>
      </c>
      <c r="E54" s="1" t="s">
        <v>94</v>
      </c>
      <c r="F54" s="1" t="s">
        <v>96</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4066</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EFSI</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F63">
        <v>0.08</v>
      </c>
      <c r="I63" t="str">
        <f t="shared" si="2"/>
        <v>N/A</v>
      </c>
      <c r="J63">
        <f t="shared" si="3"/>
        <v>0</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F65">
        <v>0.09</v>
      </c>
      <c r="I65" t="str">
        <f t="shared" si="2"/>
        <v>N/A</v>
      </c>
      <c r="J65">
        <f t="shared" si="3"/>
        <v>0</v>
      </c>
      <c r="K65">
        <f t="shared" si="4"/>
        <v>0</v>
      </c>
      <c r="L65">
        <f t="shared" si="5"/>
        <v>0</v>
      </c>
      <c r="M65">
        <f t="shared" si="6"/>
        <v>0.09</v>
      </c>
      <c r="N65">
        <f t="shared" si="7"/>
        <v>0</v>
      </c>
    </row>
    <row r="66" spans="1:14" x14ac:dyDescent="0.3">
      <c r="A66" s="1">
        <v>5</v>
      </c>
      <c r="B66" t="s">
        <v>100</v>
      </c>
      <c r="C66" t="s">
        <v>4067</v>
      </c>
      <c r="I66" t="str">
        <f t="shared" si="2"/>
        <v>N/A</v>
      </c>
      <c r="J66">
        <f t="shared" si="3"/>
        <v>-7.8100000000000003E-2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4061</v>
      </c>
      <c r="I68" t="str">
        <f t="shared" si="2"/>
        <v>N/A</v>
      </c>
      <c r="J68">
        <f t="shared" si="3"/>
        <v>105980000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4062</v>
      </c>
      <c r="I70" t="str">
        <f t="shared" si="2"/>
        <v>N/A</v>
      </c>
      <c r="J70" t="str">
        <f t="shared" si="3"/>
        <v>15.52</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4068</v>
      </c>
      <c r="I73" t="str">
        <f t="shared" si="2"/>
        <v>N/A</v>
      </c>
      <c r="J73" t="str">
        <f t="shared" si="3"/>
        <v>3.26</v>
      </c>
      <c r="K73">
        <f t="shared" si="4"/>
        <v>0</v>
      </c>
      <c r="L73">
        <f t="shared" si="5"/>
        <v>0</v>
      </c>
      <c r="M73">
        <f t="shared" si="6"/>
        <v>0</v>
      </c>
      <c r="N73">
        <f t="shared" si="7"/>
        <v>0</v>
      </c>
    </row>
    <row r="74" spans="1:14" x14ac:dyDescent="0.3">
      <c r="A74" s="1">
        <v>6</v>
      </c>
      <c r="B74" t="s">
        <v>111</v>
      </c>
      <c r="C74" t="s">
        <v>4069</v>
      </c>
      <c r="I74" t="str">
        <f t="shared" si="2"/>
        <v>N/A</v>
      </c>
      <c r="J74" t="str">
        <f t="shared" si="3"/>
        <v>1.31</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4070</v>
      </c>
      <c r="I81" t="str">
        <f t="shared" si="2"/>
        <v>N/A</v>
      </c>
      <c r="J81">
        <f t="shared" si="3"/>
        <v>0.21210000000000001</v>
      </c>
      <c r="K81">
        <f t="shared" si="4"/>
        <v>0</v>
      </c>
      <c r="L81">
        <f t="shared" si="5"/>
        <v>0</v>
      </c>
      <c r="M81">
        <f t="shared" si="6"/>
        <v>0</v>
      </c>
      <c r="N81">
        <f t="shared" si="7"/>
        <v>0</v>
      </c>
    </row>
    <row r="82" spans="1:14" x14ac:dyDescent="0.3">
      <c r="A82" s="1">
        <v>1</v>
      </c>
      <c r="B82" t="s">
        <v>121</v>
      </c>
      <c r="C82" t="s">
        <v>4071</v>
      </c>
      <c r="I82" t="str">
        <f t="shared" si="2"/>
        <v>N/A</v>
      </c>
      <c r="J82">
        <f t="shared" si="3"/>
        <v>0.31440000000000001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4072</v>
      </c>
      <c r="I84" t="str">
        <f t="shared" si="2"/>
        <v>N/A</v>
      </c>
      <c r="J84">
        <f t="shared" si="3"/>
        <v>1.01E-2</v>
      </c>
      <c r="K84">
        <f t="shared" si="4"/>
        <v>0</v>
      </c>
      <c r="L84">
        <f t="shared" si="5"/>
        <v>0</v>
      </c>
      <c r="M84">
        <f t="shared" si="6"/>
        <v>0</v>
      </c>
      <c r="N84">
        <f t="shared" si="7"/>
        <v>0</v>
      </c>
    </row>
    <row r="85" spans="1:14" x14ac:dyDescent="0.3">
      <c r="A85" s="1">
        <v>1</v>
      </c>
      <c r="B85" t="s">
        <v>124</v>
      </c>
      <c r="C85" t="s">
        <v>4073</v>
      </c>
      <c r="I85" t="str">
        <f t="shared" si="2"/>
        <v>N/A</v>
      </c>
      <c r="J85">
        <f t="shared" si="3"/>
        <v>8.5900000000000004E-2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4074</v>
      </c>
      <c r="I87" t="str">
        <f t="shared" si="2"/>
        <v>N/A</v>
      </c>
      <c r="J87">
        <f t="shared" si="3"/>
        <v>32470000</v>
      </c>
      <c r="K87">
        <f t="shared" si="4"/>
        <v>0</v>
      </c>
      <c r="L87">
        <f t="shared" si="5"/>
        <v>0</v>
      </c>
      <c r="M87">
        <f t="shared" si="6"/>
        <v>0</v>
      </c>
      <c r="N87">
        <f t="shared" si="7"/>
        <v>0</v>
      </c>
    </row>
    <row r="88" spans="1:14" x14ac:dyDescent="0.3">
      <c r="A88" s="1">
        <v>1</v>
      </c>
      <c r="B88" t="s">
        <v>128</v>
      </c>
      <c r="C88" t="s">
        <v>4075</v>
      </c>
      <c r="I88" t="str">
        <f t="shared" si="2"/>
        <v>N/A</v>
      </c>
      <c r="J88" t="str">
        <f t="shared" si="3"/>
        <v>9.26</v>
      </c>
      <c r="K88">
        <f t="shared" si="4"/>
        <v>0</v>
      </c>
      <c r="L88">
        <f t="shared" si="5"/>
        <v>0</v>
      </c>
      <c r="M88">
        <f t="shared" si="6"/>
        <v>0</v>
      </c>
      <c r="N88">
        <f t="shared" si="7"/>
        <v>0</v>
      </c>
    </row>
    <row r="89" spans="1:14" x14ac:dyDescent="0.3">
      <c r="A89" s="1">
        <v>2</v>
      </c>
      <c r="B89" t="s">
        <v>130</v>
      </c>
      <c r="C89" t="s">
        <v>1785</v>
      </c>
      <c r="I89" t="str">
        <f t="shared" si="2"/>
        <v>N/A</v>
      </c>
      <c r="J89">
        <f t="shared" si="3"/>
        <v>0.11599999999999999</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4076</v>
      </c>
      <c r="I92" t="str">
        <f t="shared" si="2"/>
        <v>N/A</v>
      </c>
      <c r="J92">
        <f t="shared" si="3"/>
        <v>6890000</v>
      </c>
      <c r="K92">
        <f t="shared" si="4"/>
        <v>0</v>
      </c>
      <c r="L92">
        <f t="shared" si="5"/>
        <v>0</v>
      </c>
      <c r="M92">
        <f t="shared" si="6"/>
        <v>0</v>
      </c>
      <c r="N92">
        <f t="shared" si="7"/>
        <v>0</v>
      </c>
    </row>
    <row r="93" spans="1:14" x14ac:dyDescent="0.3">
      <c r="A93" s="1">
        <v>6</v>
      </c>
      <c r="B93" t="s">
        <v>138</v>
      </c>
      <c r="C93" t="s">
        <v>4063</v>
      </c>
      <c r="I93" t="str">
        <f t="shared" si="2"/>
        <v>N/A</v>
      </c>
      <c r="J93" t="str">
        <f t="shared" si="3"/>
        <v>1.97</v>
      </c>
      <c r="K93">
        <f t="shared" si="4"/>
        <v>0</v>
      </c>
      <c r="L93">
        <f t="shared" si="5"/>
        <v>0</v>
      </c>
      <c r="M93">
        <f t="shared" si="6"/>
        <v>0</v>
      </c>
      <c r="N93">
        <f t="shared" si="7"/>
        <v>0</v>
      </c>
    </row>
    <row r="94" spans="1:14" x14ac:dyDescent="0.3">
      <c r="A94" s="1">
        <v>7</v>
      </c>
      <c r="B94" t="s">
        <v>139</v>
      </c>
      <c r="C94" t="s">
        <v>4077</v>
      </c>
      <c r="I94" t="str">
        <f t="shared" si="2"/>
        <v>N/A</v>
      </c>
      <c r="J94">
        <f t="shared" si="3"/>
        <v>0.33899999999999997</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4078</v>
      </c>
      <c r="I96" t="str">
        <f t="shared" si="2"/>
        <v>N/A</v>
      </c>
      <c r="J96">
        <f t="shared" si="3"/>
        <v>24960000</v>
      </c>
      <c r="K96">
        <f t="shared" si="4"/>
        <v>0</v>
      </c>
      <c r="L96">
        <f t="shared" si="5"/>
        <v>0</v>
      </c>
      <c r="M96">
        <f t="shared" si="6"/>
        <v>0</v>
      </c>
      <c r="N96">
        <f t="shared" si="7"/>
        <v>0</v>
      </c>
    </row>
    <row r="97" spans="1:14" x14ac:dyDescent="0.3">
      <c r="A97" s="1">
        <v>1</v>
      </c>
      <c r="B97" t="s">
        <v>142</v>
      </c>
      <c r="C97" t="s">
        <v>4079</v>
      </c>
      <c r="I97" t="str">
        <f t="shared" si="2"/>
        <v>N/A</v>
      </c>
      <c r="J97" t="str">
        <f t="shared" si="3"/>
        <v>7.23</v>
      </c>
      <c r="K97">
        <f t="shared" si="4"/>
        <v>0</v>
      </c>
      <c r="L97">
        <f t="shared" si="5"/>
        <v>0</v>
      </c>
      <c r="M97">
        <f t="shared" si="6"/>
        <v>0</v>
      </c>
      <c r="N97">
        <f t="shared" si="7"/>
        <v>0</v>
      </c>
    </row>
    <row r="98" spans="1:14" x14ac:dyDescent="0.3">
      <c r="A98" s="1">
        <v>2</v>
      </c>
      <c r="B98" t="s">
        <v>144</v>
      </c>
      <c r="I98" t="str">
        <f t="shared" si="2"/>
        <v>N/A</v>
      </c>
      <c r="J98">
        <f t="shared" si="3"/>
        <v>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4080</v>
      </c>
      <c r="I101" t="str">
        <f t="shared" si="2"/>
        <v>N/A</v>
      </c>
      <c r="J101" t="str">
        <f t="shared" si="3"/>
        <v>23.32</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4081</v>
      </c>
      <c r="I103" t="str">
        <f t="shared" si="2"/>
        <v>N/A</v>
      </c>
      <c r="J103" t="str">
        <f t="shared" si="3"/>
        <v>-870k</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3442</v>
      </c>
      <c r="I106" t="str">
        <f t="shared" si="2"/>
        <v>N/A</v>
      </c>
      <c r="J106" t="str">
        <f t="shared" si="3"/>
        <v>0.12</v>
      </c>
      <c r="K106">
        <f t="shared" si="4"/>
        <v>0</v>
      </c>
      <c r="L106">
        <f t="shared" si="5"/>
        <v>0</v>
      </c>
      <c r="M106">
        <f t="shared" si="6"/>
        <v>0</v>
      </c>
      <c r="N106">
        <f t="shared" si="7"/>
        <v>0</v>
      </c>
    </row>
    <row r="107" spans="1:14" x14ac:dyDescent="0.3">
      <c r="A107" s="1">
        <v>1</v>
      </c>
      <c r="B107" t="s">
        <v>153</v>
      </c>
      <c r="C107" t="s">
        <v>4082</v>
      </c>
      <c r="I107" t="str">
        <f t="shared" si="2"/>
        <v>N/A</v>
      </c>
      <c r="J107">
        <f t="shared" si="3"/>
        <v>0.33390000000000003</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4083</v>
      </c>
      <c r="I109" t="str">
        <f t="shared" si="2"/>
        <v>N/A</v>
      </c>
      <c r="J109" t="str">
        <f t="shared" si="3"/>
        <v>33.25</v>
      </c>
      <c r="K109">
        <f t="shared" si="4"/>
        <v>0</v>
      </c>
      <c r="L109">
        <f t="shared" si="5"/>
        <v>0</v>
      </c>
      <c r="M109">
        <f t="shared" si="6"/>
        <v>0</v>
      </c>
      <c r="N109">
        <f t="shared" si="7"/>
        <v>0</v>
      </c>
    </row>
    <row r="110" spans="1:14" x14ac:dyDescent="0.3">
      <c r="A110" s="1">
        <v>4</v>
      </c>
      <c r="B110" t="s">
        <v>159</v>
      </c>
      <c r="C110" t="s">
        <v>4084</v>
      </c>
      <c r="I110" t="str">
        <f t="shared" si="2"/>
        <v>N/A</v>
      </c>
      <c r="J110" t="str">
        <f t="shared" si="3"/>
        <v>23.00</v>
      </c>
      <c r="K110">
        <f t="shared" si="4"/>
        <v>0</v>
      </c>
      <c r="L110">
        <f t="shared" si="5"/>
        <v>0</v>
      </c>
      <c r="M110">
        <f t="shared" si="6"/>
        <v>0</v>
      </c>
      <c r="N110">
        <f t="shared" si="7"/>
        <v>0</v>
      </c>
    </row>
    <row r="111" spans="1:14" x14ac:dyDescent="0.3">
      <c r="A111" s="1">
        <v>5</v>
      </c>
      <c r="B111" t="s">
        <v>161</v>
      </c>
      <c r="C111" t="s">
        <v>4085</v>
      </c>
      <c r="I111" t="str">
        <f t="shared" si="2"/>
        <v>N/A</v>
      </c>
      <c r="J111" t="str">
        <f t="shared" si="3"/>
        <v>31.29</v>
      </c>
      <c r="K111">
        <f t="shared" si="4"/>
        <v>0</v>
      </c>
      <c r="L111">
        <f t="shared" si="5"/>
        <v>0</v>
      </c>
      <c r="M111">
        <f t="shared" si="6"/>
        <v>0</v>
      </c>
      <c r="N111">
        <f t="shared" si="7"/>
        <v>0</v>
      </c>
    </row>
    <row r="112" spans="1:14" x14ac:dyDescent="0.3">
      <c r="A112" s="1">
        <v>6</v>
      </c>
      <c r="B112" t="s">
        <v>163</v>
      </c>
      <c r="C112" t="s">
        <v>4086</v>
      </c>
      <c r="I112" t="str">
        <f t="shared" si="2"/>
        <v>N/A</v>
      </c>
      <c r="J112" t="str">
        <f t="shared" si="3"/>
        <v>28.86</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4060</v>
      </c>
      <c r="I114" t="str">
        <f t="shared" si="2"/>
        <v>N/A</v>
      </c>
      <c r="J114" t="str">
        <f t="shared" si="3"/>
        <v>585</v>
      </c>
      <c r="K114">
        <f t="shared" si="4"/>
        <v>0</v>
      </c>
      <c r="L114">
        <f t="shared" si="5"/>
        <v>0</v>
      </c>
      <c r="M114">
        <f t="shared" si="6"/>
        <v>0</v>
      </c>
      <c r="N114">
        <f t="shared" si="7"/>
        <v>0</v>
      </c>
    </row>
    <row r="115" spans="1:14" x14ac:dyDescent="0.3">
      <c r="A115" s="1">
        <v>1</v>
      </c>
      <c r="B115" t="s">
        <v>167</v>
      </c>
      <c r="C115" t="s">
        <v>4087</v>
      </c>
      <c r="I115" t="str">
        <f t="shared" si="2"/>
        <v>N/A</v>
      </c>
      <c r="J115" t="str">
        <f t="shared" si="3"/>
        <v>600</v>
      </c>
      <c r="K115">
        <f t="shared" si="4"/>
        <v>0</v>
      </c>
      <c r="L115">
        <f t="shared" si="5"/>
        <v>0</v>
      </c>
      <c r="M115">
        <f t="shared" si="6"/>
        <v>0</v>
      </c>
      <c r="N115">
        <f t="shared" si="7"/>
        <v>0</v>
      </c>
    </row>
    <row r="116" spans="1:14" x14ac:dyDescent="0.3">
      <c r="A116" s="1">
        <v>2</v>
      </c>
      <c r="B116" t="s">
        <v>169</v>
      </c>
      <c r="C116" t="s">
        <v>980</v>
      </c>
      <c r="I116" t="str">
        <f t="shared" si="2"/>
        <v>N/A</v>
      </c>
      <c r="J116">
        <f t="shared" si="3"/>
        <v>3470000</v>
      </c>
      <c r="K116">
        <f t="shared" si="4"/>
        <v>0</v>
      </c>
      <c r="L116">
        <f t="shared" si="5"/>
        <v>0</v>
      </c>
      <c r="M116">
        <f t="shared" si="6"/>
        <v>0</v>
      </c>
      <c r="N116">
        <f t="shared" si="7"/>
        <v>0</v>
      </c>
    </row>
    <row r="117" spans="1:14" x14ac:dyDescent="0.3">
      <c r="A117" s="1">
        <v>3</v>
      </c>
      <c r="B117" t="s">
        <v>171</v>
      </c>
      <c r="C117" t="s">
        <v>4088</v>
      </c>
      <c r="I117" t="str">
        <f t="shared" si="2"/>
        <v>N/A</v>
      </c>
      <c r="J117">
        <f t="shared" si="3"/>
        <v>2680000</v>
      </c>
      <c r="K117">
        <f t="shared" si="4"/>
        <v>0</v>
      </c>
      <c r="L117">
        <f t="shared" si="5"/>
        <v>0</v>
      </c>
      <c r="M117">
        <f t="shared" si="6"/>
        <v>0</v>
      </c>
      <c r="N117">
        <f t="shared" si="7"/>
        <v>0</v>
      </c>
    </row>
    <row r="118" spans="1:14" x14ac:dyDescent="0.3">
      <c r="A118" s="1">
        <v>4</v>
      </c>
      <c r="B118" t="s">
        <v>173</v>
      </c>
      <c r="C118" t="s">
        <v>4089</v>
      </c>
      <c r="I118" t="str">
        <f t="shared" si="2"/>
        <v>N/A</v>
      </c>
      <c r="J118">
        <f t="shared" si="3"/>
        <v>0.2059</v>
      </c>
      <c r="K118">
        <f t="shared" si="4"/>
        <v>0</v>
      </c>
      <c r="L118">
        <f t="shared" si="5"/>
        <v>0</v>
      </c>
      <c r="M118">
        <f t="shared" si="6"/>
        <v>0</v>
      </c>
      <c r="N118">
        <f t="shared" si="7"/>
        <v>0</v>
      </c>
    </row>
    <row r="119" spans="1:14" x14ac:dyDescent="0.3">
      <c r="A119" s="1">
        <v>5</v>
      </c>
      <c r="B119" t="s">
        <v>174</v>
      </c>
      <c r="C119" t="s">
        <v>4090</v>
      </c>
      <c r="I119" t="str">
        <f t="shared" si="2"/>
        <v>N/A</v>
      </c>
      <c r="J119">
        <f t="shared" si="3"/>
        <v>2.8999999999999998E-2</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4091</v>
      </c>
      <c r="I125" t="str">
        <f t="shared" si="8"/>
        <v>N/A</v>
      </c>
      <c r="J125" t="str">
        <f t="shared" si="9"/>
        <v>0.88</v>
      </c>
      <c r="K125">
        <f t="shared" si="10"/>
        <v>0</v>
      </c>
      <c r="L125">
        <f t="shared" si="11"/>
        <v>0</v>
      </c>
      <c r="M125">
        <f t="shared" si="12"/>
        <v>0</v>
      </c>
      <c r="N125">
        <f t="shared" si="13"/>
        <v>0</v>
      </c>
    </row>
    <row r="126" spans="1:14" x14ac:dyDescent="0.3">
      <c r="A126" s="1">
        <v>1</v>
      </c>
      <c r="B126" t="s">
        <v>180</v>
      </c>
      <c r="C126" t="s">
        <v>4092</v>
      </c>
      <c r="I126" t="str">
        <f t="shared" si="8"/>
        <v>N/A</v>
      </c>
      <c r="J126">
        <f t="shared" si="9"/>
        <v>2.75E-2</v>
      </c>
      <c r="K126">
        <f t="shared" si="10"/>
        <v>0</v>
      </c>
      <c r="L126">
        <f t="shared" si="11"/>
        <v>0</v>
      </c>
      <c r="M126">
        <f t="shared" si="12"/>
        <v>0</v>
      </c>
      <c r="N126">
        <f t="shared" si="13"/>
        <v>0</v>
      </c>
    </row>
    <row r="127" spans="1:14" x14ac:dyDescent="0.3">
      <c r="A127" s="1">
        <v>2</v>
      </c>
      <c r="B127" t="s">
        <v>181</v>
      </c>
      <c r="C127" t="s">
        <v>2677</v>
      </c>
      <c r="I127" t="str">
        <f t="shared" si="8"/>
        <v>N/A</v>
      </c>
      <c r="J127" t="str">
        <f t="shared" si="9"/>
        <v>0.84</v>
      </c>
      <c r="K127">
        <f t="shared" si="10"/>
        <v>0</v>
      </c>
      <c r="L127">
        <f t="shared" si="11"/>
        <v>0</v>
      </c>
      <c r="M127">
        <f t="shared" si="12"/>
        <v>0</v>
      </c>
      <c r="N127">
        <f t="shared" si="13"/>
        <v>0</v>
      </c>
    </row>
    <row r="128" spans="1:14" x14ac:dyDescent="0.3">
      <c r="A128" s="1">
        <v>3</v>
      </c>
      <c r="B128" t="s">
        <v>183</v>
      </c>
      <c r="C128" t="s">
        <v>4093</v>
      </c>
      <c r="I128" t="str">
        <f t="shared" si="8"/>
        <v>N/A</v>
      </c>
      <c r="J128">
        <f t="shared" si="9"/>
        <v>2.7099999999999999E-2</v>
      </c>
      <c r="K128">
        <f t="shared" si="10"/>
        <v>0</v>
      </c>
      <c r="L128">
        <f t="shared" si="11"/>
        <v>0</v>
      </c>
      <c r="M128">
        <f t="shared" si="12"/>
        <v>0</v>
      </c>
      <c r="N128">
        <f t="shared" si="13"/>
        <v>0</v>
      </c>
    </row>
    <row r="129" spans="1:14" x14ac:dyDescent="0.3">
      <c r="A129" s="1">
        <v>4</v>
      </c>
      <c r="B129" t="s">
        <v>185</v>
      </c>
      <c r="C129" t="s">
        <v>4094</v>
      </c>
      <c r="I129" t="str">
        <f t="shared" si="8"/>
        <v>N/A</v>
      </c>
      <c r="J129" t="str">
        <f t="shared" si="9"/>
        <v>3.25</v>
      </c>
      <c r="K129">
        <f t="shared" si="10"/>
        <v>0</v>
      </c>
      <c r="L129">
        <f t="shared" si="11"/>
        <v>0</v>
      </c>
      <c r="M129">
        <f t="shared" si="12"/>
        <v>0</v>
      </c>
      <c r="N129">
        <f t="shared" si="13"/>
        <v>0</v>
      </c>
    </row>
    <row r="130" spans="1:14" x14ac:dyDescent="0.3">
      <c r="A130" s="1">
        <v>5</v>
      </c>
      <c r="B130" t="s">
        <v>186</v>
      </c>
      <c r="C130" t="s">
        <v>4095</v>
      </c>
      <c r="I130" t="str">
        <f t="shared" si="8"/>
        <v>N/A</v>
      </c>
      <c r="J130">
        <f t="shared" si="9"/>
        <v>0.4264</v>
      </c>
      <c r="K130">
        <f t="shared" si="10"/>
        <v>0</v>
      </c>
      <c r="L130">
        <f t="shared" si="11"/>
        <v>0</v>
      </c>
      <c r="M130">
        <f t="shared" si="12"/>
        <v>0</v>
      </c>
      <c r="N130">
        <f t="shared" si="13"/>
        <v>0</v>
      </c>
    </row>
    <row r="131" spans="1:14" x14ac:dyDescent="0.3">
      <c r="A131" s="1">
        <v>6</v>
      </c>
      <c r="B131" t="s">
        <v>187</v>
      </c>
      <c r="C131" t="s">
        <v>4096</v>
      </c>
      <c r="I131" t="str">
        <f t="shared" si="8"/>
        <v>N/A</v>
      </c>
      <c r="J131" t="str">
        <f t="shared" si="9"/>
        <v>May 15, 2017</v>
      </c>
      <c r="K131">
        <f t="shared" si="10"/>
        <v>0</v>
      </c>
      <c r="L131">
        <f t="shared" si="11"/>
        <v>0</v>
      </c>
      <c r="M131">
        <f t="shared" si="12"/>
        <v>0</v>
      </c>
      <c r="N131">
        <f t="shared" si="13"/>
        <v>0</v>
      </c>
    </row>
    <row r="132" spans="1:14" x14ac:dyDescent="0.3">
      <c r="A132" s="1">
        <v>7</v>
      </c>
      <c r="B132" t="s">
        <v>188</v>
      </c>
      <c r="C132" t="s">
        <v>4097</v>
      </c>
      <c r="I132" t="str">
        <f t="shared" si="8"/>
        <v>N/A</v>
      </c>
      <c r="J132" t="str">
        <f t="shared" si="9"/>
        <v>Apr 27,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4098</v>
      </c>
      <c r="I134" t="str">
        <f t="shared" si="8"/>
        <v>N/A</v>
      </c>
      <c r="J134" t="str">
        <f t="shared" si="9"/>
        <v>Mar 16, 2006</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4099</v>
      </c>
      <c r="C138" t="s">
        <v>4100</v>
      </c>
      <c r="D138" t="s">
        <v>4101</v>
      </c>
      <c r="F138">
        <v>60</v>
      </c>
      <c r="I138" t="str">
        <f t="shared" si="8"/>
        <v>N/A</v>
      </c>
      <c r="J138" t="str">
        <f t="shared" si="9"/>
        <v>CEO, Pres &amp; Director</v>
      </c>
      <c r="K138" t="str">
        <f t="shared" si="10"/>
        <v>432.86k</v>
      </c>
      <c r="L138">
        <f t="shared" si="11"/>
        <v>0</v>
      </c>
      <c r="M138">
        <f t="shared" si="12"/>
        <v>60</v>
      </c>
      <c r="N138">
        <f t="shared" si="13"/>
        <v>0</v>
      </c>
    </row>
    <row r="139" spans="1:14" x14ac:dyDescent="0.3">
      <c r="A139" s="1">
        <v>1</v>
      </c>
      <c r="B139" t="s">
        <v>4102</v>
      </c>
      <c r="C139" t="s">
        <v>4103</v>
      </c>
      <c r="D139" t="s">
        <v>4104</v>
      </c>
      <c r="F139">
        <v>50</v>
      </c>
      <c r="I139" t="str">
        <f t="shared" si="8"/>
        <v>N/A</v>
      </c>
      <c r="J139" t="str">
        <f t="shared" si="9"/>
        <v>CFO, VP, CFO of Bank of Clarke County and Sr. VP of Bank of Clarke County</v>
      </c>
      <c r="K139" t="str">
        <f t="shared" si="10"/>
        <v>230.47k</v>
      </c>
      <c r="L139">
        <f t="shared" si="11"/>
        <v>0</v>
      </c>
      <c r="M139">
        <f t="shared" si="12"/>
        <v>50</v>
      </c>
      <c r="N139">
        <f t="shared" si="13"/>
        <v>0</v>
      </c>
    </row>
    <row r="140" spans="1:14" x14ac:dyDescent="0.3">
      <c r="A140" s="1">
        <v>2</v>
      </c>
      <c r="B140" t="s">
        <v>4105</v>
      </c>
      <c r="C140" t="s">
        <v>4106</v>
      </c>
      <c r="D140" t="s">
        <v>4107</v>
      </c>
      <c r="F140">
        <v>47</v>
      </c>
      <c r="I140" t="str">
        <f t="shared" si="8"/>
        <v>N/A</v>
      </c>
      <c r="J140" t="str">
        <f t="shared" si="9"/>
        <v>VP, Sec. and Treasurer</v>
      </c>
      <c r="K140" t="str">
        <f t="shared" si="10"/>
        <v>296.54k</v>
      </c>
      <c r="L140">
        <f t="shared" si="11"/>
        <v>0</v>
      </c>
      <c r="M140">
        <f t="shared" si="12"/>
        <v>47</v>
      </c>
      <c r="N140">
        <f t="shared" si="13"/>
        <v>0</v>
      </c>
    </row>
    <row r="141" spans="1:14" x14ac:dyDescent="0.3">
      <c r="A141" s="1">
        <v>3</v>
      </c>
      <c r="B141" t="s">
        <v>4108</v>
      </c>
      <c r="C141" t="s">
        <v>4109</v>
      </c>
      <c r="F141">
        <v>51</v>
      </c>
      <c r="I141" t="str">
        <f t="shared" si="8"/>
        <v>N/A</v>
      </c>
      <c r="J141" t="str">
        <f t="shared" si="9"/>
        <v>Sr. VP and HR Director</v>
      </c>
      <c r="K141">
        <f t="shared" si="10"/>
        <v>0</v>
      </c>
      <c r="L141">
        <f t="shared" si="11"/>
        <v>0</v>
      </c>
      <c r="M141">
        <f t="shared" si="12"/>
        <v>51</v>
      </c>
      <c r="N141">
        <f t="shared" si="13"/>
        <v>0</v>
      </c>
    </row>
    <row r="142" spans="1:14" x14ac:dyDescent="0.3">
      <c r="A142" s="1">
        <v>4</v>
      </c>
      <c r="B142" t="s">
        <v>4110</v>
      </c>
      <c r="C142" t="s">
        <v>4111</v>
      </c>
      <c r="F142">
        <v>60</v>
      </c>
      <c r="I142" t="str">
        <f t="shared" si="8"/>
        <v>N/A</v>
      </c>
      <c r="J142" t="str">
        <f t="shared" si="9"/>
        <v>Sr. VP of Bank of Clarke County and Marketing Director of Bank of Clarke County</v>
      </c>
      <c r="K142">
        <f t="shared" si="10"/>
        <v>0</v>
      </c>
      <c r="L142">
        <f t="shared" si="11"/>
        <v>0</v>
      </c>
      <c r="M142">
        <f t="shared" si="12"/>
        <v>60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4112</v>
      </c>
      <c r="D145" t="s">
        <v>4113</v>
      </c>
      <c r="E145" t="s">
        <v>4114</v>
      </c>
      <c r="F145" t="s">
        <v>4115</v>
      </c>
      <c r="G145" t="s">
        <v>4116</v>
      </c>
      <c r="I145" t="str">
        <f t="shared" si="8"/>
        <v>N/A</v>
      </c>
      <c r="J145">
        <f t="shared" si="9"/>
        <v>26570000</v>
      </c>
      <c r="K145">
        <f t="shared" si="10"/>
        <v>25040000</v>
      </c>
      <c r="L145">
        <f t="shared" si="11"/>
        <v>24850000</v>
      </c>
      <c r="M145">
        <f t="shared" si="12"/>
        <v>24490000</v>
      </c>
      <c r="N145">
        <f t="shared" si="13"/>
        <v>25790000</v>
      </c>
    </row>
    <row r="146" spans="1:14" x14ac:dyDescent="0.3">
      <c r="A146" s="1">
        <v>1</v>
      </c>
      <c r="B146" t="s">
        <v>1300</v>
      </c>
      <c r="C146" t="s">
        <v>4117</v>
      </c>
      <c r="D146" t="s">
        <v>4118</v>
      </c>
      <c r="E146" t="s">
        <v>4119</v>
      </c>
      <c r="F146" t="s">
        <v>1916</v>
      </c>
      <c r="G146" t="s">
        <v>4120</v>
      </c>
      <c r="I146" t="str">
        <f t="shared" si="8"/>
        <v>N/A</v>
      </c>
      <c r="J146">
        <f t="shared" si="9"/>
        <v>22590000</v>
      </c>
      <c r="K146">
        <f t="shared" si="10"/>
        <v>21530000</v>
      </c>
      <c r="L146">
        <f t="shared" si="11"/>
        <v>21700000</v>
      </c>
      <c r="M146">
        <f t="shared" si="12"/>
        <v>21750000</v>
      </c>
      <c r="N146">
        <f t="shared" si="13"/>
        <v>23040000</v>
      </c>
    </row>
    <row r="147" spans="1:14" x14ac:dyDescent="0.3">
      <c r="A147" s="1">
        <v>2</v>
      </c>
      <c r="B147" t="s">
        <v>1306</v>
      </c>
      <c r="C147" t="s">
        <v>332</v>
      </c>
      <c r="D147" t="s">
        <v>332</v>
      </c>
      <c r="E147" t="s">
        <v>332</v>
      </c>
      <c r="F147" t="s">
        <v>332</v>
      </c>
      <c r="G147" t="s">
        <v>332</v>
      </c>
      <c r="I147" t="str">
        <f t="shared" si="8"/>
        <v>N/A</v>
      </c>
      <c r="J147" t="str">
        <f t="shared" si="9"/>
        <v>N/A</v>
      </c>
      <c r="K147" t="str">
        <f t="shared" si="10"/>
        <v>N/A</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4121</v>
      </c>
      <c r="D149" t="s">
        <v>4121</v>
      </c>
      <c r="E149" t="s">
        <v>4122</v>
      </c>
      <c r="F149" t="s">
        <v>4123</v>
      </c>
      <c r="G149" t="s">
        <v>4124</v>
      </c>
      <c r="I149" t="str">
        <f t="shared" si="8"/>
        <v>N/A</v>
      </c>
      <c r="J149" t="str">
        <f t="shared" si="9"/>
        <v>23000</v>
      </c>
      <c r="K149" t="str">
        <f t="shared" si="10"/>
        <v>23000</v>
      </c>
      <c r="L149" t="str">
        <f t="shared" si="11"/>
        <v>12000</v>
      </c>
      <c r="M149" t="str">
        <f t="shared" si="12"/>
        <v>26000</v>
      </c>
      <c r="N149" t="str">
        <f t="shared" si="13"/>
        <v>73000</v>
      </c>
    </row>
    <row r="150" spans="1:14" x14ac:dyDescent="0.3">
      <c r="A150" s="1">
        <v>5</v>
      </c>
      <c r="B150" t="s">
        <v>1309</v>
      </c>
      <c r="C150" t="s">
        <v>676</v>
      </c>
      <c r="D150" t="s">
        <v>1004</v>
      </c>
      <c r="E150" t="s">
        <v>4125</v>
      </c>
      <c r="F150" t="s">
        <v>4126</v>
      </c>
      <c r="G150" t="s">
        <v>4088</v>
      </c>
      <c r="I150" t="str">
        <f t="shared" si="8"/>
        <v>neg_trend</v>
      </c>
      <c r="J150">
        <f t="shared" si="9"/>
        <v>3950000</v>
      </c>
      <c r="K150">
        <f t="shared" si="10"/>
        <v>3480000</v>
      </c>
      <c r="L150">
        <f t="shared" si="11"/>
        <v>3140000</v>
      </c>
      <c r="M150">
        <f t="shared" si="12"/>
        <v>2720000</v>
      </c>
      <c r="N150">
        <f t="shared" si="13"/>
        <v>2680000</v>
      </c>
    </row>
    <row r="151" spans="1:14" x14ac:dyDescent="0.3">
      <c r="A151" s="1">
        <v>6</v>
      </c>
      <c r="B151" t="s">
        <v>1315</v>
      </c>
      <c r="C151" t="s">
        <v>332</v>
      </c>
      <c r="D151" t="s">
        <v>4127</v>
      </c>
      <c r="E151" t="s">
        <v>4128</v>
      </c>
      <c r="F151" t="s">
        <v>4129</v>
      </c>
      <c r="G151" t="s">
        <v>4130</v>
      </c>
      <c r="I151" t="str">
        <f t="shared" si="8"/>
        <v>N/A</v>
      </c>
      <c r="J151" t="str">
        <f t="shared" si="9"/>
        <v>N/A</v>
      </c>
      <c r="K151">
        <f t="shared" si="10"/>
        <v>-5.7599999999999998E-2</v>
      </c>
      <c r="L151">
        <f t="shared" si="11"/>
        <v>-7.4000000000000003E-3</v>
      </c>
      <c r="M151">
        <f t="shared" si="12"/>
        <v>-1.44E-2</v>
      </c>
      <c r="N151">
        <f t="shared" si="13"/>
        <v>5.2699999999999997E-2</v>
      </c>
    </row>
    <row r="152" spans="1:14" x14ac:dyDescent="0.3">
      <c r="A152" s="1">
        <v>7</v>
      </c>
      <c r="B152" t="s">
        <v>1320</v>
      </c>
      <c r="C152" t="s">
        <v>4131</v>
      </c>
      <c r="D152" t="s">
        <v>4132</v>
      </c>
      <c r="E152" t="s">
        <v>4133</v>
      </c>
      <c r="F152" t="s">
        <v>4134</v>
      </c>
      <c r="G152" t="s">
        <v>2188</v>
      </c>
      <c r="I152" t="str">
        <f t="shared" si="8"/>
        <v>neg_trend</v>
      </c>
      <c r="J152">
        <f t="shared" si="9"/>
        <v>3380000</v>
      </c>
      <c r="K152">
        <f t="shared" si="10"/>
        <v>2590000</v>
      </c>
      <c r="L152">
        <f t="shared" si="11"/>
        <v>1910000</v>
      </c>
      <c r="M152">
        <f t="shared" si="12"/>
        <v>1350000</v>
      </c>
      <c r="N152">
        <f t="shared" si="13"/>
        <v>1070000</v>
      </c>
    </row>
    <row r="153" spans="1:14" x14ac:dyDescent="0.3">
      <c r="A153" s="1">
        <v>8</v>
      </c>
      <c r="B153" t="s">
        <v>1326</v>
      </c>
      <c r="C153" t="s">
        <v>4135</v>
      </c>
      <c r="D153" t="s">
        <v>950</v>
      </c>
      <c r="E153" t="s">
        <v>4136</v>
      </c>
      <c r="F153" t="s">
        <v>4137</v>
      </c>
      <c r="G153" t="s">
        <v>4138</v>
      </c>
      <c r="I153" t="str">
        <f t="shared" si="8"/>
        <v>N/A</v>
      </c>
      <c r="J153">
        <f t="shared" si="9"/>
        <v>1590000</v>
      </c>
      <c r="K153">
        <f t="shared" si="10"/>
        <v>1140000</v>
      </c>
      <c r="L153" t="str">
        <f t="shared" si="11"/>
        <v>924000</v>
      </c>
      <c r="M153" t="str">
        <f t="shared" si="12"/>
        <v>741000</v>
      </c>
      <c r="N153" t="str">
        <f t="shared" si="13"/>
        <v>787000</v>
      </c>
    </row>
    <row r="154" spans="1:14" x14ac:dyDescent="0.3">
      <c r="A154" s="1">
        <v>9</v>
      </c>
      <c r="B154" t="s">
        <v>1332</v>
      </c>
      <c r="C154" t="s">
        <v>4139</v>
      </c>
      <c r="D154" t="s">
        <v>675</v>
      </c>
      <c r="E154" t="s">
        <v>4140</v>
      </c>
      <c r="F154" t="s">
        <v>4141</v>
      </c>
      <c r="G154" t="s">
        <v>4142</v>
      </c>
      <c r="I154" t="str">
        <f t="shared" si="8"/>
        <v>N/A</v>
      </c>
      <c r="J154">
        <f t="shared" si="9"/>
        <v>1440000</v>
      </c>
      <c r="K154">
        <f t="shared" si="10"/>
        <v>1410000</v>
      </c>
      <c r="L154" t="str">
        <f t="shared" si="11"/>
        <v>968000</v>
      </c>
      <c r="M154" t="str">
        <f t="shared" si="12"/>
        <v>596000</v>
      </c>
      <c r="N154" t="str">
        <f t="shared" si="13"/>
        <v>279000</v>
      </c>
    </row>
    <row r="155" spans="1:14" x14ac:dyDescent="0.3">
      <c r="A155" s="1">
        <v>10</v>
      </c>
      <c r="B155" t="s">
        <v>1338</v>
      </c>
      <c r="C155" t="s">
        <v>4139</v>
      </c>
      <c r="D155" t="s">
        <v>675</v>
      </c>
      <c r="E155" t="s">
        <v>4140</v>
      </c>
      <c r="F155" t="s">
        <v>4141</v>
      </c>
      <c r="G155" t="s">
        <v>4142</v>
      </c>
      <c r="I155" t="str">
        <f t="shared" si="8"/>
        <v>N/A</v>
      </c>
      <c r="J155">
        <f t="shared" si="9"/>
        <v>1440000</v>
      </c>
      <c r="K155">
        <f t="shared" si="10"/>
        <v>1410000</v>
      </c>
      <c r="L155" t="str">
        <f t="shared" si="11"/>
        <v>968000</v>
      </c>
      <c r="M155" t="str">
        <f t="shared" si="12"/>
        <v>596000</v>
      </c>
      <c r="N155" t="str">
        <f t="shared" si="13"/>
        <v>279000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4143</v>
      </c>
      <c r="E158" t="s">
        <v>4144</v>
      </c>
      <c r="F158" t="s">
        <v>4145</v>
      </c>
      <c r="G158" t="s">
        <v>4146</v>
      </c>
      <c r="I158" t="str">
        <f t="shared" si="8"/>
        <v>N/A</v>
      </c>
      <c r="J158" t="str">
        <f t="shared" si="9"/>
        <v>N/A</v>
      </c>
      <c r="K158">
        <f t="shared" si="10"/>
        <v>-0.2361</v>
      </c>
      <c r="L158">
        <f t="shared" si="11"/>
        <v>-0.26030000000000003</v>
      </c>
      <c r="M158">
        <f t="shared" si="12"/>
        <v>-0.29550000000000004</v>
      </c>
      <c r="N158">
        <f t="shared" si="13"/>
        <v>-0.2079</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4147</v>
      </c>
      <c r="D161" t="s">
        <v>4148</v>
      </c>
      <c r="E161" t="s">
        <v>4149</v>
      </c>
      <c r="F161" t="s">
        <v>4150</v>
      </c>
      <c r="G161" t="s">
        <v>4151</v>
      </c>
      <c r="I161" t="str">
        <f t="shared" si="8"/>
        <v>N/A</v>
      </c>
      <c r="J161">
        <f t="shared" si="9"/>
        <v>23180000</v>
      </c>
      <c r="K161">
        <f t="shared" si="10"/>
        <v>22450000</v>
      </c>
      <c r="L161">
        <f t="shared" si="11"/>
        <v>22940000</v>
      </c>
      <c r="M161">
        <f t="shared" si="12"/>
        <v>23150000</v>
      </c>
      <c r="N161">
        <f t="shared" si="13"/>
        <v>24720000</v>
      </c>
    </row>
    <row r="162" spans="1:14" x14ac:dyDescent="0.3">
      <c r="A162" s="1">
        <v>1</v>
      </c>
      <c r="B162" t="s">
        <v>1351</v>
      </c>
      <c r="C162" t="s">
        <v>332</v>
      </c>
      <c r="D162" t="s">
        <v>2506</v>
      </c>
      <c r="E162" t="s">
        <v>4152</v>
      </c>
      <c r="F162" t="s">
        <v>4153</v>
      </c>
      <c r="G162" t="s">
        <v>4154</v>
      </c>
      <c r="I162" t="str">
        <f t="shared" si="8"/>
        <v>N/A</v>
      </c>
      <c r="J162" t="str">
        <f t="shared" si="9"/>
        <v>N/A</v>
      </c>
      <c r="K162">
        <f t="shared" si="10"/>
        <v>-3.15E-2</v>
      </c>
      <c r="L162">
        <f t="shared" si="11"/>
        <v>2.1700000000000001E-2</v>
      </c>
      <c r="M162">
        <f t="shared" si="12"/>
        <v>9.1000000000000004E-3</v>
      </c>
      <c r="N162">
        <f t="shared" si="13"/>
        <v>6.7900000000000002E-2</v>
      </c>
    </row>
    <row r="163" spans="1:14" x14ac:dyDescent="0.3">
      <c r="A163" s="1">
        <v>2</v>
      </c>
      <c r="B163" t="s">
        <v>1356</v>
      </c>
      <c r="C163" t="s">
        <v>4155</v>
      </c>
      <c r="D163" t="s">
        <v>332</v>
      </c>
      <c r="E163" t="s">
        <v>4156</v>
      </c>
      <c r="F163" t="s">
        <v>4157</v>
      </c>
      <c r="G163" t="s">
        <v>4158</v>
      </c>
      <c r="I163" t="str">
        <f t="shared" si="8"/>
        <v>N/A</v>
      </c>
      <c r="J163">
        <f t="shared" si="9"/>
        <v>1660000</v>
      </c>
      <c r="K163" t="str">
        <f t="shared" si="10"/>
        <v>N/A</v>
      </c>
      <c r="L163" t="str">
        <f t="shared" si="11"/>
        <v>350000</v>
      </c>
      <c r="M163" t="str">
        <f t="shared" si="12"/>
        <v>(227,000)</v>
      </c>
      <c r="N163" t="str">
        <f t="shared" si="13"/>
        <v>(188,000)</v>
      </c>
    </row>
    <row r="164" spans="1:14" x14ac:dyDescent="0.3">
      <c r="A164" s="1">
        <v>3</v>
      </c>
      <c r="B164" t="s">
        <v>1362</v>
      </c>
      <c r="C164" t="s">
        <v>332</v>
      </c>
      <c r="D164" t="s">
        <v>332</v>
      </c>
      <c r="E164" t="s">
        <v>332</v>
      </c>
      <c r="F164" t="s">
        <v>4159</v>
      </c>
      <c r="G164" t="s">
        <v>4160</v>
      </c>
      <c r="I164" t="str">
        <f t="shared" si="8"/>
        <v>N/A</v>
      </c>
      <c r="J164" t="str">
        <f t="shared" si="9"/>
        <v>N/A</v>
      </c>
      <c r="K164" t="str">
        <f t="shared" si="10"/>
        <v>N/A</v>
      </c>
      <c r="L164" t="str">
        <f t="shared" si="11"/>
        <v>N/A</v>
      </c>
      <c r="M164">
        <f t="shared" si="12"/>
        <v>-1.6486000000000001</v>
      </c>
      <c r="N164">
        <f t="shared" si="13"/>
        <v>0.17180000000000001</v>
      </c>
    </row>
    <row r="165" spans="1:14" x14ac:dyDescent="0.3">
      <c r="A165" s="1">
        <v>4</v>
      </c>
      <c r="B165" t="s">
        <v>1367</v>
      </c>
      <c r="C165" t="s">
        <v>4161</v>
      </c>
      <c r="D165" t="s">
        <v>4148</v>
      </c>
      <c r="E165" t="s">
        <v>4117</v>
      </c>
      <c r="F165" t="s">
        <v>4162</v>
      </c>
      <c r="G165" t="s">
        <v>4163</v>
      </c>
      <c r="I165" t="str">
        <f t="shared" si="8"/>
        <v>pos_trend</v>
      </c>
      <c r="J165">
        <f t="shared" si="9"/>
        <v>21520000</v>
      </c>
      <c r="K165">
        <f t="shared" si="10"/>
        <v>22450000</v>
      </c>
      <c r="L165">
        <f t="shared" si="11"/>
        <v>22590000</v>
      </c>
      <c r="M165">
        <f t="shared" si="12"/>
        <v>23370000</v>
      </c>
      <c r="N165">
        <f t="shared" si="13"/>
        <v>24910000</v>
      </c>
    </row>
    <row r="166" spans="1:14" x14ac:dyDescent="0.3">
      <c r="A166" s="1">
        <v>5</v>
      </c>
      <c r="B166" t="s">
        <v>1373</v>
      </c>
      <c r="C166" t="s">
        <v>332</v>
      </c>
      <c r="D166" t="s">
        <v>4164</v>
      </c>
      <c r="E166" t="s">
        <v>4165</v>
      </c>
      <c r="F166" t="s">
        <v>4166</v>
      </c>
      <c r="G166" t="s">
        <v>4167</v>
      </c>
      <c r="I166" t="str">
        <f t="shared" si="8"/>
        <v>N/A</v>
      </c>
      <c r="J166" t="str">
        <f t="shared" si="9"/>
        <v>N/A</v>
      </c>
      <c r="K166">
        <f t="shared" si="10"/>
        <v>4.3200000000000002E-2</v>
      </c>
      <c r="L166">
        <f t="shared" si="11"/>
        <v>6.1000000000000004E-3</v>
      </c>
      <c r="M166">
        <f t="shared" si="12"/>
        <v>3.4799999999999998E-2</v>
      </c>
      <c r="N166">
        <f t="shared" si="13"/>
        <v>6.5599999999999992E-2</v>
      </c>
    </row>
    <row r="167" spans="1:14" x14ac:dyDescent="0.3">
      <c r="A167" s="1">
        <v>6</v>
      </c>
      <c r="B167" t="s">
        <v>1378</v>
      </c>
      <c r="C167" t="s">
        <v>332</v>
      </c>
      <c r="D167" t="s">
        <v>332</v>
      </c>
      <c r="E167" t="s">
        <v>332</v>
      </c>
      <c r="F167" t="s">
        <v>332</v>
      </c>
      <c r="G167" t="s">
        <v>4168</v>
      </c>
      <c r="I167" t="str">
        <f t="shared" si="8"/>
        <v>N/A</v>
      </c>
      <c r="J167" t="str">
        <f t="shared" si="9"/>
        <v>N/A</v>
      </c>
      <c r="K167" t="str">
        <f t="shared" si="10"/>
        <v>N/A</v>
      </c>
      <c r="L167" t="str">
        <f t="shared" si="11"/>
        <v>N/A</v>
      </c>
      <c r="M167" t="str">
        <f t="shared" si="12"/>
        <v>N/A</v>
      </c>
      <c r="N167">
        <f t="shared" si="13"/>
        <v>4.0700000000000007E-2</v>
      </c>
    </row>
    <row r="168" spans="1:14" x14ac:dyDescent="0.3">
      <c r="A168" s="1">
        <v>7</v>
      </c>
      <c r="B168" t="s">
        <v>1380</v>
      </c>
      <c r="C168" t="s">
        <v>4169</v>
      </c>
      <c r="D168" t="s">
        <v>4170</v>
      </c>
      <c r="E168" t="s">
        <v>3310</v>
      </c>
      <c r="F168" t="s">
        <v>4171</v>
      </c>
      <c r="G168" t="s">
        <v>4172</v>
      </c>
      <c r="I168" t="str">
        <f t="shared" si="8"/>
        <v>N/A</v>
      </c>
      <c r="J168">
        <f t="shared" si="9"/>
        <v>6140000</v>
      </c>
      <c r="K168">
        <f t="shared" si="10"/>
        <v>7320000</v>
      </c>
      <c r="L168">
        <f t="shared" si="11"/>
        <v>6700000</v>
      </c>
      <c r="M168">
        <f t="shared" si="12"/>
        <v>6050000</v>
      </c>
      <c r="N168">
        <f t="shared" si="13"/>
        <v>6440000</v>
      </c>
    </row>
    <row r="169" spans="1:14" x14ac:dyDescent="0.3">
      <c r="A169" s="1">
        <v>8</v>
      </c>
      <c r="B169" t="s">
        <v>1386</v>
      </c>
      <c r="C169" t="s">
        <v>4173</v>
      </c>
      <c r="D169" t="s">
        <v>4174</v>
      </c>
      <c r="E169" t="s">
        <v>4175</v>
      </c>
      <c r="F169" t="s">
        <v>4176</v>
      </c>
      <c r="G169" t="s">
        <v>4177</v>
      </c>
      <c r="I169" t="str">
        <f t="shared" si="8"/>
        <v>N/A</v>
      </c>
      <c r="J169" t="str">
        <f t="shared" si="9"/>
        <v>45000</v>
      </c>
      <c r="K169" t="str">
        <f t="shared" si="10"/>
        <v>465000</v>
      </c>
      <c r="L169" t="str">
        <f t="shared" si="11"/>
        <v>990000</v>
      </c>
      <c r="M169" t="str">
        <f t="shared" si="12"/>
        <v>124000</v>
      </c>
      <c r="N169" t="str">
        <f t="shared" si="13"/>
        <v>98000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4178</v>
      </c>
      <c r="D171" t="s">
        <v>4179</v>
      </c>
      <c r="E171" t="s">
        <v>718</v>
      </c>
      <c r="F171" t="s">
        <v>2970</v>
      </c>
      <c r="G171" t="s">
        <v>4180</v>
      </c>
      <c r="I171" t="str">
        <f t="shared" si="8"/>
        <v>N/A</v>
      </c>
      <c r="J171">
        <f t="shared" si="9"/>
        <v>5880000</v>
      </c>
      <c r="K171">
        <f t="shared" si="10"/>
        <v>6500000</v>
      </c>
      <c r="L171">
        <f t="shared" si="11"/>
        <v>5480000</v>
      </c>
      <c r="M171">
        <f t="shared" si="12"/>
        <v>5960000</v>
      </c>
      <c r="N171">
        <f t="shared" si="13"/>
        <v>6300000</v>
      </c>
    </row>
    <row r="172" spans="1:14" x14ac:dyDescent="0.3">
      <c r="A172" s="1">
        <v>11</v>
      </c>
      <c r="B172" t="s">
        <v>1399</v>
      </c>
      <c r="C172" t="s">
        <v>3134</v>
      </c>
      <c r="D172" t="s">
        <v>4181</v>
      </c>
      <c r="E172" t="s">
        <v>4182</v>
      </c>
      <c r="F172" t="s">
        <v>4183</v>
      </c>
      <c r="G172" t="s">
        <v>4184</v>
      </c>
      <c r="I172" t="str">
        <f t="shared" si="8"/>
        <v>N/A</v>
      </c>
      <c r="J172">
        <f t="shared" si="9"/>
        <v>4910000</v>
      </c>
      <c r="K172">
        <f t="shared" si="10"/>
        <v>5320000</v>
      </c>
      <c r="L172">
        <f t="shared" si="11"/>
        <v>4320000</v>
      </c>
      <c r="M172">
        <f t="shared" si="12"/>
        <v>4620000</v>
      </c>
      <c r="N172">
        <f t="shared" si="13"/>
        <v>4940000</v>
      </c>
    </row>
    <row r="173" spans="1:14" x14ac:dyDescent="0.3">
      <c r="A173" s="1">
        <v>12</v>
      </c>
      <c r="B173" t="s">
        <v>1405</v>
      </c>
      <c r="C173" t="s">
        <v>4185</v>
      </c>
      <c r="D173" t="s">
        <v>4186</v>
      </c>
      <c r="E173" t="s">
        <v>4187</v>
      </c>
      <c r="F173" t="s">
        <v>4188</v>
      </c>
      <c r="G173" t="s">
        <v>4189</v>
      </c>
      <c r="I173" t="str">
        <f t="shared" si="8"/>
        <v>N/A</v>
      </c>
      <c r="J173" t="str">
        <f t="shared" si="9"/>
        <v>219000</v>
      </c>
      <c r="K173" t="str">
        <f t="shared" si="10"/>
        <v>355000</v>
      </c>
      <c r="L173" t="str">
        <f t="shared" si="11"/>
        <v>232000</v>
      </c>
      <c r="M173" t="str">
        <f t="shared" si="12"/>
        <v>(33,000)</v>
      </c>
      <c r="N173" t="str">
        <f t="shared" si="13"/>
        <v>46000</v>
      </c>
    </row>
    <row r="174" spans="1:14" x14ac:dyDescent="0.3">
      <c r="A174" s="1">
        <v>13</v>
      </c>
      <c r="B174" t="s">
        <v>1411</v>
      </c>
      <c r="C174" t="s">
        <v>2355</v>
      </c>
      <c r="D174" t="s">
        <v>4190</v>
      </c>
      <c r="E174" t="s">
        <v>4191</v>
      </c>
      <c r="F174" t="s">
        <v>2111</v>
      </c>
      <c r="G174" t="s">
        <v>4192</v>
      </c>
      <c r="I174" t="str">
        <f t="shared" si="8"/>
        <v>N/A</v>
      </c>
      <c r="J174">
        <f t="shared" si="9"/>
        <v>18550000</v>
      </c>
      <c r="K174">
        <f t="shared" si="10"/>
        <v>20230000</v>
      </c>
      <c r="L174">
        <f t="shared" si="11"/>
        <v>20070000</v>
      </c>
      <c r="M174">
        <f t="shared" si="12"/>
        <v>22440000</v>
      </c>
      <c r="N174">
        <f t="shared" si="13"/>
        <v>22410000</v>
      </c>
    </row>
    <row r="175" spans="1:14" x14ac:dyDescent="0.3">
      <c r="A175" s="1">
        <v>14</v>
      </c>
      <c r="B175" t="s">
        <v>1417</v>
      </c>
      <c r="C175" t="s">
        <v>4193</v>
      </c>
      <c r="D175" t="s">
        <v>4194</v>
      </c>
      <c r="E175" t="s">
        <v>4195</v>
      </c>
      <c r="F175" t="s">
        <v>4196</v>
      </c>
      <c r="G175" t="s">
        <v>4197</v>
      </c>
      <c r="I175" t="str">
        <f t="shared" si="8"/>
        <v>pos_trend</v>
      </c>
      <c r="J175">
        <f t="shared" si="9"/>
        <v>11500000</v>
      </c>
      <c r="K175">
        <f t="shared" si="10"/>
        <v>12340000</v>
      </c>
      <c r="L175">
        <f t="shared" si="11"/>
        <v>12350000</v>
      </c>
      <c r="M175">
        <f t="shared" si="12"/>
        <v>13270000</v>
      </c>
      <c r="N175">
        <f t="shared" si="13"/>
        <v>14010000</v>
      </c>
    </row>
    <row r="176" spans="1:14" x14ac:dyDescent="0.3">
      <c r="A176" s="1">
        <v>15</v>
      </c>
      <c r="B176" t="s">
        <v>1423</v>
      </c>
      <c r="C176" t="s">
        <v>4198</v>
      </c>
      <c r="D176" t="s">
        <v>4199</v>
      </c>
      <c r="E176" t="s">
        <v>4200</v>
      </c>
      <c r="F176" t="s">
        <v>4201</v>
      </c>
      <c r="G176" t="s">
        <v>4202</v>
      </c>
      <c r="I176" t="str">
        <f t="shared" si="8"/>
        <v>pos_trend</v>
      </c>
      <c r="J176">
        <f t="shared" si="9"/>
        <v>1810000</v>
      </c>
      <c r="K176">
        <f t="shared" si="10"/>
        <v>1960000</v>
      </c>
      <c r="L176">
        <f t="shared" si="11"/>
        <v>2000000</v>
      </c>
      <c r="M176">
        <f t="shared" si="12"/>
        <v>2670000</v>
      </c>
      <c r="N176">
        <f t="shared" si="13"/>
        <v>2820000</v>
      </c>
    </row>
    <row r="177" spans="1:14" x14ac:dyDescent="0.3">
      <c r="A177" s="1">
        <v>16</v>
      </c>
      <c r="B177" t="s">
        <v>408</v>
      </c>
      <c r="C177" t="s">
        <v>4203</v>
      </c>
      <c r="D177" t="s">
        <v>4204</v>
      </c>
      <c r="E177" t="s">
        <v>2714</v>
      </c>
      <c r="F177" t="s">
        <v>4205</v>
      </c>
      <c r="G177" t="s">
        <v>2336</v>
      </c>
      <c r="I177" t="str">
        <f t="shared" si="8"/>
        <v>N/A</v>
      </c>
      <c r="J177">
        <f t="shared" si="9"/>
        <v>4040000</v>
      </c>
      <c r="K177">
        <f t="shared" si="10"/>
        <v>4720000</v>
      </c>
      <c r="L177">
        <f t="shared" si="11"/>
        <v>4480000</v>
      </c>
      <c r="M177">
        <f t="shared" si="12"/>
        <v>5240000</v>
      </c>
      <c r="N177">
        <f t="shared" si="13"/>
        <v>4310000</v>
      </c>
    </row>
    <row r="178" spans="1:14" x14ac:dyDescent="0.3">
      <c r="A178" s="1">
        <v>17</v>
      </c>
      <c r="B178" t="s">
        <v>1434</v>
      </c>
      <c r="C178" t="s">
        <v>4206</v>
      </c>
      <c r="D178" t="s">
        <v>4207</v>
      </c>
      <c r="E178" t="s">
        <v>4208</v>
      </c>
      <c r="F178" t="s">
        <v>4209</v>
      </c>
      <c r="G178" t="s">
        <v>4210</v>
      </c>
      <c r="I178" t="str">
        <f t="shared" si="8"/>
        <v>N/A</v>
      </c>
      <c r="J178">
        <f t="shared" si="9"/>
        <v>9110000</v>
      </c>
      <c r="K178">
        <f t="shared" si="10"/>
        <v>9550000</v>
      </c>
      <c r="L178">
        <f t="shared" si="11"/>
        <v>9220000</v>
      </c>
      <c r="M178">
        <f t="shared" si="12"/>
        <v>6980000</v>
      </c>
      <c r="N178">
        <f t="shared" si="13"/>
        <v>8930000</v>
      </c>
    </row>
    <row r="179" spans="1:14" x14ac:dyDescent="0.3">
      <c r="A179" s="1">
        <v>18</v>
      </c>
      <c r="B179" t="s">
        <v>1440</v>
      </c>
      <c r="C179" t="s">
        <v>332</v>
      </c>
      <c r="D179" t="s">
        <v>4211</v>
      </c>
      <c r="E179" t="s">
        <v>4212</v>
      </c>
      <c r="F179" t="s">
        <v>4213</v>
      </c>
      <c r="G179" t="s">
        <v>4214</v>
      </c>
      <c r="I179" t="str">
        <f t="shared" si="8"/>
        <v>N/A</v>
      </c>
      <c r="J179" t="str">
        <f t="shared" si="9"/>
        <v>N/A</v>
      </c>
      <c r="K179">
        <f t="shared" si="10"/>
        <v>4.8099999999999997E-2</v>
      </c>
      <c r="L179">
        <f t="shared" si="11"/>
        <v>-3.4000000000000002E-2</v>
      </c>
      <c r="M179">
        <f t="shared" si="12"/>
        <v>-0.2429</v>
      </c>
      <c r="N179">
        <f t="shared" si="13"/>
        <v>0.27940000000000004</v>
      </c>
    </row>
    <row r="180" spans="1:14" x14ac:dyDescent="0.3">
      <c r="A180" s="1">
        <v>19</v>
      </c>
      <c r="B180" t="s">
        <v>1444</v>
      </c>
      <c r="C180" t="s">
        <v>332</v>
      </c>
      <c r="D180" t="s">
        <v>332</v>
      </c>
      <c r="E180" t="s">
        <v>332</v>
      </c>
      <c r="F180" t="s">
        <v>332</v>
      </c>
      <c r="G180" t="s">
        <v>4215</v>
      </c>
      <c r="I180" t="str">
        <f t="shared" si="8"/>
        <v>N/A</v>
      </c>
      <c r="J180" t="str">
        <f t="shared" si="9"/>
        <v>N/A</v>
      </c>
      <c r="K180" t="str">
        <f t="shared" si="10"/>
        <v>N/A</v>
      </c>
      <c r="L180" t="str">
        <f t="shared" si="11"/>
        <v>N/A</v>
      </c>
      <c r="M180" t="str">
        <f t="shared" si="12"/>
        <v>N/A</v>
      </c>
      <c r="N180">
        <f t="shared" si="13"/>
        <v>0.2772</v>
      </c>
    </row>
    <row r="181" spans="1:14" x14ac:dyDescent="0.3">
      <c r="A181" s="1">
        <v>20</v>
      </c>
      <c r="B181" t="s">
        <v>1446</v>
      </c>
      <c r="C181" t="s">
        <v>332</v>
      </c>
      <c r="D181" t="s">
        <v>4216</v>
      </c>
      <c r="E181" t="s">
        <v>4217</v>
      </c>
      <c r="F181" t="s">
        <v>4218</v>
      </c>
      <c r="G181" t="s">
        <v>4219</v>
      </c>
      <c r="I181" t="str">
        <f t="shared" si="8"/>
        <v>N/A</v>
      </c>
      <c r="J181" t="str">
        <f t="shared" si="9"/>
        <v>N/A</v>
      </c>
      <c r="K181" t="str">
        <f t="shared" si="10"/>
        <v>(1,000)</v>
      </c>
      <c r="L181" t="str">
        <f t="shared" si="11"/>
        <v>(14,000)</v>
      </c>
      <c r="M181" t="str">
        <f t="shared" si="12"/>
        <v>(76,000)</v>
      </c>
      <c r="N181" t="str">
        <f t="shared" si="13"/>
        <v>(10,000)</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332</v>
      </c>
      <c r="D183" t="s">
        <v>4216</v>
      </c>
      <c r="E183" t="s">
        <v>4217</v>
      </c>
      <c r="F183" t="s">
        <v>4218</v>
      </c>
      <c r="G183" t="s">
        <v>4219</v>
      </c>
      <c r="I183" t="str">
        <f t="shared" si="8"/>
        <v>N/A</v>
      </c>
      <c r="J183" t="str">
        <f t="shared" si="9"/>
        <v>N/A</v>
      </c>
      <c r="K183" t="str">
        <f t="shared" si="10"/>
        <v>(1,000)</v>
      </c>
      <c r="L183" t="str">
        <f t="shared" si="11"/>
        <v>(14,000)</v>
      </c>
      <c r="M183" t="str">
        <f t="shared" si="12"/>
        <v>(76,000)</v>
      </c>
      <c r="N183" t="str">
        <f t="shared" si="13"/>
        <v>(10,000)</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332</v>
      </c>
      <c r="D185" t="s">
        <v>332</v>
      </c>
      <c r="E185" t="s">
        <v>332</v>
      </c>
      <c r="F185" t="s">
        <v>4220</v>
      </c>
      <c r="G185" t="s">
        <v>332</v>
      </c>
      <c r="I185" t="str">
        <f t="shared" si="8"/>
        <v>N/A</v>
      </c>
      <c r="J185" t="str">
        <f t="shared" si="9"/>
        <v>N/A</v>
      </c>
      <c r="K185" t="str">
        <f t="shared" si="10"/>
        <v>N/A</v>
      </c>
      <c r="L185" t="str">
        <f t="shared" si="11"/>
        <v>N/A</v>
      </c>
      <c r="M185" t="str">
        <f t="shared" si="12"/>
        <v>(2.42M)</v>
      </c>
      <c r="N185" t="str">
        <f t="shared" si="13"/>
        <v>N/A</v>
      </c>
    </row>
    <row r="186" spans="1:14" x14ac:dyDescent="0.3">
      <c r="A186" s="1">
        <v>25</v>
      </c>
      <c r="B186" t="s">
        <v>441</v>
      </c>
      <c r="C186" t="s">
        <v>4206</v>
      </c>
      <c r="D186" t="s">
        <v>4207</v>
      </c>
      <c r="E186" t="s">
        <v>4221</v>
      </c>
      <c r="F186" t="s">
        <v>4222</v>
      </c>
      <c r="G186" t="s">
        <v>2311</v>
      </c>
      <c r="I186" t="str">
        <f t="shared" si="8"/>
        <v>N/A</v>
      </c>
      <c r="J186">
        <f t="shared" si="9"/>
        <v>9110000</v>
      </c>
      <c r="K186">
        <f t="shared" si="10"/>
        <v>9550000</v>
      </c>
      <c r="L186">
        <f t="shared" si="11"/>
        <v>9210000</v>
      </c>
      <c r="M186">
        <f t="shared" si="12"/>
        <v>9330000</v>
      </c>
      <c r="N186">
        <f t="shared" si="13"/>
        <v>8920000</v>
      </c>
    </row>
    <row r="187" spans="1:14" x14ac:dyDescent="0.3">
      <c r="A187" s="1">
        <v>26</v>
      </c>
      <c r="B187" t="s">
        <v>447</v>
      </c>
      <c r="C187" t="s">
        <v>332</v>
      </c>
      <c r="D187" t="s">
        <v>4223</v>
      </c>
      <c r="E187" t="s">
        <v>4224</v>
      </c>
      <c r="F187" t="s">
        <v>4225</v>
      </c>
      <c r="G187" t="s">
        <v>4226</v>
      </c>
      <c r="I187" t="str">
        <f t="shared" si="8"/>
        <v>N/A</v>
      </c>
      <c r="J187" t="str">
        <f t="shared" si="9"/>
        <v>N/A</v>
      </c>
      <c r="K187">
        <f t="shared" si="10"/>
        <v>4.8000000000000001E-2</v>
      </c>
      <c r="L187">
        <f t="shared" si="11"/>
        <v>-3.5400000000000001E-2</v>
      </c>
      <c r="M187">
        <f t="shared" si="12"/>
        <v>1.3200000000000002E-2</v>
      </c>
      <c r="N187">
        <f t="shared" si="13"/>
        <v>-4.3600000000000007E-2</v>
      </c>
    </row>
    <row r="188" spans="1:14" x14ac:dyDescent="0.3">
      <c r="A188" s="1">
        <v>27</v>
      </c>
      <c r="B188" t="s">
        <v>452</v>
      </c>
      <c r="C188" t="s">
        <v>332</v>
      </c>
      <c r="D188" t="s">
        <v>332</v>
      </c>
      <c r="E188" t="s">
        <v>332</v>
      </c>
      <c r="F188" t="s">
        <v>332</v>
      </c>
      <c r="G188" t="s">
        <v>4227</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0.27690000000000003</v>
      </c>
    </row>
    <row r="189" spans="1:14" x14ac:dyDescent="0.3">
      <c r="A189" s="1">
        <v>28</v>
      </c>
      <c r="B189" t="s">
        <v>1455</v>
      </c>
      <c r="C189" t="s">
        <v>4228</v>
      </c>
      <c r="D189" t="s">
        <v>4229</v>
      </c>
      <c r="E189" t="s">
        <v>4230</v>
      </c>
      <c r="F189" t="s">
        <v>552</v>
      </c>
      <c r="G189" t="s">
        <v>4231</v>
      </c>
      <c r="I189" t="str">
        <f t="shared" si="14"/>
        <v>N/A</v>
      </c>
      <c r="J189">
        <f t="shared" si="15"/>
        <v>2560000</v>
      </c>
      <c r="K189">
        <f t="shared" si="16"/>
        <v>2390000</v>
      </c>
      <c r="L189">
        <f t="shared" si="17"/>
        <v>2069999.9999999998</v>
      </c>
      <c r="M189">
        <f t="shared" si="18"/>
        <v>2430000</v>
      </c>
      <c r="N189">
        <f t="shared" si="19"/>
        <v>2550000</v>
      </c>
    </row>
    <row r="190" spans="1:14" x14ac:dyDescent="0.3">
      <c r="A190" s="1">
        <v>29</v>
      </c>
      <c r="B190" t="s">
        <v>1461</v>
      </c>
      <c r="C190" t="s">
        <v>1280</v>
      </c>
      <c r="D190" t="s">
        <v>351</v>
      </c>
      <c r="E190" t="s">
        <v>626</v>
      </c>
      <c r="F190" t="s">
        <v>4200</v>
      </c>
      <c r="G190" t="s">
        <v>637</v>
      </c>
      <c r="I190" t="str">
        <f t="shared" si="14"/>
        <v>N/A</v>
      </c>
      <c r="J190">
        <f t="shared" si="15"/>
        <v>2210000</v>
      </c>
      <c r="K190">
        <f t="shared" si="16"/>
        <v>1200000</v>
      </c>
      <c r="L190">
        <f t="shared" si="17"/>
        <v>1930000</v>
      </c>
      <c r="M190">
        <f t="shared" si="18"/>
        <v>2000000</v>
      </c>
      <c r="N190">
        <f t="shared" si="19"/>
        <v>2350000</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4156</v>
      </c>
      <c r="D192" t="s">
        <v>4232</v>
      </c>
      <c r="E192" t="s">
        <v>4233</v>
      </c>
      <c r="F192" t="s">
        <v>4234</v>
      </c>
      <c r="G192" t="s">
        <v>4235</v>
      </c>
      <c r="I192" t="str">
        <f t="shared" si="14"/>
        <v>N/A</v>
      </c>
      <c r="J192" t="str">
        <f t="shared" si="15"/>
        <v>350000</v>
      </c>
      <c r="K192">
        <f t="shared" si="16"/>
        <v>1190000</v>
      </c>
      <c r="L192" t="str">
        <f t="shared" si="17"/>
        <v>142000</v>
      </c>
      <c r="M192" t="str">
        <f t="shared" si="18"/>
        <v>432000</v>
      </c>
      <c r="N192" t="str">
        <f t="shared" si="19"/>
        <v>207000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2235</v>
      </c>
      <c r="D197" t="s">
        <v>840</v>
      </c>
      <c r="E197" t="s">
        <v>4236</v>
      </c>
      <c r="F197" t="s">
        <v>3679</v>
      </c>
      <c r="G197" t="s">
        <v>4237</v>
      </c>
      <c r="I197" t="str">
        <f t="shared" si="14"/>
        <v>N/A</v>
      </c>
      <c r="J197">
        <f t="shared" si="15"/>
        <v>6550000</v>
      </c>
      <c r="K197">
        <f t="shared" si="16"/>
        <v>7160000</v>
      </c>
      <c r="L197">
        <f t="shared" si="17"/>
        <v>7140000</v>
      </c>
      <c r="M197">
        <f t="shared" si="18"/>
        <v>6900000</v>
      </c>
      <c r="N197">
        <f t="shared" si="19"/>
        <v>6370000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2235</v>
      </c>
      <c r="D199" t="s">
        <v>840</v>
      </c>
      <c r="E199" t="s">
        <v>4236</v>
      </c>
      <c r="F199" t="s">
        <v>3679</v>
      </c>
      <c r="G199" t="s">
        <v>4237</v>
      </c>
      <c r="I199" t="str">
        <f t="shared" si="14"/>
        <v>N/A</v>
      </c>
      <c r="J199">
        <f t="shared" si="15"/>
        <v>6550000</v>
      </c>
      <c r="K199">
        <f t="shared" si="16"/>
        <v>7160000</v>
      </c>
      <c r="L199">
        <f t="shared" si="17"/>
        <v>7140000</v>
      </c>
      <c r="M199">
        <f t="shared" si="18"/>
        <v>6900000</v>
      </c>
      <c r="N199">
        <f t="shared" si="19"/>
        <v>6370000</v>
      </c>
    </row>
    <row r="200" spans="1:14" x14ac:dyDescent="0.3">
      <c r="A200" s="1">
        <v>39</v>
      </c>
      <c r="B200" t="s">
        <v>489</v>
      </c>
      <c r="C200" t="s">
        <v>332</v>
      </c>
      <c r="D200" t="s">
        <v>4238</v>
      </c>
      <c r="E200" t="s">
        <v>4239</v>
      </c>
      <c r="F200" t="s">
        <v>4212</v>
      </c>
      <c r="G200" t="s">
        <v>4240</v>
      </c>
      <c r="I200" t="str">
        <f t="shared" si="14"/>
        <v>neg_trend</v>
      </c>
      <c r="J200" t="str">
        <f t="shared" si="15"/>
        <v>N/A</v>
      </c>
      <c r="K200">
        <f t="shared" si="16"/>
        <v>9.2799999999999994E-2</v>
      </c>
      <c r="L200">
        <f t="shared" si="17"/>
        <v>-2.5000000000000001E-3</v>
      </c>
      <c r="M200">
        <f t="shared" si="18"/>
        <v>-3.4000000000000002E-2</v>
      </c>
      <c r="N200">
        <f t="shared" si="19"/>
        <v>-7.6399999999999996E-2</v>
      </c>
    </row>
    <row r="201" spans="1:14" x14ac:dyDescent="0.3">
      <c r="A201" s="1">
        <v>40</v>
      </c>
      <c r="B201" t="s">
        <v>1494</v>
      </c>
      <c r="C201" t="s">
        <v>332</v>
      </c>
      <c r="D201" t="s">
        <v>332</v>
      </c>
      <c r="E201" t="s">
        <v>332</v>
      </c>
      <c r="F201" t="s">
        <v>332</v>
      </c>
      <c r="G201" t="s">
        <v>4241</v>
      </c>
      <c r="I201" t="str">
        <f t="shared" si="14"/>
        <v>N/A</v>
      </c>
      <c r="J201" t="str">
        <f t="shared" si="15"/>
        <v>N/A</v>
      </c>
      <c r="K201" t="str">
        <f t="shared" si="16"/>
        <v>N/A</v>
      </c>
      <c r="L201" t="str">
        <f t="shared" si="17"/>
        <v>N/A</v>
      </c>
      <c r="M201" t="str">
        <f t="shared" si="18"/>
        <v>N/A</v>
      </c>
      <c r="N201">
        <f t="shared" si="19"/>
        <v>0.19769999999999999</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332</v>
      </c>
      <c r="I207" t="str">
        <f t="shared" si="14"/>
        <v>N/A</v>
      </c>
      <c r="J207" t="str">
        <f t="shared" si="15"/>
        <v>N/A</v>
      </c>
      <c r="K207" t="str">
        <f t="shared" si="16"/>
        <v>N/A</v>
      </c>
      <c r="L207" t="str">
        <f t="shared" si="17"/>
        <v>N/A</v>
      </c>
      <c r="M207" t="str">
        <f t="shared" si="18"/>
        <v>N/A</v>
      </c>
      <c r="N207" t="str">
        <f t="shared" si="19"/>
        <v>N/A</v>
      </c>
    </row>
    <row r="208" spans="1:14" x14ac:dyDescent="0.3">
      <c r="A208" s="1">
        <v>47</v>
      </c>
      <c r="B208" t="s">
        <v>502</v>
      </c>
      <c r="C208" t="s">
        <v>2235</v>
      </c>
      <c r="D208" t="s">
        <v>840</v>
      </c>
      <c r="E208" t="s">
        <v>4236</v>
      </c>
      <c r="F208" t="s">
        <v>3679</v>
      </c>
      <c r="G208" t="s">
        <v>4237</v>
      </c>
      <c r="I208" t="str">
        <f t="shared" si="14"/>
        <v>N/A</v>
      </c>
      <c r="J208">
        <f t="shared" si="15"/>
        <v>6550000</v>
      </c>
      <c r="K208">
        <f t="shared" si="16"/>
        <v>7160000</v>
      </c>
      <c r="L208">
        <f t="shared" si="17"/>
        <v>7140000</v>
      </c>
      <c r="M208">
        <f t="shared" si="18"/>
        <v>6900000</v>
      </c>
      <c r="N208">
        <f t="shared" si="19"/>
        <v>6370000</v>
      </c>
    </row>
    <row r="209" spans="1:14" x14ac:dyDescent="0.3">
      <c r="A209" s="1">
        <v>48</v>
      </c>
      <c r="B209" t="s">
        <v>503</v>
      </c>
      <c r="C209" t="s">
        <v>4063</v>
      </c>
      <c r="D209" t="s">
        <v>4242</v>
      </c>
      <c r="E209" t="s">
        <v>4243</v>
      </c>
      <c r="F209" t="s">
        <v>4063</v>
      </c>
      <c r="G209" t="s">
        <v>4244</v>
      </c>
      <c r="I209" t="str">
        <f t="shared" si="14"/>
        <v>N/A</v>
      </c>
      <c r="J209" t="str">
        <f t="shared" si="15"/>
        <v>1.97</v>
      </c>
      <c r="K209" t="str">
        <f t="shared" si="16"/>
        <v>2.11</v>
      </c>
      <c r="L209" t="str">
        <f t="shared" si="17"/>
        <v>2.08</v>
      </c>
      <c r="M209" t="str">
        <f t="shared" si="18"/>
        <v>1.97</v>
      </c>
      <c r="N209" t="str">
        <f t="shared" si="19"/>
        <v>1.81</v>
      </c>
    </row>
    <row r="210" spans="1:14" x14ac:dyDescent="0.3">
      <c r="A210" s="1">
        <v>49</v>
      </c>
      <c r="B210" t="s">
        <v>509</v>
      </c>
      <c r="C210" t="s">
        <v>332</v>
      </c>
      <c r="D210" t="s">
        <v>880</v>
      </c>
      <c r="E210" t="s">
        <v>4245</v>
      </c>
      <c r="F210" t="s">
        <v>4246</v>
      </c>
      <c r="G210" t="s">
        <v>4247</v>
      </c>
      <c r="I210" t="str">
        <f t="shared" si="14"/>
        <v>neg_trend</v>
      </c>
      <c r="J210" t="str">
        <f t="shared" si="15"/>
        <v>N/A</v>
      </c>
      <c r="K210">
        <f t="shared" si="16"/>
        <v>7.110000000000001E-2</v>
      </c>
      <c r="L210">
        <f t="shared" si="17"/>
        <v>-1.4199999999999999E-2</v>
      </c>
      <c r="M210">
        <f t="shared" si="18"/>
        <v>-5.2900000000000003E-2</v>
      </c>
      <c r="N210">
        <f t="shared" si="19"/>
        <v>-8.1199999999999994E-2</v>
      </c>
    </row>
    <row r="211" spans="1:14" x14ac:dyDescent="0.3">
      <c r="A211" s="1">
        <v>50</v>
      </c>
      <c r="B211" t="s">
        <v>514</v>
      </c>
      <c r="C211" t="s">
        <v>518</v>
      </c>
      <c r="D211" t="s">
        <v>4248</v>
      </c>
      <c r="E211" t="s">
        <v>2883</v>
      </c>
      <c r="F211" t="s">
        <v>2340</v>
      </c>
      <c r="G211" t="s">
        <v>4249</v>
      </c>
      <c r="I211" t="str">
        <f t="shared" si="14"/>
        <v>pos_trend</v>
      </c>
      <c r="J211">
        <f t="shared" si="15"/>
        <v>3330000</v>
      </c>
      <c r="K211">
        <f t="shared" si="16"/>
        <v>3390000</v>
      </c>
      <c r="L211">
        <f t="shared" si="17"/>
        <v>3440000</v>
      </c>
      <c r="M211">
        <f t="shared" si="18"/>
        <v>3500000</v>
      </c>
      <c r="N211">
        <f t="shared" si="19"/>
        <v>3520000</v>
      </c>
    </row>
    <row r="212" spans="1:14" x14ac:dyDescent="0.3">
      <c r="A212" s="1">
        <v>51</v>
      </c>
      <c r="B212" t="s">
        <v>519</v>
      </c>
      <c r="C212" t="s">
        <v>4250</v>
      </c>
      <c r="D212" t="s">
        <v>4251</v>
      </c>
      <c r="E212" t="s">
        <v>4252</v>
      </c>
      <c r="F212" t="s">
        <v>4063</v>
      </c>
      <c r="G212" t="s">
        <v>4244</v>
      </c>
      <c r="I212" t="str">
        <f t="shared" si="14"/>
        <v>N/A</v>
      </c>
      <c r="J212" t="str">
        <f t="shared" si="15"/>
        <v>1.96</v>
      </c>
      <c r="K212" t="str">
        <f t="shared" si="16"/>
        <v>2.10</v>
      </c>
      <c r="L212" t="str">
        <f t="shared" si="17"/>
        <v>2.07</v>
      </c>
      <c r="M212" t="str">
        <f t="shared" si="18"/>
        <v>1.97</v>
      </c>
      <c r="N212" t="str">
        <f t="shared" si="19"/>
        <v>1.81</v>
      </c>
    </row>
    <row r="213" spans="1:14" x14ac:dyDescent="0.3">
      <c r="A213" s="1">
        <v>52</v>
      </c>
      <c r="B213" t="s">
        <v>525</v>
      </c>
      <c r="C213" t="s">
        <v>332</v>
      </c>
      <c r="D213" t="s">
        <v>4253</v>
      </c>
      <c r="E213" t="s">
        <v>4254</v>
      </c>
      <c r="F213" t="s">
        <v>4255</v>
      </c>
      <c r="G213" t="s">
        <v>4247</v>
      </c>
      <c r="I213" t="str">
        <f t="shared" si="14"/>
        <v>neg_trend</v>
      </c>
      <c r="J213" t="str">
        <f t="shared" si="15"/>
        <v>N/A</v>
      </c>
      <c r="K213">
        <f t="shared" si="16"/>
        <v>7.1400000000000005E-2</v>
      </c>
      <c r="L213">
        <f t="shared" si="17"/>
        <v>-1.43E-2</v>
      </c>
      <c r="M213">
        <f t="shared" si="18"/>
        <v>-4.8300000000000003E-2</v>
      </c>
      <c r="N213">
        <f t="shared" si="19"/>
        <v>-8.1199999999999994E-2</v>
      </c>
    </row>
    <row r="214" spans="1:14" x14ac:dyDescent="0.3">
      <c r="A214" s="1">
        <v>53</v>
      </c>
      <c r="B214" t="s">
        <v>530</v>
      </c>
      <c r="C214" t="s">
        <v>4256</v>
      </c>
      <c r="D214" t="s">
        <v>4257</v>
      </c>
      <c r="E214" t="s">
        <v>4258</v>
      </c>
      <c r="F214" t="s">
        <v>2340</v>
      </c>
      <c r="G214" t="s">
        <v>4249</v>
      </c>
      <c r="I214" t="str">
        <f t="shared" si="14"/>
        <v>pos_trend</v>
      </c>
      <c r="J214">
        <f t="shared" si="15"/>
        <v>3340000</v>
      </c>
      <c r="K214">
        <f t="shared" si="16"/>
        <v>3400000</v>
      </c>
      <c r="L214">
        <f t="shared" si="17"/>
        <v>3450000</v>
      </c>
      <c r="M214">
        <f t="shared" si="18"/>
        <v>3500000</v>
      </c>
      <c r="N214">
        <f t="shared" si="19"/>
        <v>3520000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4259</v>
      </c>
      <c r="D217" t="s">
        <v>4260</v>
      </c>
      <c r="E217" t="s">
        <v>4261</v>
      </c>
      <c r="F217" t="s">
        <v>4262</v>
      </c>
      <c r="G217" t="s">
        <v>4263</v>
      </c>
      <c r="I217" t="str">
        <f t="shared" si="14"/>
        <v>N/A</v>
      </c>
      <c r="J217">
        <f t="shared" si="15"/>
        <v>9780000</v>
      </c>
      <c r="K217">
        <f t="shared" si="16"/>
        <v>9300000</v>
      </c>
      <c r="L217">
        <f t="shared" si="17"/>
        <v>9080000</v>
      </c>
      <c r="M217">
        <f t="shared" si="18"/>
        <v>11080000</v>
      </c>
      <c r="N217">
        <f t="shared" si="19"/>
        <v>12520000</v>
      </c>
    </row>
    <row r="218" spans="1:14" x14ac:dyDescent="0.3">
      <c r="A218" s="1">
        <v>1</v>
      </c>
      <c r="B218" t="s">
        <v>1531</v>
      </c>
      <c r="C218" t="s">
        <v>332</v>
      </c>
      <c r="D218" t="s">
        <v>4264</v>
      </c>
      <c r="E218" t="s">
        <v>4265</v>
      </c>
      <c r="F218" t="s">
        <v>4266</v>
      </c>
      <c r="G218" t="s">
        <v>4267</v>
      </c>
      <c r="I218" t="str">
        <f t="shared" si="14"/>
        <v>N/A</v>
      </c>
      <c r="J218" t="str">
        <f t="shared" si="15"/>
        <v>N/A</v>
      </c>
      <c r="K218">
        <f t="shared" si="16"/>
        <v>-4.9800000000000004E-2</v>
      </c>
      <c r="L218">
        <f t="shared" si="17"/>
        <v>-2.3700000000000002E-2</v>
      </c>
      <c r="M218">
        <f t="shared" si="18"/>
        <v>0.22120000000000001</v>
      </c>
      <c r="N218">
        <f t="shared" si="19"/>
        <v>0.1293</v>
      </c>
    </row>
    <row r="219" spans="1:14" x14ac:dyDescent="0.3">
      <c r="A219" s="1">
        <v>2</v>
      </c>
      <c r="B219" t="s">
        <v>1536</v>
      </c>
      <c r="C219" t="s">
        <v>4268</v>
      </c>
      <c r="D219" t="s">
        <v>4269</v>
      </c>
      <c r="E219" t="s">
        <v>4270</v>
      </c>
      <c r="F219" t="s">
        <v>4271</v>
      </c>
      <c r="G219" t="s">
        <v>4272</v>
      </c>
      <c r="I219" t="str">
        <f t="shared" si="14"/>
        <v>N/A</v>
      </c>
      <c r="J219">
        <f t="shared" si="15"/>
        <v>144440000</v>
      </c>
      <c r="K219">
        <f t="shared" si="16"/>
        <v>109740000</v>
      </c>
      <c r="L219">
        <f t="shared" si="17"/>
        <v>122460000</v>
      </c>
      <c r="M219">
        <f t="shared" si="18"/>
        <v>119860000</v>
      </c>
      <c r="N219">
        <f t="shared" si="19"/>
        <v>143100000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332</v>
      </c>
      <c r="D221" t="s">
        <v>332</v>
      </c>
      <c r="E221" t="s">
        <v>332</v>
      </c>
      <c r="F221" t="s">
        <v>332</v>
      </c>
      <c r="G221" t="s">
        <v>4273</v>
      </c>
      <c r="I221" t="str">
        <f t="shared" si="14"/>
        <v>N/A</v>
      </c>
      <c r="J221" t="str">
        <f t="shared" si="15"/>
        <v>N/A</v>
      </c>
      <c r="K221" t="str">
        <f t="shared" si="16"/>
        <v>N/A</v>
      </c>
      <c r="L221" t="str">
        <f t="shared" si="17"/>
        <v>N/A</v>
      </c>
      <c r="M221" t="str">
        <f t="shared" si="18"/>
        <v>N/A</v>
      </c>
      <c r="N221" t="str">
        <f t="shared" si="19"/>
        <v>156000</v>
      </c>
    </row>
    <row r="222" spans="1:14" x14ac:dyDescent="0.3">
      <c r="A222" s="1">
        <v>5</v>
      </c>
      <c r="B222" t="s">
        <v>1553</v>
      </c>
      <c r="C222" t="s">
        <v>332</v>
      </c>
      <c r="D222" t="s">
        <v>332</v>
      </c>
      <c r="E222" t="s">
        <v>332</v>
      </c>
      <c r="F222" t="s">
        <v>332</v>
      </c>
      <c r="G222" t="s">
        <v>4273</v>
      </c>
      <c r="I222" t="str">
        <f t="shared" si="14"/>
        <v>N/A</v>
      </c>
      <c r="J222" t="str">
        <f t="shared" si="15"/>
        <v>N/A</v>
      </c>
      <c r="K222" t="str">
        <f t="shared" si="16"/>
        <v>N/A</v>
      </c>
      <c r="L222" t="str">
        <f t="shared" si="17"/>
        <v>N/A</v>
      </c>
      <c r="M222" t="str">
        <f t="shared" si="18"/>
        <v>N/A</v>
      </c>
      <c r="N222" t="str">
        <f t="shared" si="19"/>
        <v>156000</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4274</v>
      </c>
      <c r="D224" t="s">
        <v>4275</v>
      </c>
      <c r="E224" t="s">
        <v>4276</v>
      </c>
      <c r="F224" t="s">
        <v>4277</v>
      </c>
      <c r="G224" t="s">
        <v>4278</v>
      </c>
      <c r="I224" t="str">
        <f t="shared" si="14"/>
        <v>N/A</v>
      </c>
      <c r="J224">
        <f t="shared" si="15"/>
        <v>23690000</v>
      </c>
      <c r="K224">
        <f t="shared" si="16"/>
        <v>34740000</v>
      </c>
      <c r="L224">
        <f t="shared" si="17"/>
        <v>37210000</v>
      </c>
      <c r="M224">
        <f t="shared" si="18"/>
        <v>37670000</v>
      </c>
      <c r="N224">
        <f t="shared" si="19"/>
        <v>30440000</v>
      </c>
    </row>
    <row r="225" spans="1:14" x14ac:dyDescent="0.3">
      <c r="A225" s="1">
        <v>8</v>
      </c>
      <c r="B225" t="s">
        <v>1558</v>
      </c>
      <c r="C225" t="s">
        <v>2732</v>
      </c>
      <c r="D225" t="s">
        <v>353</v>
      </c>
      <c r="E225" t="s">
        <v>4201</v>
      </c>
      <c r="F225" t="s">
        <v>2423</v>
      </c>
      <c r="G225" t="s">
        <v>4279</v>
      </c>
      <c r="I225" t="str">
        <f t="shared" si="14"/>
        <v>N/A</v>
      </c>
      <c r="J225">
        <f t="shared" si="15"/>
        <v>2640000</v>
      </c>
      <c r="K225">
        <f t="shared" si="16"/>
        <v>2049999.9999999998</v>
      </c>
      <c r="L225">
        <f t="shared" si="17"/>
        <v>2670000</v>
      </c>
      <c r="M225">
        <f t="shared" si="18"/>
        <v>1760000</v>
      </c>
      <c r="N225" t="str">
        <f t="shared" si="19"/>
        <v>928000</v>
      </c>
    </row>
    <row r="226" spans="1:14" x14ac:dyDescent="0.3">
      <c r="A226" s="1">
        <v>9</v>
      </c>
      <c r="B226" t="s">
        <v>1564</v>
      </c>
      <c r="C226" t="s">
        <v>4280</v>
      </c>
      <c r="D226" t="s">
        <v>4281</v>
      </c>
      <c r="E226" t="s">
        <v>4282</v>
      </c>
      <c r="F226" t="s">
        <v>4283</v>
      </c>
      <c r="G226" t="s">
        <v>4284</v>
      </c>
      <c r="I226" t="str">
        <f t="shared" si="14"/>
        <v>N/A</v>
      </c>
      <c r="J226">
        <f t="shared" si="15"/>
        <v>43500000</v>
      </c>
      <c r="K226">
        <f t="shared" si="16"/>
        <v>43120000</v>
      </c>
      <c r="L226">
        <f t="shared" si="17"/>
        <v>40410000</v>
      </c>
      <c r="M226">
        <f t="shared" si="18"/>
        <v>39230000</v>
      </c>
      <c r="N226">
        <f t="shared" si="19"/>
        <v>46450000</v>
      </c>
    </row>
    <row r="227" spans="1:14" x14ac:dyDescent="0.3">
      <c r="A227" s="1">
        <v>10</v>
      </c>
      <c r="B227" t="s">
        <v>1570</v>
      </c>
      <c r="C227" t="s">
        <v>4285</v>
      </c>
      <c r="D227" t="s">
        <v>4286</v>
      </c>
      <c r="E227" t="s">
        <v>4287</v>
      </c>
      <c r="F227" t="s">
        <v>4288</v>
      </c>
      <c r="G227" t="s">
        <v>4289</v>
      </c>
      <c r="I227" t="str">
        <f t="shared" si="14"/>
        <v>N/A</v>
      </c>
      <c r="J227">
        <f t="shared" si="15"/>
        <v>22210000</v>
      </c>
      <c r="K227">
        <f t="shared" si="16"/>
        <v>15200000</v>
      </c>
      <c r="L227">
        <f t="shared" si="17"/>
        <v>15780000</v>
      </c>
      <c r="M227">
        <f t="shared" si="18"/>
        <v>28930000</v>
      </c>
      <c r="N227">
        <f t="shared" si="19"/>
        <v>42370000</v>
      </c>
    </row>
    <row r="228" spans="1:14" x14ac:dyDescent="0.3">
      <c r="A228" s="1">
        <v>11</v>
      </c>
      <c r="B228" t="s">
        <v>1576</v>
      </c>
      <c r="C228" t="s">
        <v>2108</v>
      </c>
      <c r="D228" t="s">
        <v>4290</v>
      </c>
      <c r="E228" t="s">
        <v>4291</v>
      </c>
      <c r="F228" t="s">
        <v>4292</v>
      </c>
      <c r="G228" t="s">
        <v>4292</v>
      </c>
      <c r="I228" t="str">
        <f t="shared" si="14"/>
        <v>N/A</v>
      </c>
      <c r="J228">
        <f t="shared" si="15"/>
        <v>13490000</v>
      </c>
      <c r="K228">
        <f t="shared" si="16"/>
        <v>9680000</v>
      </c>
      <c r="L228" t="str">
        <f t="shared" si="17"/>
        <v>905000</v>
      </c>
      <c r="M228" t="str">
        <f t="shared" si="18"/>
        <v>140000</v>
      </c>
      <c r="N228" t="str">
        <f t="shared" si="19"/>
        <v>140000</v>
      </c>
    </row>
    <row r="229" spans="1:14" x14ac:dyDescent="0.3">
      <c r="A229" s="1">
        <v>12</v>
      </c>
      <c r="B229" t="s">
        <v>1582</v>
      </c>
      <c r="C229" t="s">
        <v>4293</v>
      </c>
      <c r="D229" t="s">
        <v>4294</v>
      </c>
      <c r="E229" t="s">
        <v>4295</v>
      </c>
      <c r="F229" t="s">
        <v>4296</v>
      </c>
      <c r="G229" t="s">
        <v>4297</v>
      </c>
      <c r="I229" t="str">
        <f t="shared" si="14"/>
        <v>N/A</v>
      </c>
      <c r="J229">
        <f t="shared" si="15"/>
        <v>38910000</v>
      </c>
      <c r="K229">
        <f t="shared" si="16"/>
        <v>4950000</v>
      </c>
      <c r="L229">
        <f t="shared" si="17"/>
        <v>25490000</v>
      </c>
      <c r="M229">
        <f t="shared" si="18"/>
        <v>12140000</v>
      </c>
      <c r="N229">
        <f t="shared" si="19"/>
        <v>22610000</v>
      </c>
    </row>
    <row r="230" spans="1:14" x14ac:dyDescent="0.3">
      <c r="A230" s="1">
        <v>13</v>
      </c>
      <c r="B230" t="s">
        <v>1588</v>
      </c>
      <c r="C230" t="s">
        <v>332</v>
      </c>
      <c r="D230" t="s">
        <v>4298</v>
      </c>
      <c r="E230" t="s">
        <v>4299</v>
      </c>
      <c r="F230" t="s">
        <v>4300</v>
      </c>
      <c r="G230" t="s">
        <v>4301</v>
      </c>
      <c r="I230" t="str">
        <f t="shared" si="14"/>
        <v>N/A</v>
      </c>
      <c r="J230" t="str">
        <f t="shared" si="15"/>
        <v>N/A</v>
      </c>
      <c r="K230">
        <f t="shared" si="16"/>
        <v>-0.2402</v>
      </c>
      <c r="L230">
        <f t="shared" si="17"/>
        <v>0.1159</v>
      </c>
      <c r="M230">
        <f t="shared" si="18"/>
        <v>-2.1299999999999999E-2</v>
      </c>
      <c r="N230">
        <f t="shared" si="19"/>
        <v>0.19390000000000002</v>
      </c>
    </row>
    <row r="231" spans="1:14" x14ac:dyDescent="0.3">
      <c r="A231" s="1">
        <v>14</v>
      </c>
      <c r="B231" t="s">
        <v>1593</v>
      </c>
      <c r="C231" t="s">
        <v>4302</v>
      </c>
      <c r="D231" t="s">
        <v>4303</v>
      </c>
      <c r="E231" t="s">
        <v>4304</v>
      </c>
      <c r="F231" t="s">
        <v>4305</v>
      </c>
      <c r="G231" t="s">
        <v>4306</v>
      </c>
      <c r="I231" t="str">
        <f t="shared" si="14"/>
        <v>pos_trend</v>
      </c>
      <c r="J231">
        <f t="shared" si="15"/>
        <v>411520000</v>
      </c>
      <c r="K231">
        <f t="shared" si="16"/>
        <v>438790000</v>
      </c>
      <c r="L231">
        <f t="shared" si="17"/>
        <v>464740000</v>
      </c>
      <c r="M231">
        <f t="shared" si="18"/>
        <v>490610000</v>
      </c>
      <c r="N231">
        <f t="shared" si="19"/>
        <v>512440000.00000006</v>
      </c>
    </row>
    <row r="232" spans="1:14" x14ac:dyDescent="0.3">
      <c r="A232" s="1">
        <v>15</v>
      </c>
      <c r="B232" t="s">
        <v>1599</v>
      </c>
      <c r="C232" t="s">
        <v>4307</v>
      </c>
      <c r="D232" t="s">
        <v>4308</v>
      </c>
      <c r="E232" t="s">
        <v>4309</v>
      </c>
      <c r="F232" t="s">
        <v>4310</v>
      </c>
      <c r="G232" t="s">
        <v>4311</v>
      </c>
      <c r="I232" t="str">
        <f t="shared" si="14"/>
        <v>pos_trend</v>
      </c>
      <c r="J232">
        <f t="shared" si="15"/>
        <v>418100000</v>
      </c>
      <c r="K232">
        <f t="shared" si="16"/>
        <v>444270000</v>
      </c>
      <c r="L232">
        <f t="shared" si="17"/>
        <v>469820000</v>
      </c>
      <c r="M232">
        <f t="shared" si="18"/>
        <v>495570000</v>
      </c>
      <c r="N232">
        <f t="shared" si="19"/>
        <v>516940000.00000006</v>
      </c>
    </row>
    <row r="233" spans="1:14" x14ac:dyDescent="0.3">
      <c r="A233" s="1">
        <v>16</v>
      </c>
      <c r="B233" t="s">
        <v>1605</v>
      </c>
      <c r="C233" t="s">
        <v>4312</v>
      </c>
      <c r="D233" t="s">
        <v>4313</v>
      </c>
      <c r="E233" t="s">
        <v>4314</v>
      </c>
      <c r="F233" t="s">
        <v>4315</v>
      </c>
      <c r="G233" t="s">
        <v>4316</v>
      </c>
      <c r="I233" t="str">
        <f t="shared" si="14"/>
        <v>N/A</v>
      </c>
      <c r="J233">
        <f t="shared" si="15"/>
        <v>23170000</v>
      </c>
      <c r="K233">
        <f t="shared" si="16"/>
        <v>22190000</v>
      </c>
      <c r="L233">
        <f t="shared" si="17"/>
        <v>29090000</v>
      </c>
      <c r="M233">
        <f t="shared" si="18"/>
        <v>30700000</v>
      </c>
      <c r="N233">
        <f t="shared" si="19"/>
        <v>31680000</v>
      </c>
    </row>
    <row r="234" spans="1:14" x14ac:dyDescent="0.3">
      <c r="A234" s="1">
        <v>17</v>
      </c>
      <c r="B234" t="s">
        <v>1611</v>
      </c>
      <c r="C234" t="s">
        <v>2855</v>
      </c>
      <c r="D234" t="s">
        <v>4317</v>
      </c>
      <c r="E234" t="s">
        <v>4318</v>
      </c>
      <c r="F234" t="s">
        <v>4319</v>
      </c>
      <c r="G234" t="s">
        <v>4320</v>
      </c>
      <c r="I234" t="str">
        <f t="shared" si="14"/>
        <v>N/A</v>
      </c>
      <c r="J234">
        <f t="shared" si="15"/>
        <v>13310000</v>
      </c>
      <c r="K234">
        <f t="shared" si="16"/>
        <v>13790000</v>
      </c>
      <c r="L234">
        <f t="shared" si="17"/>
        <v>13870000</v>
      </c>
      <c r="M234">
        <f t="shared" si="18"/>
        <v>13530000</v>
      </c>
      <c r="N234">
        <f t="shared" si="19"/>
        <v>12680000</v>
      </c>
    </row>
    <row r="235" spans="1:14" x14ac:dyDescent="0.3">
      <c r="A235" s="1">
        <v>18</v>
      </c>
      <c r="B235" t="s">
        <v>1617</v>
      </c>
      <c r="C235" t="s">
        <v>4321</v>
      </c>
      <c r="D235" t="s">
        <v>4322</v>
      </c>
      <c r="E235" t="s">
        <v>4323</v>
      </c>
      <c r="F235" t="s">
        <v>4324</v>
      </c>
      <c r="G235" t="s">
        <v>4325</v>
      </c>
      <c r="I235" t="str">
        <f t="shared" si="14"/>
        <v>pos_trend</v>
      </c>
      <c r="J235">
        <f t="shared" si="15"/>
        <v>379690000</v>
      </c>
      <c r="K235">
        <f t="shared" si="16"/>
        <v>406580000</v>
      </c>
      <c r="L235">
        <f t="shared" si="17"/>
        <v>425500000</v>
      </c>
      <c r="M235">
        <f t="shared" si="18"/>
        <v>450370000</v>
      </c>
      <c r="N235">
        <f t="shared" si="19"/>
        <v>471850000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4326</v>
      </c>
      <c r="D239" t="s">
        <v>4327</v>
      </c>
      <c r="E239" t="s">
        <v>4328</v>
      </c>
      <c r="F239" t="s">
        <v>4329</v>
      </c>
      <c r="G239" t="s">
        <v>4330</v>
      </c>
      <c r="I239" t="str">
        <f t="shared" si="14"/>
        <v>N/A</v>
      </c>
      <c r="J239">
        <f t="shared" si="15"/>
        <v>1940000</v>
      </c>
      <c r="K239">
        <f t="shared" si="16"/>
        <v>1720000</v>
      </c>
      <c r="L239">
        <f t="shared" si="17"/>
        <v>1360000</v>
      </c>
      <c r="M239" t="str">
        <f t="shared" si="18"/>
        <v>979000</v>
      </c>
      <c r="N239" t="str">
        <f t="shared" si="19"/>
        <v>738000</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4331</v>
      </c>
      <c r="D241" t="s">
        <v>4332</v>
      </c>
      <c r="E241" t="s">
        <v>4333</v>
      </c>
      <c r="F241" t="s">
        <v>4334</v>
      </c>
      <c r="G241" t="s">
        <v>4335</v>
      </c>
      <c r="I241" t="str">
        <f t="shared" si="14"/>
        <v>neg_trend</v>
      </c>
      <c r="J241" t="str">
        <f t="shared" si="15"/>
        <v>(6.58M)</v>
      </c>
      <c r="K241" t="str">
        <f t="shared" si="16"/>
        <v>(5.49M)</v>
      </c>
      <c r="L241" t="str">
        <f t="shared" si="17"/>
        <v>(5.08M)</v>
      </c>
      <c r="M241" t="str">
        <f t="shared" si="18"/>
        <v>(4.96M)</v>
      </c>
      <c r="N241" t="str">
        <f t="shared" si="19"/>
        <v>(4.51M)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4336</v>
      </c>
      <c r="E243" t="s">
        <v>4337</v>
      </c>
      <c r="F243" t="s">
        <v>4338</v>
      </c>
      <c r="G243" t="s">
        <v>3742</v>
      </c>
      <c r="I243" t="str">
        <f t="shared" si="14"/>
        <v>neg_trend</v>
      </c>
      <c r="J243" t="str">
        <f t="shared" si="15"/>
        <v>N/A</v>
      </c>
      <c r="K243">
        <f t="shared" si="16"/>
        <v>6.6299999999999998E-2</v>
      </c>
      <c r="L243">
        <f t="shared" si="17"/>
        <v>5.9200000000000003E-2</v>
      </c>
      <c r="M243">
        <f t="shared" si="18"/>
        <v>5.5700000000000006E-2</v>
      </c>
      <c r="N243">
        <f t="shared" si="19"/>
        <v>4.4500000000000005E-2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4339</v>
      </c>
      <c r="D246" t="s">
        <v>4340</v>
      </c>
      <c r="E246" t="s">
        <v>4341</v>
      </c>
      <c r="F246" t="s">
        <v>4342</v>
      </c>
      <c r="G246" t="s">
        <v>581</v>
      </c>
      <c r="I246" t="str">
        <f t="shared" si="14"/>
        <v>N/A</v>
      </c>
      <c r="J246">
        <f t="shared" si="15"/>
        <v>16550000</v>
      </c>
      <c r="K246">
        <f t="shared" si="16"/>
        <v>17210000</v>
      </c>
      <c r="L246">
        <f t="shared" si="17"/>
        <v>19020000</v>
      </c>
      <c r="M246">
        <f t="shared" si="18"/>
        <v>20960000</v>
      </c>
      <c r="N246">
        <f t="shared" si="19"/>
        <v>20170000</v>
      </c>
    </row>
    <row r="247" spans="1:14" x14ac:dyDescent="0.3">
      <c r="A247" s="1">
        <v>30</v>
      </c>
      <c r="B247" t="s">
        <v>1649</v>
      </c>
      <c r="C247" t="s">
        <v>868</v>
      </c>
      <c r="D247" t="s">
        <v>4343</v>
      </c>
      <c r="E247" t="s">
        <v>281</v>
      </c>
      <c r="F247" t="s">
        <v>4344</v>
      </c>
      <c r="G247" t="s">
        <v>4345</v>
      </c>
      <c r="I247" t="str">
        <f t="shared" si="14"/>
        <v>pos_trend</v>
      </c>
      <c r="J247">
        <f t="shared" si="15"/>
        <v>4650000</v>
      </c>
      <c r="K247">
        <f t="shared" si="16"/>
        <v>6030000</v>
      </c>
      <c r="L247">
        <f t="shared" si="17"/>
        <v>8160000</v>
      </c>
      <c r="M247">
        <f t="shared" si="18"/>
        <v>10180000</v>
      </c>
      <c r="N247">
        <f t="shared" si="19"/>
        <v>11560000</v>
      </c>
    </row>
    <row r="248" spans="1:14" x14ac:dyDescent="0.3">
      <c r="A248" s="1">
        <v>31</v>
      </c>
      <c r="B248" t="s">
        <v>681</v>
      </c>
      <c r="C248" t="s">
        <v>868</v>
      </c>
      <c r="D248" t="s">
        <v>4343</v>
      </c>
      <c r="E248" t="s">
        <v>281</v>
      </c>
      <c r="F248" t="s">
        <v>4344</v>
      </c>
      <c r="G248" t="s">
        <v>4345</v>
      </c>
      <c r="I248" t="str">
        <f t="shared" si="14"/>
        <v>pos_trend</v>
      </c>
      <c r="J248">
        <f t="shared" si="15"/>
        <v>4650000</v>
      </c>
      <c r="K248">
        <f t="shared" si="16"/>
        <v>6030000</v>
      </c>
      <c r="L248">
        <f t="shared" si="17"/>
        <v>8160000</v>
      </c>
      <c r="M248">
        <f t="shared" si="18"/>
        <v>10180000</v>
      </c>
      <c r="N248">
        <f t="shared" si="19"/>
        <v>11560000</v>
      </c>
    </row>
    <row r="249" spans="1:14" x14ac:dyDescent="0.3">
      <c r="A249" s="1">
        <v>32</v>
      </c>
      <c r="B249" t="s">
        <v>667</v>
      </c>
      <c r="C249" t="s">
        <v>332</v>
      </c>
      <c r="D249" t="s">
        <v>332</v>
      </c>
      <c r="E249" t="s">
        <v>332</v>
      </c>
      <c r="F249" t="s">
        <v>332</v>
      </c>
      <c r="G249" t="s">
        <v>332</v>
      </c>
      <c r="I249" t="str">
        <f t="shared" si="14"/>
        <v>N/A</v>
      </c>
      <c r="J249" t="str">
        <f t="shared" si="15"/>
        <v>N/A</v>
      </c>
      <c r="K249" t="str">
        <f t="shared" si="16"/>
        <v>N/A</v>
      </c>
      <c r="L249" t="str">
        <f t="shared" si="17"/>
        <v>N/A</v>
      </c>
      <c r="M249" t="str">
        <f t="shared" si="18"/>
        <v>N/A</v>
      </c>
      <c r="N249" t="str">
        <f t="shared" si="19"/>
        <v>N/A</v>
      </c>
    </row>
    <row r="250" spans="1:14" x14ac:dyDescent="0.3">
      <c r="A250" s="1">
        <v>33</v>
      </c>
      <c r="B250" t="s">
        <v>1664</v>
      </c>
      <c r="C250" t="s">
        <v>1000</v>
      </c>
      <c r="D250" t="s">
        <v>3894</v>
      </c>
      <c r="E250" t="s">
        <v>332</v>
      </c>
      <c r="F250" t="s">
        <v>332</v>
      </c>
      <c r="G250" t="s">
        <v>332</v>
      </c>
      <c r="I250" t="str">
        <f t="shared" si="14"/>
        <v>N/A</v>
      </c>
      <c r="J250">
        <f t="shared" si="15"/>
        <v>1900000</v>
      </c>
      <c r="K250">
        <f t="shared" si="16"/>
        <v>1800000</v>
      </c>
      <c r="L250" t="str">
        <f t="shared" si="17"/>
        <v>N/A</v>
      </c>
      <c r="M250" t="str">
        <f t="shared" si="18"/>
        <v>N/A</v>
      </c>
      <c r="N250" t="str">
        <f t="shared" si="19"/>
        <v>N/A</v>
      </c>
    </row>
    <row r="251" spans="1:14" x14ac:dyDescent="0.3">
      <c r="A251" s="1">
        <v>34</v>
      </c>
      <c r="B251" t="s">
        <v>688</v>
      </c>
      <c r="C251" t="s">
        <v>4346</v>
      </c>
      <c r="D251" t="s">
        <v>4347</v>
      </c>
      <c r="E251" t="s">
        <v>4348</v>
      </c>
      <c r="F251" t="s">
        <v>4349</v>
      </c>
      <c r="G251" t="s">
        <v>4350</v>
      </c>
      <c r="I251" t="str">
        <f t="shared" si="14"/>
        <v>N/A</v>
      </c>
      <c r="J251">
        <f t="shared" si="15"/>
        <v>595770000</v>
      </c>
      <c r="K251">
        <f t="shared" si="16"/>
        <v>587260000</v>
      </c>
      <c r="L251">
        <f t="shared" si="17"/>
        <v>627990000</v>
      </c>
      <c r="M251">
        <f t="shared" si="18"/>
        <v>653270000</v>
      </c>
      <c r="N251">
        <f t="shared" si="19"/>
        <v>700150000</v>
      </c>
    </row>
    <row r="252" spans="1:14" x14ac:dyDescent="0.3">
      <c r="A252" s="1">
        <v>35</v>
      </c>
      <c r="B252" t="s">
        <v>1673</v>
      </c>
      <c r="C252" t="s">
        <v>332</v>
      </c>
      <c r="D252" t="s">
        <v>4254</v>
      </c>
      <c r="E252" t="s">
        <v>4351</v>
      </c>
      <c r="F252" t="s">
        <v>4352</v>
      </c>
      <c r="G252" t="s">
        <v>4353</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-1.43E-2</v>
      </c>
      <c r="L252">
        <f t="shared" ref="L252:L315" si="23">IF(TRIM(E252)="-", "N/A", IF(RIGHT(E252,1)="M",1000000*VALUE(LEFT(E252,LEN(E252)-1)),IF(RIGHT(E252,1)="B",1000000000*VALUE(LEFT(E252,LEN(E252)-1)),IF(RIGHT(E252,1)="%",0.01*VALUE(LEFT(E252,LEN(E252)-1)),E252))))</f>
        <v>6.9400000000000003E-2</v>
      </c>
      <c r="M252">
        <f t="shared" ref="M252:M315" si="24">IF(TRIM(F252)="-", "N/A", IF(RIGHT(F252,1)="M",1000000*VALUE(LEFT(F252,LEN(F252)-1)),IF(RIGHT(F252,1)="B",1000000000*VALUE(LEFT(F252,LEN(F252)-1)),IF(RIGHT(F252,1)="%",0.01*VALUE(LEFT(F252,LEN(F252)-1)),F252))))</f>
        <v>4.0300000000000002E-2</v>
      </c>
      <c r="N252">
        <f t="shared" ref="N252:N315" si="25">IF(TRIM(G252)="-", "N/A", IF(RIGHT(G252,1)="M",1000000*VALUE(LEFT(G252,LEN(G252)-1)),IF(RIGHT(G252,1)="B",1000000000*VALUE(LEFT(G252,LEN(G252)-1)),IF(RIGHT(G252,1)="%",0.01*VALUE(LEFT(G252,LEN(G252)-1)),G252))))</f>
        <v>7.1800000000000003E-2</v>
      </c>
    </row>
    <row r="253" spans="1:14" x14ac:dyDescent="0.3">
      <c r="A253" s="1">
        <v>36</v>
      </c>
      <c r="B253" t="s">
        <v>1678</v>
      </c>
      <c r="C253" t="s">
        <v>332</v>
      </c>
      <c r="D253" t="s">
        <v>332</v>
      </c>
      <c r="E253" t="s">
        <v>332</v>
      </c>
      <c r="F253" t="s">
        <v>332</v>
      </c>
      <c r="G253" t="s">
        <v>4354</v>
      </c>
      <c r="I253" t="str">
        <f t="shared" si="20"/>
        <v>N/A</v>
      </c>
      <c r="J253" t="str">
        <f t="shared" si="21"/>
        <v>N/A</v>
      </c>
      <c r="K253" t="str">
        <f t="shared" si="22"/>
        <v>N/A</v>
      </c>
      <c r="L253" t="str">
        <f t="shared" si="23"/>
        <v>N/A</v>
      </c>
      <c r="M253" t="str">
        <f t="shared" si="24"/>
        <v>N/A</v>
      </c>
      <c r="N253">
        <f t="shared" si="25"/>
        <v>9.4000000000000004E-3</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4355</v>
      </c>
      <c r="D256" t="s">
        <v>4356</v>
      </c>
      <c r="E256" t="s">
        <v>4357</v>
      </c>
      <c r="F256" t="s">
        <v>4358</v>
      </c>
      <c r="G256" t="s">
        <v>4359</v>
      </c>
      <c r="I256" t="str">
        <f t="shared" si="20"/>
        <v>pos_trend</v>
      </c>
      <c r="J256">
        <f t="shared" si="21"/>
        <v>477100000</v>
      </c>
      <c r="K256">
        <f t="shared" si="22"/>
        <v>487590000</v>
      </c>
      <c r="L256">
        <f t="shared" si="23"/>
        <v>503820000</v>
      </c>
      <c r="M256">
        <f t="shared" si="24"/>
        <v>550720000</v>
      </c>
      <c r="N256">
        <f t="shared" si="25"/>
        <v>603880000</v>
      </c>
    </row>
    <row r="257" spans="1:14" x14ac:dyDescent="0.3">
      <c r="A257" s="1">
        <v>1</v>
      </c>
      <c r="B257" t="s">
        <v>1686</v>
      </c>
      <c r="C257" t="s">
        <v>4360</v>
      </c>
      <c r="D257" t="s">
        <v>4361</v>
      </c>
      <c r="E257" t="s">
        <v>4362</v>
      </c>
      <c r="F257" t="s">
        <v>4363</v>
      </c>
      <c r="G257" t="s">
        <v>4364</v>
      </c>
      <c r="I257" t="str">
        <f t="shared" si="20"/>
        <v>N/A</v>
      </c>
      <c r="J257">
        <f t="shared" si="21"/>
        <v>227150000</v>
      </c>
      <c r="K257">
        <f t="shared" si="22"/>
        <v>233160000</v>
      </c>
      <c r="L257">
        <f t="shared" si="23"/>
        <v>240790000</v>
      </c>
      <c r="M257">
        <f t="shared" si="24"/>
        <v>186130000</v>
      </c>
      <c r="N257">
        <f t="shared" si="25"/>
        <v>294890000</v>
      </c>
    </row>
    <row r="258" spans="1:14" x14ac:dyDescent="0.3">
      <c r="A258" s="1">
        <v>2</v>
      </c>
      <c r="B258" t="s">
        <v>1691</v>
      </c>
      <c r="C258" t="s">
        <v>4365</v>
      </c>
      <c r="D258" t="s">
        <v>4366</v>
      </c>
      <c r="E258" t="s">
        <v>4367</v>
      </c>
      <c r="F258" t="s">
        <v>4368</v>
      </c>
      <c r="G258" t="s">
        <v>4369</v>
      </c>
      <c r="I258" t="str">
        <f t="shared" si="20"/>
        <v>N/A</v>
      </c>
      <c r="J258">
        <f t="shared" si="21"/>
        <v>249960000</v>
      </c>
      <c r="K258">
        <f t="shared" si="22"/>
        <v>254430000</v>
      </c>
      <c r="L258">
        <f t="shared" si="23"/>
        <v>263019999.99999997</v>
      </c>
      <c r="M258">
        <f t="shared" si="24"/>
        <v>364590000</v>
      </c>
      <c r="N258">
        <f t="shared" si="25"/>
        <v>308990000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4370</v>
      </c>
      <c r="E260" t="s">
        <v>4371</v>
      </c>
      <c r="F260" t="s">
        <v>4372</v>
      </c>
      <c r="G260" t="s">
        <v>3074</v>
      </c>
      <c r="I260" t="str">
        <f t="shared" si="20"/>
        <v>N/A</v>
      </c>
      <c r="J260" t="str">
        <f t="shared" si="21"/>
        <v>N/A</v>
      </c>
      <c r="K260">
        <f t="shared" si="22"/>
        <v>2.2000000000000002E-2</v>
      </c>
      <c r="L260">
        <f t="shared" si="23"/>
        <v>3.3300000000000003E-2</v>
      </c>
      <c r="M260">
        <f t="shared" si="24"/>
        <v>9.3100000000000002E-2</v>
      </c>
      <c r="N260">
        <f t="shared" si="25"/>
        <v>9.6500000000000002E-2</v>
      </c>
    </row>
    <row r="261" spans="1:14" x14ac:dyDescent="0.3">
      <c r="A261" s="1">
        <v>5</v>
      </c>
      <c r="B261" t="s">
        <v>1702</v>
      </c>
      <c r="C261" t="s">
        <v>4373</v>
      </c>
      <c r="D261" t="s">
        <v>4374</v>
      </c>
      <c r="E261" t="s">
        <v>4375</v>
      </c>
      <c r="F261" t="s">
        <v>2905</v>
      </c>
      <c r="G261" t="s">
        <v>332</v>
      </c>
      <c r="I261" t="str">
        <f t="shared" si="20"/>
        <v>N/A</v>
      </c>
      <c r="J261">
        <f t="shared" si="21"/>
        <v>49470000</v>
      </c>
      <c r="K261">
        <f t="shared" si="22"/>
        <v>29470000</v>
      </c>
      <c r="L261">
        <f t="shared" si="23"/>
        <v>47220000</v>
      </c>
      <c r="M261">
        <f t="shared" si="24"/>
        <v>20000000</v>
      </c>
      <c r="N261" t="str">
        <f t="shared" si="25"/>
        <v>N/A</v>
      </c>
    </row>
    <row r="262" spans="1:14" x14ac:dyDescent="0.3">
      <c r="A262" s="1">
        <v>6</v>
      </c>
      <c r="B262" t="s">
        <v>699</v>
      </c>
      <c r="C262" t="s">
        <v>1358</v>
      </c>
      <c r="D262" t="s">
        <v>332</v>
      </c>
      <c r="E262" t="s">
        <v>2905</v>
      </c>
      <c r="F262" t="s">
        <v>332</v>
      </c>
      <c r="G262" t="s">
        <v>332</v>
      </c>
      <c r="I262" t="str">
        <f t="shared" si="20"/>
        <v>N/A</v>
      </c>
      <c r="J262">
        <f t="shared" si="21"/>
        <v>10000000</v>
      </c>
      <c r="K262" t="str">
        <f t="shared" si="22"/>
        <v>N/A</v>
      </c>
      <c r="L262">
        <f t="shared" si="23"/>
        <v>20000000</v>
      </c>
      <c r="M262" t="str">
        <f t="shared" si="24"/>
        <v>N/A</v>
      </c>
      <c r="N262" t="str">
        <f t="shared" si="25"/>
        <v>N/A</v>
      </c>
    </row>
    <row r="263" spans="1:14" x14ac:dyDescent="0.3">
      <c r="A263" s="1">
        <v>7</v>
      </c>
      <c r="B263" t="s">
        <v>701</v>
      </c>
      <c r="C263" t="s">
        <v>332</v>
      </c>
      <c r="D263" t="s">
        <v>332</v>
      </c>
      <c r="E263" t="s">
        <v>2905</v>
      </c>
      <c r="F263" t="s">
        <v>332</v>
      </c>
      <c r="G263" t="s">
        <v>332</v>
      </c>
      <c r="I263" t="str">
        <f t="shared" si="20"/>
        <v>N/A</v>
      </c>
      <c r="J263" t="str">
        <f t="shared" si="21"/>
        <v>N/A</v>
      </c>
      <c r="K263" t="str">
        <f t="shared" si="22"/>
        <v>N/A</v>
      </c>
      <c r="L263">
        <f t="shared" si="23"/>
        <v>20000000</v>
      </c>
      <c r="M263" t="str">
        <f t="shared" si="24"/>
        <v>N/A</v>
      </c>
      <c r="N263" t="str">
        <f t="shared" si="25"/>
        <v>N/A</v>
      </c>
    </row>
    <row r="264" spans="1:14" x14ac:dyDescent="0.3">
      <c r="A264" s="1">
        <v>8</v>
      </c>
      <c r="B264" t="s">
        <v>700</v>
      </c>
      <c r="C264" t="s">
        <v>1358</v>
      </c>
      <c r="D264" t="s">
        <v>332</v>
      </c>
      <c r="E264" t="s">
        <v>332</v>
      </c>
      <c r="F264" t="s">
        <v>332</v>
      </c>
      <c r="G264" t="s">
        <v>332</v>
      </c>
      <c r="I264" t="str">
        <f t="shared" si="20"/>
        <v>N/A</v>
      </c>
      <c r="J264">
        <f t="shared" si="21"/>
        <v>10000000</v>
      </c>
      <c r="K264" t="str">
        <f t="shared" si="22"/>
        <v>N/A</v>
      </c>
      <c r="L264" t="str">
        <f t="shared" si="23"/>
        <v>N/A</v>
      </c>
      <c r="M264" t="str">
        <f t="shared" si="24"/>
        <v>N/A</v>
      </c>
      <c r="N264" t="str">
        <f t="shared" si="25"/>
        <v>N/A</v>
      </c>
    </row>
    <row r="265" spans="1:14" x14ac:dyDescent="0.3">
      <c r="A265" s="1">
        <v>9</v>
      </c>
      <c r="B265" t="s">
        <v>727</v>
      </c>
      <c r="C265" t="s">
        <v>4376</v>
      </c>
      <c r="D265" t="s">
        <v>4374</v>
      </c>
      <c r="E265" t="s">
        <v>4377</v>
      </c>
      <c r="F265" t="s">
        <v>2905</v>
      </c>
      <c r="G265" t="s">
        <v>332</v>
      </c>
      <c r="I265" t="str">
        <f t="shared" si="20"/>
        <v>N/A</v>
      </c>
      <c r="J265">
        <f t="shared" si="21"/>
        <v>39470000</v>
      </c>
      <c r="K265">
        <f t="shared" si="22"/>
        <v>29470000</v>
      </c>
      <c r="L265">
        <f t="shared" si="23"/>
        <v>27220000</v>
      </c>
      <c r="M265">
        <f t="shared" si="24"/>
        <v>20000000</v>
      </c>
      <c r="N265" t="str">
        <f t="shared" si="25"/>
        <v>N/A</v>
      </c>
    </row>
    <row r="266" spans="1:14" x14ac:dyDescent="0.3">
      <c r="A266" s="1">
        <v>10</v>
      </c>
      <c r="B266" t="s">
        <v>1726</v>
      </c>
      <c r="C266" t="s">
        <v>4376</v>
      </c>
      <c r="D266" t="s">
        <v>4374</v>
      </c>
      <c r="E266" t="s">
        <v>4377</v>
      </c>
      <c r="F266" t="s">
        <v>2905</v>
      </c>
      <c r="G266" t="s">
        <v>332</v>
      </c>
      <c r="I266" t="str">
        <f t="shared" si="20"/>
        <v>N/A</v>
      </c>
      <c r="J266">
        <f t="shared" si="21"/>
        <v>39470000</v>
      </c>
      <c r="K266">
        <f t="shared" si="22"/>
        <v>29470000</v>
      </c>
      <c r="L266">
        <f t="shared" si="23"/>
        <v>27220000</v>
      </c>
      <c r="M266">
        <f t="shared" si="24"/>
        <v>20000000</v>
      </c>
      <c r="N266" t="str">
        <f t="shared" si="25"/>
        <v>N/A</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4378</v>
      </c>
      <c r="E268" t="s">
        <v>4240</v>
      </c>
      <c r="F268" t="s">
        <v>4379</v>
      </c>
      <c r="G268" t="s">
        <v>332</v>
      </c>
      <c r="I268" t="str">
        <f t="shared" si="20"/>
        <v>N/A</v>
      </c>
      <c r="J268" t="str">
        <f t="shared" si="21"/>
        <v>N/A</v>
      </c>
      <c r="K268">
        <f t="shared" si="22"/>
        <v>-0.25340000000000001</v>
      </c>
      <c r="L268">
        <f t="shared" si="23"/>
        <v>-7.6399999999999996E-2</v>
      </c>
      <c r="M268">
        <f t="shared" si="24"/>
        <v>-0.26519999999999999</v>
      </c>
      <c r="N268" t="str">
        <f t="shared" si="25"/>
        <v>N/A</v>
      </c>
    </row>
    <row r="269" spans="1:14" x14ac:dyDescent="0.3">
      <c r="A269" s="1">
        <v>13</v>
      </c>
      <c r="B269" t="s">
        <v>1731</v>
      </c>
      <c r="C269" t="s">
        <v>4380</v>
      </c>
      <c r="D269" t="s">
        <v>4381</v>
      </c>
      <c r="E269" t="s">
        <v>4382</v>
      </c>
      <c r="F269" t="s">
        <v>4383</v>
      </c>
      <c r="G269" t="s">
        <v>332</v>
      </c>
      <c r="I269" t="str">
        <f t="shared" si="20"/>
        <v>N/A</v>
      </c>
      <c r="J269">
        <f t="shared" si="21"/>
        <v>8.3000000000000004E-2</v>
      </c>
      <c r="K269">
        <f t="shared" si="22"/>
        <v>5.0199999999999995E-2</v>
      </c>
      <c r="L269">
        <f t="shared" si="23"/>
        <v>7.5200000000000003E-2</v>
      </c>
      <c r="M269">
        <f t="shared" si="24"/>
        <v>3.0600000000000002E-2</v>
      </c>
      <c r="N269" t="str">
        <f t="shared" si="25"/>
        <v>N/A</v>
      </c>
    </row>
    <row r="270" spans="1:14" x14ac:dyDescent="0.3">
      <c r="A270" s="1">
        <v>14</v>
      </c>
      <c r="B270" t="s">
        <v>751</v>
      </c>
      <c r="C270" t="s">
        <v>1357</v>
      </c>
      <c r="D270" t="s">
        <v>4384</v>
      </c>
      <c r="E270" t="s">
        <v>4201</v>
      </c>
      <c r="F270" t="s">
        <v>2748</v>
      </c>
      <c r="G270" t="s">
        <v>2858</v>
      </c>
      <c r="I270" t="str">
        <f t="shared" si="20"/>
        <v>N/A</v>
      </c>
      <c r="J270">
        <f t="shared" si="21"/>
        <v>3000000</v>
      </c>
      <c r="K270">
        <f t="shared" si="22"/>
        <v>2980000</v>
      </c>
      <c r="L270">
        <f t="shared" si="23"/>
        <v>2670000</v>
      </c>
      <c r="M270">
        <f t="shared" si="24"/>
        <v>4330000</v>
      </c>
      <c r="N270">
        <f t="shared" si="25"/>
        <v>16860000</v>
      </c>
    </row>
    <row r="271" spans="1:14" x14ac:dyDescent="0.3">
      <c r="A271" s="1">
        <v>15</v>
      </c>
      <c r="B271" t="s">
        <v>757</v>
      </c>
      <c r="C271" t="s">
        <v>1357</v>
      </c>
      <c r="D271" t="s">
        <v>4384</v>
      </c>
      <c r="E271" t="s">
        <v>4201</v>
      </c>
      <c r="F271" t="s">
        <v>2748</v>
      </c>
      <c r="G271" t="s">
        <v>2858</v>
      </c>
      <c r="I271" t="str">
        <f t="shared" si="20"/>
        <v>N/A</v>
      </c>
      <c r="J271">
        <f t="shared" si="21"/>
        <v>3000000</v>
      </c>
      <c r="K271">
        <f t="shared" si="22"/>
        <v>2980000</v>
      </c>
      <c r="L271">
        <f t="shared" si="23"/>
        <v>2670000</v>
      </c>
      <c r="M271">
        <f t="shared" si="24"/>
        <v>4330000</v>
      </c>
      <c r="N271">
        <f t="shared" si="25"/>
        <v>16860000</v>
      </c>
    </row>
    <row r="272" spans="1:14" x14ac:dyDescent="0.3">
      <c r="A272" s="1">
        <v>16</v>
      </c>
      <c r="B272" t="s">
        <v>762</v>
      </c>
      <c r="C272" t="s">
        <v>4385</v>
      </c>
      <c r="D272" t="s">
        <v>4386</v>
      </c>
      <c r="E272" t="s">
        <v>4387</v>
      </c>
      <c r="F272" t="s">
        <v>4388</v>
      </c>
      <c r="G272" t="s">
        <v>4389</v>
      </c>
      <c r="I272" t="str">
        <f t="shared" si="20"/>
        <v>N/A</v>
      </c>
      <c r="J272">
        <f t="shared" si="21"/>
        <v>532059999.99999994</v>
      </c>
      <c r="K272">
        <f t="shared" si="22"/>
        <v>520850000</v>
      </c>
      <c r="L272">
        <f t="shared" si="23"/>
        <v>554860000</v>
      </c>
      <c r="M272">
        <f t="shared" si="24"/>
        <v>575050000</v>
      </c>
      <c r="N272">
        <f t="shared" si="25"/>
        <v>620730000</v>
      </c>
    </row>
    <row r="273" spans="1:14" x14ac:dyDescent="0.3">
      <c r="A273" s="1">
        <v>17</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20</v>
      </c>
      <c r="B276" t="s">
        <v>778</v>
      </c>
      <c r="C276" t="s">
        <v>4390</v>
      </c>
      <c r="D276" t="s">
        <v>4391</v>
      </c>
      <c r="E276" t="s">
        <v>4392</v>
      </c>
      <c r="F276" t="s">
        <v>4393</v>
      </c>
      <c r="G276" t="s">
        <v>4394</v>
      </c>
      <c r="I276" t="str">
        <f t="shared" si="20"/>
        <v>pos_trend</v>
      </c>
      <c r="J276">
        <f t="shared" si="21"/>
        <v>63710000</v>
      </c>
      <c r="K276">
        <f t="shared" si="22"/>
        <v>66410000</v>
      </c>
      <c r="L276">
        <f t="shared" si="23"/>
        <v>73130000</v>
      </c>
      <c r="M276">
        <f t="shared" si="24"/>
        <v>78220000</v>
      </c>
      <c r="N276">
        <f t="shared" si="25"/>
        <v>79420000</v>
      </c>
    </row>
    <row r="277" spans="1:14" x14ac:dyDescent="0.3">
      <c r="A277" s="1">
        <v>21</v>
      </c>
      <c r="B277" t="s">
        <v>784</v>
      </c>
      <c r="C277" t="s">
        <v>4395</v>
      </c>
      <c r="D277" t="s">
        <v>4396</v>
      </c>
      <c r="E277" t="s">
        <v>4397</v>
      </c>
      <c r="F277" t="s">
        <v>4398</v>
      </c>
      <c r="G277" t="s">
        <v>4399</v>
      </c>
      <c r="I277" t="str">
        <f t="shared" si="20"/>
        <v>N/A</v>
      </c>
      <c r="J277">
        <f t="shared" si="21"/>
        <v>8340000</v>
      </c>
      <c r="K277">
        <f t="shared" si="22"/>
        <v>8480000</v>
      </c>
      <c r="L277">
        <f t="shared" si="23"/>
        <v>8620000</v>
      </c>
      <c r="M277">
        <f t="shared" si="24"/>
        <v>8760000</v>
      </c>
      <c r="N277">
        <f t="shared" si="25"/>
        <v>8630000</v>
      </c>
    </row>
    <row r="278" spans="1:14" x14ac:dyDescent="0.3">
      <c r="A278" s="1">
        <v>22</v>
      </c>
      <c r="B278" t="s">
        <v>1760</v>
      </c>
      <c r="C278" t="s">
        <v>4400</v>
      </c>
      <c r="D278" t="s">
        <v>663</v>
      </c>
      <c r="E278" t="s">
        <v>4401</v>
      </c>
      <c r="F278" t="s">
        <v>4402</v>
      </c>
      <c r="G278" t="s">
        <v>4403</v>
      </c>
      <c r="I278" t="str">
        <f t="shared" si="20"/>
        <v>N/A</v>
      </c>
      <c r="J278">
        <f t="shared" si="21"/>
        <v>10420000</v>
      </c>
      <c r="K278">
        <f t="shared" si="22"/>
        <v>11540000</v>
      </c>
      <c r="L278">
        <f t="shared" si="23"/>
        <v>12620000</v>
      </c>
      <c r="M278">
        <f t="shared" si="24"/>
        <v>13730000</v>
      </c>
      <c r="N278">
        <f t="shared" si="25"/>
        <v>12640000</v>
      </c>
    </row>
    <row r="279" spans="1:14" x14ac:dyDescent="0.3">
      <c r="A279" s="1">
        <v>23</v>
      </c>
      <c r="B279" t="s">
        <v>790</v>
      </c>
      <c r="C279" t="s">
        <v>4404</v>
      </c>
      <c r="D279" t="s">
        <v>4405</v>
      </c>
      <c r="E279" t="s">
        <v>4406</v>
      </c>
      <c r="F279" t="s">
        <v>4407</v>
      </c>
      <c r="G279" t="s">
        <v>4408</v>
      </c>
      <c r="I279" t="str">
        <f t="shared" si="20"/>
        <v>pos_trend</v>
      </c>
      <c r="J279">
        <f t="shared" si="21"/>
        <v>41490000</v>
      </c>
      <c r="K279">
        <f t="shared" si="22"/>
        <v>46080000</v>
      </c>
      <c r="L279">
        <f t="shared" si="23"/>
        <v>50580000</v>
      </c>
      <c r="M279">
        <f t="shared" si="24"/>
        <v>54680000</v>
      </c>
      <c r="N279">
        <f t="shared" si="25"/>
        <v>58170000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4409</v>
      </c>
      <c r="E281" t="s">
        <v>332</v>
      </c>
      <c r="F281" t="s">
        <v>332</v>
      </c>
      <c r="G281" t="s">
        <v>332</v>
      </c>
      <c r="I281" t="str">
        <f t="shared" si="20"/>
        <v>N/A</v>
      </c>
      <c r="J281" t="str">
        <f t="shared" si="21"/>
        <v>N/A</v>
      </c>
      <c r="K281" t="str">
        <f t="shared" si="22"/>
        <v>(286,000)</v>
      </c>
      <c r="L281" t="str">
        <f t="shared" si="23"/>
        <v>N/A</v>
      </c>
      <c r="M281" t="str">
        <f t="shared" si="24"/>
        <v>N/A</v>
      </c>
      <c r="N281" t="str">
        <f t="shared" si="25"/>
        <v>N/A</v>
      </c>
    </row>
    <row r="282" spans="1:14" x14ac:dyDescent="0.3">
      <c r="A282" s="1">
        <v>26</v>
      </c>
      <c r="B282" t="s">
        <v>803</v>
      </c>
      <c r="C282" t="s">
        <v>4258</v>
      </c>
      <c r="D282" t="s">
        <v>4410</v>
      </c>
      <c r="E282" t="s">
        <v>462</v>
      </c>
      <c r="F282" t="s">
        <v>4411</v>
      </c>
      <c r="G282" t="s">
        <v>4412</v>
      </c>
      <c r="I282" t="str">
        <f t="shared" si="20"/>
        <v>N/A</v>
      </c>
      <c r="J282">
        <f t="shared" si="21"/>
        <v>3450000</v>
      </c>
      <c r="K282" t="str">
        <f t="shared" si="22"/>
        <v>547000</v>
      </c>
      <c r="L282">
        <f t="shared" si="23"/>
        <v>1470000</v>
      </c>
      <c r="M282">
        <f t="shared" si="24"/>
        <v>1010000</v>
      </c>
      <c r="N282" t="str">
        <f t="shared" si="25"/>
        <v>(63,000)</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332</v>
      </c>
      <c r="D284" t="s">
        <v>4413</v>
      </c>
      <c r="E284" t="s">
        <v>4414</v>
      </c>
      <c r="F284" t="s">
        <v>4415</v>
      </c>
      <c r="G284" t="s">
        <v>4415</v>
      </c>
      <c r="I284" t="str">
        <f t="shared" si="20"/>
        <v>N/A</v>
      </c>
      <c r="J284" t="str">
        <f t="shared" si="21"/>
        <v>N/A</v>
      </c>
      <c r="K284" t="str">
        <f t="shared" si="22"/>
        <v>44000</v>
      </c>
      <c r="L284" t="str">
        <f t="shared" si="23"/>
        <v>(151,000)</v>
      </c>
      <c r="M284" t="str">
        <f t="shared" si="24"/>
        <v>39000</v>
      </c>
      <c r="N284" t="str">
        <f t="shared" si="25"/>
        <v>39000</v>
      </c>
    </row>
    <row r="285" spans="1:14" x14ac:dyDescent="0.3">
      <c r="A285" s="1">
        <v>29</v>
      </c>
      <c r="B285" t="s">
        <v>805</v>
      </c>
      <c r="C285" t="s">
        <v>332</v>
      </c>
      <c r="D285" t="s">
        <v>332</v>
      </c>
      <c r="E285" t="s">
        <v>332</v>
      </c>
      <c r="F285" t="s">
        <v>332</v>
      </c>
      <c r="G285" t="s">
        <v>332</v>
      </c>
      <c r="I285" t="str">
        <f t="shared" si="20"/>
        <v>N/A</v>
      </c>
      <c r="J285" t="str">
        <f t="shared" si="21"/>
        <v>N/A</v>
      </c>
      <c r="K285" t="str">
        <f t="shared" si="22"/>
        <v>N/A</v>
      </c>
      <c r="L285" t="str">
        <f t="shared" si="23"/>
        <v>N/A</v>
      </c>
      <c r="M285" t="str">
        <f t="shared" si="24"/>
        <v>N/A</v>
      </c>
      <c r="N285" t="str">
        <f t="shared" si="25"/>
        <v>N/A</v>
      </c>
    </row>
    <row r="286" spans="1:14" x14ac:dyDescent="0.3">
      <c r="A286" s="1">
        <v>30</v>
      </c>
      <c r="B286" t="s">
        <v>809</v>
      </c>
      <c r="C286" t="s">
        <v>4416</v>
      </c>
      <c r="D286" t="s">
        <v>4417</v>
      </c>
      <c r="E286" t="s">
        <v>4418</v>
      </c>
      <c r="F286" t="s">
        <v>4419</v>
      </c>
      <c r="G286" t="s">
        <v>4420</v>
      </c>
      <c r="I286" t="str">
        <f t="shared" si="20"/>
        <v>N/A</v>
      </c>
      <c r="J286">
        <f t="shared" si="21"/>
        <v>0.1069</v>
      </c>
      <c r="K286">
        <f t="shared" si="22"/>
        <v>0.11310000000000001</v>
      </c>
      <c r="L286">
        <f t="shared" si="23"/>
        <v>0.11650000000000001</v>
      </c>
      <c r="M286">
        <f t="shared" si="24"/>
        <v>0.11970000000000001</v>
      </c>
      <c r="N286">
        <f t="shared" si="25"/>
        <v>0.1134</v>
      </c>
    </row>
    <row r="287" spans="1:14" x14ac:dyDescent="0.3">
      <c r="A287" s="1">
        <v>31</v>
      </c>
      <c r="B287" t="s">
        <v>815</v>
      </c>
      <c r="C287" t="s">
        <v>4390</v>
      </c>
      <c r="D287" t="s">
        <v>4391</v>
      </c>
      <c r="E287" t="s">
        <v>4392</v>
      </c>
      <c r="F287" t="s">
        <v>4393</v>
      </c>
      <c r="G287" t="s">
        <v>4394</v>
      </c>
      <c r="I287" t="str">
        <f t="shared" si="20"/>
        <v>pos_trend</v>
      </c>
      <c r="J287">
        <f t="shared" si="21"/>
        <v>63710000</v>
      </c>
      <c r="K287">
        <f t="shared" si="22"/>
        <v>66410000</v>
      </c>
      <c r="L287">
        <f t="shared" si="23"/>
        <v>73130000</v>
      </c>
      <c r="M287">
        <f t="shared" si="24"/>
        <v>78220000</v>
      </c>
      <c r="N287">
        <f t="shared" si="25"/>
        <v>79420000</v>
      </c>
    </row>
    <row r="288" spans="1:14" x14ac:dyDescent="0.3">
      <c r="A288" s="1">
        <v>32</v>
      </c>
      <c r="B288" t="s">
        <v>816</v>
      </c>
      <c r="C288" t="s">
        <v>4416</v>
      </c>
      <c r="D288" t="s">
        <v>4417</v>
      </c>
      <c r="E288" t="s">
        <v>4418</v>
      </c>
      <c r="F288" t="s">
        <v>4419</v>
      </c>
      <c r="G288" t="s">
        <v>4420</v>
      </c>
      <c r="I288" t="str">
        <f t="shared" si="20"/>
        <v>N/A</v>
      </c>
      <c r="J288">
        <f t="shared" si="21"/>
        <v>0.1069</v>
      </c>
      <c r="K288">
        <f t="shared" si="22"/>
        <v>0.11310000000000001</v>
      </c>
      <c r="L288">
        <f t="shared" si="23"/>
        <v>0.11650000000000001</v>
      </c>
      <c r="M288">
        <f t="shared" si="24"/>
        <v>0.11970000000000001</v>
      </c>
      <c r="N288">
        <f t="shared" si="25"/>
        <v>0.1134</v>
      </c>
    </row>
    <row r="289" spans="1:14" x14ac:dyDescent="0.3">
      <c r="A289" s="1">
        <v>33</v>
      </c>
      <c r="B289" t="s">
        <v>1798</v>
      </c>
      <c r="C289" t="s">
        <v>332</v>
      </c>
      <c r="D289" t="s">
        <v>332</v>
      </c>
      <c r="E289" t="s">
        <v>332</v>
      </c>
      <c r="F289" t="s">
        <v>332</v>
      </c>
      <c r="G289" t="s">
        <v>4421</v>
      </c>
      <c r="I289" t="str">
        <f t="shared" si="20"/>
        <v>N/A</v>
      </c>
      <c r="J289" t="str">
        <f t="shared" si="21"/>
        <v>N/A</v>
      </c>
      <c r="K289" t="str">
        <f t="shared" si="22"/>
        <v>N/A</v>
      </c>
      <c r="L289" t="str">
        <f t="shared" si="23"/>
        <v>N/A</v>
      </c>
      <c r="M289" t="str">
        <f t="shared" si="24"/>
        <v>N/A</v>
      </c>
      <c r="N289">
        <f t="shared" si="25"/>
        <v>8.0799999999999997E-2</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4390</v>
      </c>
      <c r="D291" t="s">
        <v>4391</v>
      </c>
      <c r="E291" t="s">
        <v>4392</v>
      </c>
      <c r="F291" t="s">
        <v>4393</v>
      </c>
      <c r="G291" t="s">
        <v>4394</v>
      </c>
      <c r="I291" t="str">
        <f t="shared" si="20"/>
        <v>pos_trend</v>
      </c>
      <c r="J291">
        <f t="shared" si="21"/>
        <v>63710000</v>
      </c>
      <c r="K291">
        <f t="shared" si="22"/>
        <v>66410000</v>
      </c>
      <c r="L291">
        <f t="shared" si="23"/>
        <v>73130000</v>
      </c>
      <c r="M291">
        <f t="shared" si="24"/>
        <v>78220000</v>
      </c>
      <c r="N291">
        <f t="shared" si="25"/>
        <v>79420000</v>
      </c>
    </row>
    <row r="292" spans="1:14" x14ac:dyDescent="0.3">
      <c r="A292" s="1">
        <v>36</v>
      </c>
      <c r="B292" t="s">
        <v>819</v>
      </c>
      <c r="C292" t="s">
        <v>4346</v>
      </c>
      <c r="D292" t="s">
        <v>4347</v>
      </c>
      <c r="E292" t="s">
        <v>4348</v>
      </c>
      <c r="F292" t="s">
        <v>4349</v>
      </c>
      <c r="G292" t="s">
        <v>4350</v>
      </c>
      <c r="I292" t="str">
        <f t="shared" si="20"/>
        <v>N/A</v>
      </c>
      <c r="J292">
        <f t="shared" si="21"/>
        <v>595770000</v>
      </c>
      <c r="K292">
        <f t="shared" si="22"/>
        <v>587260000</v>
      </c>
      <c r="L292">
        <f t="shared" si="23"/>
        <v>627990000</v>
      </c>
      <c r="M292">
        <f t="shared" si="24"/>
        <v>653270000</v>
      </c>
      <c r="N292">
        <f t="shared" si="25"/>
        <v>700150000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4422</v>
      </c>
      <c r="D295" t="s">
        <v>4423</v>
      </c>
      <c r="E295" t="s">
        <v>925</v>
      </c>
      <c r="F295" t="s">
        <v>4424</v>
      </c>
      <c r="G295" t="s">
        <v>4425</v>
      </c>
      <c r="I295" t="str">
        <f t="shared" si="20"/>
        <v>N/A</v>
      </c>
      <c r="J295" t="str">
        <f t="shared" si="21"/>
        <v>(2.2M)</v>
      </c>
      <c r="K295" t="str">
        <f t="shared" si="22"/>
        <v>(1.49M)</v>
      </c>
      <c r="L295" t="str">
        <f t="shared" si="23"/>
        <v>(2.97M)</v>
      </c>
      <c r="M295" t="str">
        <f t="shared" si="24"/>
        <v>(2.88M)</v>
      </c>
      <c r="N295" t="str">
        <f t="shared" si="25"/>
        <v>(257,000)</v>
      </c>
    </row>
    <row r="296" spans="1:14" x14ac:dyDescent="0.3">
      <c r="A296" s="1">
        <v>1</v>
      </c>
      <c r="B296" t="s">
        <v>887</v>
      </c>
      <c r="C296" t="s">
        <v>4422</v>
      </c>
      <c r="D296" t="s">
        <v>4423</v>
      </c>
      <c r="E296" t="s">
        <v>925</v>
      </c>
      <c r="F296" t="s">
        <v>4424</v>
      </c>
      <c r="G296" t="s">
        <v>4425</v>
      </c>
      <c r="I296" t="str">
        <f t="shared" si="20"/>
        <v>N/A</v>
      </c>
      <c r="J296" t="str">
        <f t="shared" si="21"/>
        <v>(2.2M)</v>
      </c>
      <c r="K296" t="str">
        <f t="shared" si="22"/>
        <v>(1.49M)</v>
      </c>
      <c r="L296" t="str">
        <f t="shared" si="23"/>
        <v>(2.97M)</v>
      </c>
      <c r="M296" t="str">
        <f t="shared" si="24"/>
        <v>(2.88M)</v>
      </c>
      <c r="N296" t="str">
        <f t="shared" si="25"/>
        <v>(257,000)</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332</v>
      </c>
      <c r="D298" t="s">
        <v>332</v>
      </c>
      <c r="E298" t="s">
        <v>332</v>
      </c>
      <c r="F298" t="s">
        <v>332</v>
      </c>
      <c r="G298" t="s">
        <v>332</v>
      </c>
      <c r="I298" t="str">
        <f t="shared" si="20"/>
        <v>N/A</v>
      </c>
      <c r="J298" t="str">
        <f t="shared" si="21"/>
        <v>N/A</v>
      </c>
      <c r="K298" t="str">
        <f t="shared" si="22"/>
        <v>N/A</v>
      </c>
      <c r="L298" t="str">
        <f t="shared" si="23"/>
        <v>N/A</v>
      </c>
      <c r="M298" t="str">
        <f t="shared" si="24"/>
        <v>N/A</v>
      </c>
      <c r="N298" t="str">
        <f t="shared" si="25"/>
        <v>N/A</v>
      </c>
    </row>
    <row r="299" spans="1:14" x14ac:dyDescent="0.3">
      <c r="A299" s="1">
        <v>4</v>
      </c>
      <c r="B299" t="s">
        <v>914</v>
      </c>
      <c r="C299" t="s">
        <v>4426</v>
      </c>
      <c r="D299" t="s">
        <v>332</v>
      </c>
      <c r="E299" t="s">
        <v>332</v>
      </c>
      <c r="F299" t="s">
        <v>4427</v>
      </c>
      <c r="G299" t="s">
        <v>332</v>
      </c>
      <c r="I299" t="str">
        <f t="shared" si="20"/>
        <v>N/A</v>
      </c>
      <c r="J299" t="str">
        <f t="shared" si="21"/>
        <v>71000</v>
      </c>
      <c r="K299" t="str">
        <f t="shared" si="22"/>
        <v>N/A</v>
      </c>
      <c r="L299" t="str">
        <f t="shared" si="23"/>
        <v>N/A</v>
      </c>
      <c r="M299" t="str">
        <f t="shared" si="24"/>
        <v>7000</v>
      </c>
      <c r="N299" t="str">
        <f t="shared" si="25"/>
        <v>N/A</v>
      </c>
    </row>
    <row r="300" spans="1:14" x14ac:dyDescent="0.3">
      <c r="A300" s="1">
        <v>5</v>
      </c>
      <c r="B300" t="s">
        <v>917</v>
      </c>
      <c r="C300" t="s">
        <v>4428</v>
      </c>
      <c r="D300" t="s">
        <v>4429</v>
      </c>
      <c r="E300" t="s">
        <v>4430</v>
      </c>
      <c r="F300" t="s">
        <v>4431</v>
      </c>
      <c r="G300" t="s">
        <v>3081</v>
      </c>
      <c r="I300" t="str">
        <f t="shared" si="20"/>
        <v>N/A</v>
      </c>
      <c r="J300">
        <f t="shared" si="21"/>
        <v>13720000</v>
      </c>
      <c r="K300" t="str">
        <f t="shared" si="22"/>
        <v>(2.71M)</v>
      </c>
      <c r="L300">
        <f t="shared" si="23"/>
        <v>10850000</v>
      </c>
      <c r="M300" t="str">
        <f t="shared" si="24"/>
        <v>(9.55M)</v>
      </c>
      <c r="N300" t="str">
        <f t="shared" si="25"/>
        <v>(4.13M)</v>
      </c>
    </row>
    <row r="301" spans="1:14" x14ac:dyDescent="0.3">
      <c r="A301" s="1">
        <v>6</v>
      </c>
      <c r="B301" t="s">
        <v>918</v>
      </c>
      <c r="C301" t="s">
        <v>4432</v>
      </c>
      <c r="D301" t="s">
        <v>4433</v>
      </c>
      <c r="E301" t="s">
        <v>4434</v>
      </c>
      <c r="F301" t="s">
        <v>4435</v>
      </c>
      <c r="G301" t="s">
        <v>4436</v>
      </c>
      <c r="I301" t="str">
        <f t="shared" si="20"/>
        <v>N/A</v>
      </c>
      <c r="J301" t="str">
        <f t="shared" si="21"/>
        <v>(12.27M)</v>
      </c>
      <c r="K301" t="str">
        <f t="shared" si="22"/>
        <v>(26.86M)</v>
      </c>
      <c r="L301" t="str">
        <f t="shared" si="23"/>
        <v>(9.59M)</v>
      </c>
      <c r="M301" t="str">
        <f t="shared" si="24"/>
        <v>(33.87M)</v>
      </c>
      <c r="N301" t="str">
        <f t="shared" si="25"/>
        <v>(40.44M)</v>
      </c>
    </row>
    <row r="302" spans="1:14" x14ac:dyDescent="0.3">
      <c r="A302" s="1">
        <v>7</v>
      </c>
      <c r="B302" t="s">
        <v>919</v>
      </c>
      <c r="C302" t="s">
        <v>4437</v>
      </c>
      <c r="D302" t="s">
        <v>730</v>
      </c>
      <c r="E302" t="s">
        <v>2407</v>
      </c>
      <c r="F302" t="s">
        <v>4438</v>
      </c>
      <c r="G302" t="s">
        <v>3194</v>
      </c>
      <c r="I302" t="str">
        <f t="shared" si="20"/>
        <v>N/A</v>
      </c>
      <c r="J302">
        <f t="shared" si="21"/>
        <v>25990000</v>
      </c>
      <c r="K302">
        <f t="shared" si="22"/>
        <v>24150000</v>
      </c>
      <c r="L302">
        <f t="shared" si="23"/>
        <v>20440000</v>
      </c>
      <c r="M302">
        <f t="shared" si="24"/>
        <v>24310000</v>
      </c>
      <c r="N302">
        <f t="shared" si="25"/>
        <v>36310000</v>
      </c>
    </row>
    <row r="303" spans="1:14" x14ac:dyDescent="0.3">
      <c r="A303" s="1">
        <v>8</v>
      </c>
      <c r="B303" t="s">
        <v>1828</v>
      </c>
      <c r="C303" t="s">
        <v>4439</v>
      </c>
      <c r="D303" t="s">
        <v>4440</v>
      </c>
      <c r="E303" t="s">
        <v>4441</v>
      </c>
      <c r="F303" t="s">
        <v>4442</v>
      </c>
      <c r="G303" t="s">
        <v>4443</v>
      </c>
      <c r="I303" t="str">
        <f t="shared" si="20"/>
        <v>N/A</v>
      </c>
      <c r="J303" t="str">
        <f t="shared" si="21"/>
        <v>(13.21M)</v>
      </c>
      <c r="K303" t="str">
        <f t="shared" si="22"/>
        <v>(27.29M)</v>
      </c>
      <c r="L303" t="str">
        <f t="shared" si="23"/>
        <v>(27.09M)</v>
      </c>
      <c r="M303" t="str">
        <f t="shared" si="24"/>
        <v>(26.32M)</v>
      </c>
      <c r="N303" t="str">
        <f t="shared" si="25"/>
        <v>(22M)</v>
      </c>
    </row>
    <row r="304" spans="1:14" x14ac:dyDescent="0.3">
      <c r="A304" s="1">
        <v>9</v>
      </c>
      <c r="B304" t="s">
        <v>1834</v>
      </c>
      <c r="C304" t="s">
        <v>332</v>
      </c>
      <c r="D304" t="s">
        <v>332</v>
      </c>
      <c r="E304" t="s">
        <v>332</v>
      </c>
      <c r="F304" t="s">
        <v>332</v>
      </c>
      <c r="G304" t="s">
        <v>332</v>
      </c>
      <c r="I304" t="str">
        <f t="shared" si="20"/>
        <v>N/A</v>
      </c>
      <c r="J304" t="str">
        <f t="shared" si="21"/>
        <v>N/A</v>
      </c>
      <c r="K304" t="str">
        <f t="shared" si="22"/>
        <v>N/A</v>
      </c>
      <c r="L304" t="str">
        <f t="shared" si="23"/>
        <v>N/A</v>
      </c>
      <c r="M304" t="str">
        <f t="shared" si="24"/>
        <v>N/A</v>
      </c>
      <c r="N304" t="str">
        <f t="shared" si="25"/>
        <v>N/A</v>
      </c>
    </row>
    <row r="305" spans="1:14" x14ac:dyDescent="0.3">
      <c r="A305" s="1">
        <v>10</v>
      </c>
      <c r="B305" t="s">
        <v>920</v>
      </c>
      <c r="C305" t="s">
        <v>332</v>
      </c>
      <c r="D305" t="s">
        <v>332</v>
      </c>
      <c r="E305" t="s">
        <v>332</v>
      </c>
      <c r="F305" t="s">
        <v>332</v>
      </c>
      <c r="G305" t="s">
        <v>332</v>
      </c>
      <c r="I305" t="str">
        <f t="shared" si="20"/>
        <v>N/A</v>
      </c>
      <c r="J305" t="str">
        <f t="shared" si="21"/>
        <v>N/A</v>
      </c>
      <c r="K305" t="str">
        <f t="shared" si="22"/>
        <v>N/A</v>
      </c>
      <c r="L305" t="str">
        <f t="shared" si="23"/>
        <v>N/A</v>
      </c>
      <c r="M305" t="str">
        <f t="shared" si="24"/>
        <v>N/A</v>
      </c>
      <c r="N305" t="str">
        <f t="shared" si="25"/>
        <v>N/A</v>
      </c>
    </row>
    <row r="306" spans="1:14" x14ac:dyDescent="0.3">
      <c r="A306" s="1">
        <v>11</v>
      </c>
      <c r="B306" t="s">
        <v>921</v>
      </c>
      <c r="C306" t="s">
        <v>332</v>
      </c>
      <c r="D306" t="s">
        <v>332</v>
      </c>
      <c r="E306" t="s">
        <v>332</v>
      </c>
      <c r="F306" t="s">
        <v>332</v>
      </c>
      <c r="G306" t="s">
        <v>332</v>
      </c>
      <c r="I306" t="str">
        <f t="shared" si="20"/>
        <v>N/A</v>
      </c>
      <c r="J306" t="str">
        <f t="shared" si="21"/>
        <v>N/A</v>
      </c>
      <c r="K306" t="str">
        <f t="shared" si="22"/>
        <v>N/A</v>
      </c>
      <c r="L306" t="str">
        <f t="shared" si="23"/>
        <v>N/A</v>
      </c>
      <c r="M306" t="str">
        <f t="shared" si="24"/>
        <v>N/A</v>
      </c>
      <c r="N306" t="str">
        <f t="shared" si="25"/>
        <v>N/A</v>
      </c>
    </row>
    <row r="307" spans="1:14" x14ac:dyDescent="0.3">
      <c r="A307" s="1">
        <v>12</v>
      </c>
      <c r="B307" t="s">
        <v>923</v>
      </c>
      <c r="C307" t="s">
        <v>4444</v>
      </c>
      <c r="D307" t="s">
        <v>4445</v>
      </c>
      <c r="E307" t="s">
        <v>4446</v>
      </c>
      <c r="F307" t="s">
        <v>4447</v>
      </c>
      <c r="G307" t="s">
        <v>4448</v>
      </c>
      <c r="I307" t="str">
        <f t="shared" si="20"/>
        <v>N/A</v>
      </c>
      <c r="J307" t="str">
        <f t="shared" si="21"/>
        <v>(1.62M)</v>
      </c>
      <c r="K307" t="str">
        <f t="shared" si="22"/>
        <v>(31.49M)</v>
      </c>
      <c r="L307" t="str">
        <f t="shared" si="23"/>
        <v>(19.2M)</v>
      </c>
      <c r="M307" t="str">
        <f t="shared" si="24"/>
        <v>(38.74M)</v>
      </c>
      <c r="N307" t="str">
        <f t="shared" si="25"/>
        <v>(26.38M)</v>
      </c>
    </row>
    <row r="308" spans="1:14" x14ac:dyDescent="0.3">
      <c r="A308" s="1">
        <v>13</v>
      </c>
      <c r="B308" t="s">
        <v>929</v>
      </c>
      <c r="C308" t="s">
        <v>332</v>
      </c>
      <c r="D308" t="s">
        <v>4449</v>
      </c>
      <c r="E308" t="s">
        <v>4450</v>
      </c>
      <c r="F308" t="s">
        <v>4451</v>
      </c>
      <c r="G308" t="s">
        <v>4452</v>
      </c>
      <c r="I308" t="str">
        <f t="shared" si="20"/>
        <v>N/A</v>
      </c>
      <c r="J308" t="str">
        <f t="shared" si="21"/>
        <v>N/A</v>
      </c>
      <c r="K308">
        <f t="shared" si="22"/>
        <v>-18.414899999999999</v>
      </c>
      <c r="L308">
        <f t="shared" si="23"/>
        <v>0.39020000000000005</v>
      </c>
      <c r="M308">
        <f t="shared" si="24"/>
        <v>-1.0173000000000001</v>
      </c>
      <c r="N308">
        <f t="shared" si="25"/>
        <v>0.31900000000000001</v>
      </c>
    </row>
    <row r="309" spans="1:14" x14ac:dyDescent="0.3">
      <c r="A309" s="1">
        <v>14</v>
      </c>
      <c r="B309" t="s">
        <v>1852</v>
      </c>
      <c r="C309" t="s">
        <v>4453</v>
      </c>
      <c r="D309" t="s">
        <v>4454</v>
      </c>
      <c r="E309" t="s">
        <v>4455</v>
      </c>
      <c r="F309" t="s">
        <v>4456</v>
      </c>
      <c r="G309" t="s">
        <v>4457</v>
      </c>
      <c r="I309" t="str">
        <f t="shared" si="20"/>
        <v>N/A</v>
      </c>
      <c r="J309">
        <f t="shared" si="21"/>
        <v>-6.1100000000000002E-2</v>
      </c>
      <c r="K309">
        <f t="shared" si="22"/>
        <v>-1.2578</v>
      </c>
      <c r="L309">
        <f t="shared" si="23"/>
        <v>-0.77280000000000004</v>
      </c>
      <c r="M309">
        <f t="shared" si="24"/>
        <v>-1.5815999999999999</v>
      </c>
      <c r="N309">
        <f t="shared" si="25"/>
        <v>-1.0231999999999999</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892</v>
      </c>
      <c r="D312" t="s">
        <v>927</v>
      </c>
      <c r="E312" t="s">
        <v>4458</v>
      </c>
      <c r="F312" t="s">
        <v>4459</v>
      </c>
      <c r="G312" t="s">
        <v>4460</v>
      </c>
      <c r="I312" t="str">
        <f t="shared" si="20"/>
        <v>pos_trend</v>
      </c>
      <c r="J312" t="str">
        <f t="shared" si="21"/>
        <v>(1.81M)</v>
      </c>
      <c r="K312" t="str">
        <f t="shared" si="22"/>
        <v>(1.91M)</v>
      </c>
      <c r="L312" t="str">
        <f t="shared" si="23"/>
        <v>(1.94M)</v>
      </c>
      <c r="M312" t="str">
        <f t="shared" si="24"/>
        <v>(2.06M)</v>
      </c>
      <c r="N312" t="str">
        <f t="shared" si="25"/>
        <v>(2.35M)</v>
      </c>
    </row>
    <row r="313" spans="1:14" x14ac:dyDescent="0.3">
      <c r="A313" s="1">
        <v>1</v>
      </c>
      <c r="B313" t="s">
        <v>946</v>
      </c>
      <c r="C313" t="s">
        <v>892</v>
      </c>
      <c r="D313" t="s">
        <v>927</v>
      </c>
      <c r="E313" t="s">
        <v>4458</v>
      </c>
      <c r="F313" t="s">
        <v>4459</v>
      </c>
      <c r="G313" t="s">
        <v>4460</v>
      </c>
      <c r="I313" t="str">
        <f t="shared" si="20"/>
        <v>pos_trend</v>
      </c>
      <c r="J313" t="str">
        <f t="shared" si="21"/>
        <v>(1.81M)</v>
      </c>
      <c r="K313" t="str">
        <f t="shared" si="22"/>
        <v>(1.91M)</v>
      </c>
      <c r="L313" t="str">
        <f t="shared" si="23"/>
        <v>(1.94M)</v>
      </c>
      <c r="M313" t="str">
        <f t="shared" si="24"/>
        <v>(2.06M)</v>
      </c>
      <c r="N313" t="str">
        <f t="shared" si="25"/>
        <v>(2.35M)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4127</v>
      </c>
      <c r="E315" t="s">
        <v>4461</v>
      </c>
      <c r="F315" t="s">
        <v>4462</v>
      </c>
      <c r="G315" t="s">
        <v>4463</v>
      </c>
      <c r="I315" t="str">
        <f t="shared" si="20"/>
        <v>N/A</v>
      </c>
      <c r="J315" t="str">
        <f t="shared" si="21"/>
        <v>N/A</v>
      </c>
      <c r="K315">
        <f t="shared" si="22"/>
        <v>-5.7599999999999998E-2</v>
      </c>
      <c r="L315">
        <f t="shared" si="23"/>
        <v>-1.83E-2</v>
      </c>
      <c r="M315">
        <f t="shared" si="24"/>
        <v>-6.1699999999999998E-2</v>
      </c>
      <c r="N315">
        <f t="shared" si="25"/>
        <v>-0.14050000000000001</v>
      </c>
    </row>
    <row r="316" spans="1:14" x14ac:dyDescent="0.3">
      <c r="A316" s="1">
        <v>4</v>
      </c>
      <c r="B316" t="s">
        <v>1878</v>
      </c>
      <c r="C316" t="s">
        <v>4464</v>
      </c>
      <c r="D316" t="s">
        <v>4465</v>
      </c>
      <c r="E316" t="s">
        <v>4466</v>
      </c>
      <c r="F316" t="s">
        <v>332</v>
      </c>
      <c r="G316" t="s">
        <v>332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20090000</v>
      </c>
      <c r="K316">
        <f t="shared" ref="K316:K379" si="28">IF(TRIM(D316)="-", "N/A", IF(RIGHT(D316,1)="M",1000000*VALUE(LEFT(D316,LEN(D316)-1)),IF(RIGHT(D316,1)="B",1000000000*VALUE(LEFT(D316,LEN(D316)-1)),IF(RIGHT(D316,1)="%",0.01*VALUE(LEFT(D316,LEN(D316)-1)),D316))))</f>
        <v>11840000</v>
      </c>
      <c r="L316">
        <f t="shared" ref="L316:L379" si="29">IF(TRIM(E316)="-", "N/A", IF(RIGHT(E316,1)="M",1000000*VALUE(LEFT(E316,LEN(E316)-1)),IF(RIGHT(E316,1)="B",1000000000*VALUE(LEFT(E316,LEN(E316)-1)),IF(RIGHT(E316,1)="%",0.01*VALUE(LEFT(E316,LEN(E316)-1)),E316))))</f>
        <v>3980000</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4467</v>
      </c>
      <c r="D317" t="s">
        <v>4468</v>
      </c>
      <c r="E317" t="s">
        <v>4469</v>
      </c>
      <c r="F317" t="s">
        <v>4470</v>
      </c>
      <c r="G317" t="s">
        <v>4471</v>
      </c>
      <c r="I317" t="str">
        <f t="shared" si="26"/>
        <v>N/A</v>
      </c>
      <c r="J317">
        <f t="shared" si="27"/>
        <v>48730000</v>
      </c>
      <c r="K317">
        <f t="shared" si="28"/>
        <v>22330000</v>
      </c>
      <c r="L317">
        <f t="shared" si="29"/>
        <v>20210000</v>
      </c>
      <c r="M317">
        <f t="shared" si="30"/>
        <v>46900000</v>
      </c>
      <c r="N317">
        <f t="shared" si="31"/>
        <v>53160000</v>
      </c>
    </row>
    <row r="318" spans="1:14" x14ac:dyDescent="0.3">
      <c r="A318" s="1">
        <v>6</v>
      </c>
      <c r="B318" t="s">
        <v>947</v>
      </c>
      <c r="C318" t="s">
        <v>4472</v>
      </c>
      <c r="D318" t="s">
        <v>4473</v>
      </c>
      <c r="E318" t="s">
        <v>4474</v>
      </c>
      <c r="F318" t="s">
        <v>4475</v>
      </c>
      <c r="G318" t="s">
        <v>4459</v>
      </c>
      <c r="I318" t="str">
        <f t="shared" si="26"/>
        <v>N/A</v>
      </c>
      <c r="J318" t="str">
        <f t="shared" si="27"/>
        <v>107000</v>
      </c>
      <c r="K318" t="str">
        <f t="shared" si="28"/>
        <v>248000</v>
      </c>
      <c r="L318" t="str">
        <f t="shared" si="29"/>
        <v>202000</v>
      </c>
      <c r="M318" t="str">
        <f t="shared" si="30"/>
        <v>187000</v>
      </c>
      <c r="N318" t="str">
        <f t="shared" si="31"/>
        <v>(2.06M)</v>
      </c>
    </row>
    <row r="319" spans="1:14" x14ac:dyDescent="0.3">
      <c r="A319" s="1">
        <v>7</v>
      </c>
      <c r="B319" t="s">
        <v>953</v>
      </c>
      <c r="C319" t="s">
        <v>332</v>
      </c>
      <c r="D319" t="s">
        <v>332</v>
      </c>
      <c r="E319" t="s">
        <v>332</v>
      </c>
      <c r="F319" t="s">
        <v>332</v>
      </c>
      <c r="G319" t="s">
        <v>4476</v>
      </c>
      <c r="I319" t="str">
        <f t="shared" si="26"/>
        <v>N/A</v>
      </c>
      <c r="J319" t="str">
        <f t="shared" si="27"/>
        <v>N/A</v>
      </c>
      <c r="K319" t="str">
        <f t="shared" si="28"/>
        <v>N/A</v>
      </c>
      <c r="L319" t="str">
        <f t="shared" si="29"/>
        <v>N/A</v>
      </c>
      <c r="M319" t="str">
        <f t="shared" si="30"/>
        <v>N/A</v>
      </c>
      <c r="N319" t="str">
        <f t="shared" si="31"/>
        <v>(2.14M)</v>
      </c>
    </row>
    <row r="320" spans="1:14" x14ac:dyDescent="0.3">
      <c r="A320" s="1">
        <v>8</v>
      </c>
      <c r="B320" t="s">
        <v>957</v>
      </c>
      <c r="C320" t="s">
        <v>4472</v>
      </c>
      <c r="D320" t="s">
        <v>4473</v>
      </c>
      <c r="E320" t="s">
        <v>4474</v>
      </c>
      <c r="F320" t="s">
        <v>4475</v>
      </c>
      <c r="G320" t="s">
        <v>4477</v>
      </c>
      <c r="I320" t="str">
        <f t="shared" si="26"/>
        <v>N/A</v>
      </c>
      <c r="J320" t="str">
        <f t="shared" si="27"/>
        <v>107000</v>
      </c>
      <c r="K320" t="str">
        <f t="shared" si="28"/>
        <v>248000</v>
      </c>
      <c r="L320" t="str">
        <f t="shared" si="29"/>
        <v>202000</v>
      </c>
      <c r="M320" t="str">
        <f t="shared" si="30"/>
        <v>187000</v>
      </c>
      <c r="N320" t="str">
        <f t="shared" si="31"/>
        <v>81000</v>
      </c>
    </row>
    <row r="321" spans="1:14" x14ac:dyDescent="0.3">
      <c r="A321" s="1">
        <v>9</v>
      </c>
      <c r="B321" t="s">
        <v>961</v>
      </c>
      <c r="C321" t="s">
        <v>4472</v>
      </c>
      <c r="D321" t="s">
        <v>4478</v>
      </c>
      <c r="E321" t="s">
        <v>4474</v>
      </c>
      <c r="F321" t="s">
        <v>332</v>
      </c>
      <c r="G321" t="s">
        <v>332</v>
      </c>
      <c r="I321" t="str">
        <f t="shared" si="26"/>
        <v>N/A</v>
      </c>
      <c r="J321" t="str">
        <f t="shared" si="27"/>
        <v>107000</v>
      </c>
      <c r="K321" t="str">
        <f t="shared" si="28"/>
        <v>179000</v>
      </c>
      <c r="L321" t="str">
        <f t="shared" si="29"/>
        <v>202000</v>
      </c>
      <c r="M321" t="str">
        <f t="shared" si="30"/>
        <v>N/A</v>
      </c>
      <c r="N321" t="str">
        <f t="shared" si="31"/>
        <v>N/A</v>
      </c>
    </row>
    <row r="322" spans="1:14" x14ac:dyDescent="0.3">
      <c r="A322" s="1">
        <v>10</v>
      </c>
      <c r="B322" t="s">
        <v>963</v>
      </c>
      <c r="C322" t="s">
        <v>2508</v>
      </c>
      <c r="D322" t="s">
        <v>4479</v>
      </c>
      <c r="E322" t="s">
        <v>4480</v>
      </c>
      <c r="F322" t="s">
        <v>4479</v>
      </c>
      <c r="G322" t="s">
        <v>4479</v>
      </c>
      <c r="I322" t="str">
        <f t="shared" si="26"/>
        <v>N/A</v>
      </c>
      <c r="J322" t="str">
        <f t="shared" si="27"/>
        <v>(10M)</v>
      </c>
      <c r="K322" t="str">
        <f t="shared" si="28"/>
        <v>(20M)</v>
      </c>
      <c r="L322">
        <f t="shared" si="29"/>
        <v>17750000</v>
      </c>
      <c r="M322" t="str">
        <f t="shared" si="30"/>
        <v>(20M)</v>
      </c>
      <c r="N322" t="str">
        <f t="shared" si="31"/>
        <v>(20M)</v>
      </c>
    </row>
    <row r="323" spans="1:14" x14ac:dyDescent="0.3">
      <c r="A323" s="1">
        <v>11</v>
      </c>
      <c r="B323" t="s">
        <v>969</v>
      </c>
      <c r="C323" t="s">
        <v>332</v>
      </c>
      <c r="D323" t="s">
        <v>2508</v>
      </c>
      <c r="E323" t="s">
        <v>332</v>
      </c>
      <c r="F323" t="s">
        <v>332</v>
      </c>
      <c r="G323" t="s">
        <v>332</v>
      </c>
      <c r="I323" t="str">
        <f t="shared" si="26"/>
        <v>N/A</v>
      </c>
      <c r="J323" t="str">
        <f t="shared" si="27"/>
        <v>N/A</v>
      </c>
      <c r="K323" t="str">
        <f t="shared" si="28"/>
        <v>(10M)</v>
      </c>
      <c r="L323" t="str">
        <f t="shared" si="29"/>
        <v>N/A</v>
      </c>
      <c r="M323" t="str">
        <f t="shared" si="30"/>
        <v>N/A</v>
      </c>
      <c r="N323" t="str">
        <f t="shared" si="31"/>
        <v>N/A</v>
      </c>
    </row>
    <row r="324" spans="1:14" x14ac:dyDescent="0.3">
      <c r="A324" s="1">
        <v>12</v>
      </c>
      <c r="B324" t="s">
        <v>970</v>
      </c>
      <c r="C324" t="s">
        <v>2508</v>
      </c>
      <c r="D324" t="s">
        <v>2508</v>
      </c>
      <c r="E324" t="s">
        <v>4480</v>
      </c>
      <c r="F324" t="s">
        <v>4479</v>
      </c>
      <c r="G324" t="s">
        <v>4479</v>
      </c>
      <c r="I324" t="str">
        <f t="shared" si="26"/>
        <v>N/A</v>
      </c>
      <c r="J324" t="str">
        <f t="shared" si="27"/>
        <v>(10M)</v>
      </c>
      <c r="K324" t="str">
        <f t="shared" si="28"/>
        <v>(10M)</v>
      </c>
      <c r="L324">
        <f t="shared" si="29"/>
        <v>17750000</v>
      </c>
      <c r="M324" t="str">
        <f t="shared" si="30"/>
        <v>(20M)</v>
      </c>
      <c r="N324" t="str">
        <f t="shared" si="31"/>
        <v>(20M)</v>
      </c>
    </row>
    <row r="325" spans="1:14" x14ac:dyDescent="0.3">
      <c r="A325" s="1">
        <v>13</v>
      </c>
      <c r="B325" t="s">
        <v>971</v>
      </c>
      <c r="C325" t="s">
        <v>332</v>
      </c>
      <c r="D325" t="s">
        <v>332</v>
      </c>
      <c r="E325" t="s">
        <v>4480</v>
      </c>
      <c r="F325" t="s">
        <v>332</v>
      </c>
      <c r="G325" t="s">
        <v>332</v>
      </c>
      <c r="I325" t="str">
        <f t="shared" si="26"/>
        <v>N/A</v>
      </c>
      <c r="J325" t="str">
        <f t="shared" si="27"/>
        <v>N/A</v>
      </c>
      <c r="K325" t="str">
        <f t="shared" si="28"/>
        <v>N/A</v>
      </c>
      <c r="L325">
        <f t="shared" si="29"/>
        <v>17750000</v>
      </c>
      <c r="M325" t="str">
        <f t="shared" si="30"/>
        <v>N/A</v>
      </c>
      <c r="N325" t="str">
        <f t="shared" si="31"/>
        <v>N/A</v>
      </c>
    </row>
    <row r="326" spans="1:14" x14ac:dyDescent="0.3">
      <c r="A326" s="1">
        <v>14</v>
      </c>
      <c r="B326" t="s">
        <v>972</v>
      </c>
      <c r="C326" t="s">
        <v>2508</v>
      </c>
      <c r="D326" t="s">
        <v>2508</v>
      </c>
      <c r="E326" t="s">
        <v>332</v>
      </c>
      <c r="F326" t="s">
        <v>4479</v>
      </c>
      <c r="G326" t="s">
        <v>4479</v>
      </c>
      <c r="I326" t="str">
        <f t="shared" si="26"/>
        <v>N/A</v>
      </c>
      <c r="J326" t="str">
        <f t="shared" si="27"/>
        <v>(10M)</v>
      </c>
      <c r="K326" t="str">
        <f t="shared" si="28"/>
        <v>(10M)</v>
      </c>
      <c r="L326" t="str">
        <f t="shared" si="29"/>
        <v>N/A</v>
      </c>
      <c r="M326" t="str">
        <f t="shared" si="30"/>
        <v>(20M)</v>
      </c>
      <c r="N326" t="str">
        <f t="shared" si="31"/>
        <v>(20M)</v>
      </c>
    </row>
    <row r="327" spans="1:14" x14ac:dyDescent="0.3">
      <c r="A327" s="1">
        <v>15</v>
      </c>
      <c r="B327" t="s">
        <v>830</v>
      </c>
      <c r="C327" t="s">
        <v>332</v>
      </c>
      <c r="D327" t="s">
        <v>332</v>
      </c>
      <c r="E327" t="s">
        <v>332</v>
      </c>
      <c r="F327" t="s">
        <v>4481</v>
      </c>
      <c r="G327" t="s">
        <v>332</v>
      </c>
      <c r="I327" t="str">
        <f t="shared" si="26"/>
        <v>N/A</v>
      </c>
      <c r="J327" t="str">
        <f t="shared" si="27"/>
        <v>N/A</v>
      </c>
      <c r="K327" t="str">
        <f t="shared" si="28"/>
        <v>N/A</v>
      </c>
      <c r="L327" t="str">
        <f t="shared" si="29"/>
        <v>N/A</v>
      </c>
      <c r="M327" t="str">
        <f t="shared" si="30"/>
        <v>(4.79M)</v>
      </c>
      <c r="N327" t="str">
        <f t="shared" si="31"/>
        <v>N/A</v>
      </c>
    </row>
    <row r="328" spans="1:14" x14ac:dyDescent="0.3">
      <c r="A328" s="1">
        <v>16</v>
      </c>
      <c r="B328" t="s">
        <v>920</v>
      </c>
      <c r="C328" t="s">
        <v>332</v>
      </c>
      <c r="D328" t="s">
        <v>332</v>
      </c>
      <c r="E328" t="s">
        <v>332</v>
      </c>
      <c r="F328" t="s">
        <v>4481</v>
      </c>
      <c r="G328" t="s">
        <v>332</v>
      </c>
      <c r="I328" t="str">
        <f t="shared" si="26"/>
        <v>N/A</v>
      </c>
      <c r="J328" t="str">
        <f t="shared" si="27"/>
        <v>N/A</v>
      </c>
      <c r="K328" t="str">
        <f t="shared" si="28"/>
        <v>N/A</v>
      </c>
      <c r="L328" t="str">
        <f t="shared" si="29"/>
        <v>N/A</v>
      </c>
      <c r="M328" t="str">
        <f t="shared" si="30"/>
        <v>(4.79M)</v>
      </c>
      <c r="N328" t="str">
        <f t="shared" si="31"/>
        <v>N/A</v>
      </c>
    </row>
    <row r="329" spans="1:14" x14ac:dyDescent="0.3">
      <c r="A329" s="1">
        <v>17</v>
      </c>
      <c r="B329" t="s">
        <v>921</v>
      </c>
      <c r="C329" t="s">
        <v>332</v>
      </c>
      <c r="D329" t="s">
        <v>332</v>
      </c>
      <c r="E329" t="s">
        <v>332</v>
      </c>
      <c r="F329" t="s">
        <v>332</v>
      </c>
      <c r="G329" t="s">
        <v>332</v>
      </c>
      <c r="I329" t="str">
        <f t="shared" si="26"/>
        <v>N/A</v>
      </c>
      <c r="J329" t="str">
        <f t="shared" si="27"/>
        <v>N/A</v>
      </c>
      <c r="K329" t="str">
        <f t="shared" si="28"/>
        <v>N/A</v>
      </c>
      <c r="L329" t="str">
        <f t="shared" si="29"/>
        <v>N/A</v>
      </c>
      <c r="M329" t="str">
        <f t="shared" si="30"/>
        <v>N/A</v>
      </c>
      <c r="N329" t="str">
        <f t="shared" si="31"/>
        <v>N/A</v>
      </c>
    </row>
    <row r="330" spans="1:14" x14ac:dyDescent="0.3">
      <c r="A330" s="1">
        <v>18</v>
      </c>
      <c r="B330" t="s">
        <v>976</v>
      </c>
      <c r="C330" t="s">
        <v>4482</v>
      </c>
      <c r="D330" t="s">
        <v>4483</v>
      </c>
      <c r="E330" t="s">
        <v>4484</v>
      </c>
      <c r="F330" t="s">
        <v>4190</v>
      </c>
      <c r="G330" t="s">
        <v>4485</v>
      </c>
      <c r="I330" t="str">
        <f t="shared" si="26"/>
        <v>N/A</v>
      </c>
      <c r="J330">
        <f t="shared" si="27"/>
        <v>16940000</v>
      </c>
      <c r="K330" t="str">
        <f t="shared" si="28"/>
        <v>(11.18M)</v>
      </c>
      <c r="L330">
        <f t="shared" si="29"/>
        <v>32240000.000000004</v>
      </c>
      <c r="M330">
        <f t="shared" si="30"/>
        <v>20230000</v>
      </c>
      <c r="N330">
        <f t="shared" si="31"/>
        <v>28740000</v>
      </c>
    </row>
    <row r="331" spans="1:14" x14ac:dyDescent="0.3">
      <c r="A331" s="1">
        <v>19</v>
      </c>
      <c r="B331" t="s">
        <v>981</v>
      </c>
      <c r="C331" t="s">
        <v>332</v>
      </c>
      <c r="D331" t="s">
        <v>4486</v>
      </c>
      <c r="E331" t="s">
        <v>4487</v>
      </c>
      <c r="F331" t="s">
        <v>4488</v>
      </c>
      <c r="G331" t="s">
        <v>4489</v>
      </c>
      <c r="I331" t="str">
        <f t="shared" si="26"/>
        <v>N/A</v>
      </c>
      <c r="J331" t="str">
        <f t="shared" si="27"/>
        <v>N/A</v>
      </c>
      <c r="K331">
        <f t="shared" si="28"/>
        <v>-1.6597999999999999</v>
      </c>
      <c r="L331">
        <f t="shared" si="29"/>
        <v>3.8848000000000003</v>
      </c>
      <c r="M331">
        <f t="shared" si="30"/>
        <v>-0.37240000000000001</v>
      </c>
      <c r="N331">
        <f t="shared" si="31"/>
        <v>0.42070000000000002</v>
      </c>
    </row>
    <row r="332" spans="1:14" x14ac:dyDescent="0.3">
      <c r="A332" s="1">
        <v>20</v>
      </c>
      <c r="B332" t="s">
        <v>1926</v>
      </c>
      <c r="C332" t="s">
        <v>4490</v>
      </c>
      <c r="D332" t="s">
        <v>4491</v>
      </c>
      <c r="E332" t="s">
        <v>4492</v>
      </c>
      <c r="F332" t="s">
        <v>4493</v>
      </c>
      <c r="G332" t="s">
        <v>4494</v>
      </c>
      <c r="I332" t="str">
        <f t="shared" si="26"/>
        <v>N/A</v>
      </c>
      <c r="J332">
        <f t="shared" si="27"/>
        <v>0.63759999999999994</v>
      </c>
      <c r="K332">
        <f t="shared" si="28"/>
        <v>-0.44640000000000002</v>
      </c>
      <c r="L332">
        <f t="shared" si="29"/>
        <v>1.2972999999999999</v>
      </c>
      <c r="M332">
        <f t="shared" si="30"/>
        <v>0.82599999999999996</v>
      </c>
      <c r="N332">
        <f t="shared" si="31"/>
        <v>1.1147</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998</v>
      </c>
      <c r="E334" t="s">
        <v>332</v>
      </c>
      <c r="F334" t="s">
        <v>332</v>
      </c>
      <c r="G334" t="s">
        <v>332</v>
      </c>
      <c r="I334" t="str">
        <f t="shared" si="26"/>
        <v>N/A</v>
      </c>
      <c r="J334" t="str">
        <f t="shared" si="27"/>
        <v>N/A</v>
      </c>
      <c r="K334" t="str">
        <f t="shared" si="28"/>
        <v>0</v>
      </c>
      <c r="L334" t="str">
        <f t="shared" si="29"/>
        <v>N/A</v>
      </c>
      <c r="M334" t="str">
        <f t="shared" si="30"/>
        <v>N/A</v>
      </c>
      <c r="N334" t="str">
        <f t="shared" si="31"/>
        <v>N/A</v>
      </c>
    </row>
    <row r="335" spans="1:14" x14ac:dyDescent="0.3">
      <c r="A335" s="1">
        <v>23</v>
      </c>
      <c r="B335" t="s">
        <v>999</v>
      </c>
      <c r="C335" t="s">
        <v>4495</v>
      </c>
      <c r="D335" t="s">
        <v>4496</v>
      </c>
      <c r="E335" t="s">
        <v>4497</v>
      </c>
      <c r="F335" t="s">
        <v>4498</v>
      </c>
      <c r="G335" t="s">
        <v>4499</v>
      </c>
      <c r="I335" t="str">
        <f t="shared" si="26"/>
        <v>N/A</v>
      </c>
      <c r="J335">
        <f t="shared" si="27"/>
        <v>26750000</v>
      </c>
      <c r="K335" t="str">
        <f t="shared" si="28"/>
        <v>(34.45M)</v>
      </c>
      <c r="L335">
        <f t="shared" si="29"/>
        <v>20320000</v>
      </c>
      <c r="M335" t="str">
        <f t="shared" si="30"/>
        <v>(11.34M)</v>
      </c>
      <c r="N335">
        <f t="shared" si="31"/>
        <v>12060000</v>
      </c>
    </row>
    <row r="336" spans="1:14" x14ac:dyDescent="0.3">
      <c r="A336" s="1">
        <v>24</v>
      </c>
      <c r="B336" t="s">
        <v>1005</v>
      </c>
      <c r="C336" t="s">
        <v>4500</v>
      </c>
      <c r="D336" t="s">
        <v>4501</v>
      </c>
      <c r="E336" t="s">
        <v>4182</v>
      </c>
      <c r="F336" t="s">
        <v>4502</v>
      </c>
      <c r="G336" t="s">
        <v>4503</v>
      </c>
      <c r="I336" t="str">
        <f t="shared" si="26"/>
        <v>N/A</v>
      </c>
      <c r="J336">
        <f t="shared" si="27"/>
        <v>9230000</v>
      </c>
      <c r="K336">
        <f t="shared" si="28"/>
        <v>6730000</v>
      </c>
      <c r="L336">
        <f t="shared" si="29"/>
        <v>4320000</v>
      </c>
      <c r="M336">
        <f t="shared" si="30"/>
        <v>4290000</v>
      </c>
      <c r="N336">
        <f t="shared" si="31"/>
        <v>9440000</v>
      </c>
    </row>
    <row r="337" spans="1:14" x14ac:dyDescent="0.3">
      <c r="A337" s="1">
        <v>25</v>
      </c>
      <c r="B337" t="s">
        <v>1010</v>
      </c>
      <c r="C337" t="s">
        <v>332</v>
      </c>
      <c r="D337" t="s">
        <v>4504</v>
      </c>
      <c r="E337" t="s">
        <v>4505</v>
      </c>
      <c r="F337" t="s">
        <v>4506</v>
      </c>
      <c r="G337" t="s">
        <v>4507</v>
      </c>
      <c r="I337" t="str">
        <f t="shared" si="26"/>
        <v>N/A</v>
      </c>
      <c r="J337" t="str">
        <f t="shared" si="27"/>
        <v>N/A</v>
      </c>
      <c r="K337">
        <f t="shared" si="28"/>
        <v>-0.27129999999999999</v>
      </c>
      <c r="L337">
        <f t="shared" si="29"/>
        <v>-0.35780000000000001</v>
      </c>
      <c r="M337">
        <f t="shared" si="30"/>
        <v>-7.1999999999999998E-3</v>
      </c>
      <c r="N337">
        <f t="shared" si="31"/>
        <v>1.2017</v>
      </c>
    </row>
    <row r="338" spans="1:14" x14ac:dyDescent="0.3">
      <c r="A338" s="1">
        <v>26</v>
      </c>
      <c r="B338" t="s">
        <v>1015</v>
      </c>
      <c r="C338" t="s">
        <v>332</v>
      </c>
      <c r="D338" t="s">
        <v>332</v>
      </c>
      <c r="E338" t="s">
        <v>332</v>
      </c>
      <c r="F338" t="s">
        <v>332</v>
      </c>
      <c r="G338" t="s">
        <v>4508</v>
      </c>
      <c r="I338" t="str">
        <f t="shared" si="26"/>
        <v>N/A</v>
      </c>
      <c r="J338" t="str">
        <f t="shared" si="27"/>
        <v>N/A</v>
      </c>
      <c r="K338" t="str">
        <f t="shared" si="28"/>
        <v>N/A</v>
      </c>
      <c r="L338" t="str">
        <f t="shared" si="29"/>
        <v>N/A</v>
      </c>
      <c r="M338" t="str">
        <f t="shared" si="30"/>
        <v>N/A</v>
      </c>
      <c r="N338">
        <f t="shared" si="31"/>
        <v>7.8200000000000006E-2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4509</v>
      </c>
      <c r="C340" t="s">
        <v>4510</v>
      </c>
      <c r="I340" t="str">
        <f t="shared" si="26"/>
        <v>N/A</v>
      </c>
      <c r="J340" t="str">
        <f t="shared" si="27"/>
        <v>American National</v>
      </c>
      <c r="K340">
        <f t="shared" si="28"/>
        <v>0</v>
      </c>
      <c r="L340">
        <f t="shared" si="29"/>
        <v>0</v>
      </c>
      <c r="M340">
        <f t="shared" si="30"/>
        <v>0</v>
      </c>
      <c r="N340">
        <f t="shared" si="31"/>
        <v>0</v>
      </c>
    </row>
    <row r="341" spans="1:14" x14ac:dyDescent="0.3">
      <c r="A341" s="1">
        <v>1</v>
      </c>
      <c r="B341" t="s">
        <v>4511</v>
      </c>
      <c r="C341" t="s">
        <v>4512</v>
      </c>
      <c r="I341" t="str">
        <f t="shared" si="26"/>
        <v>N/A</v>
      </c>
      <c r="J341" t="str">
        <f t="shared" si="27"/>
        <v>American River Bankshares</v>
      </c>
      <c r="K341">
        <f t="shared" si="28"/>
        <v>0</v>
      </c>
      <c r="L341">
        <f t="shared" si="29"/>
        <v>0</v>
      </c>
      <c r="M341">
        <f t="shared" si="30"/>
        <v>0</v>
      </c>
      <c r="N341">
        <f t="shared" si="31"/>
        <v>0</v>
      </c>
    </row>
    <row r="342" spans="1:14" x14ac:dyDescent="0.3">
      <c r="A342" s="1">
        <v>2</v>
      </c>
      <c r="B342" t="s">
        <v>4513</v>
      </c>
      <c r="C342" t="s">
        <v>4514</v>
      </c>
      <c r="I342" t="str">
        <f t="shared" si="26"/>
        <v>N/A</v>
      </c>
      <c r="J342" t="str">
        <f t="shared" si="27"/>
        <v>Access National</v>
      </c>
      <c r="K342">
        <f t="shared" si="28"/>
        <v>0</v>
      </c>
      <c r="L342">
        <f t="shared" si="29"/>
        <v>0</v>
      </c>
      <c r="M342">
        <f t="shared" si="30"/>
        <v>0</v>
      </c>
      <c r="N342">
        <f t="shared" si="31"/>
        <v>0</v>
      </c>
    </row>
    <row r="343" spans="1:14" x14ac:dyDescent="0.3">
      <c r="A343" s="1">
        <v>3</v>
      </c>
      <c r="B343" t="s">
        <v>4515</v>
      </c>
      <c r="C343" t="s">
        <v>4516</v>
      </c>
      <c r="I343" t="str">
        <f t="shared" si="26"/>
        <v>N/A</v>
      </c>
      <c r="J343" t="str">
        <f t="shared" si="27"/>
        <v>Arrow Financial</v>
      </c>
      <c r="K343">
        <f t="shared" si="28"/>
        <v>0</v>
      </c>
      <c r="L343">
        <f t="shared" si="29"/>
        <v>0</v>
      </c>
      <c r="M343">
        <f t="shared" si="30"/>
        <v>0</v>
      </c>
      <c r="N343">
        <f t="shared" si="31"/>
        <v>0</v>
      </c>
    </row>
    <row r="344" spans="1:14" x14ac:dyDescent="0.3">
      <c r="A344" s="1">
        <v>4</v>
      </c>
      <c r="B344" t="s">
        <v>4517</v>
      </c>
      <c r="C344" t="s">
        <v>4518</v>
      </c>
      <c r="I344" t="str">
        <f t="shared" si="26"/>
        <v>N/A</v>
      </c>
      <c r="J344" t="str">
        <f t="shared" si="27"/>
        <v>AmeriServ Financial</v>
      </c>
      <c r="K344">
        <f t="shared" si="28"/>
        <v>0</v>
      </c>
      <c r="L344">
        <f t="shared" si="29"/>
        <v>0</v>
      </c>
      <c r="M344">
        <f t="shared" si="30"/>
        <v>0</v>
      </c>
      <c r="N344">
        <f t="shared" si="31"/>
        <v>0</v>
      </c>
    </row>
    <row r="345" spans="1:14" x14ac:dyDescent="0.3">
      <c r="A345" s="1">
        <v>5</v>
      </c>
      <c r="B345" t="s">
        <v>4519</v>
      </c>
      <c r="C345" t="s">
        <v>4520</v>
      </c>
      <c r="I345" t="str">
        <f t="shared" si="26"/>
        <v>N/A</v>
      </c>
      <c r="J345" t="str">
        <f t="shared" si="27"/>
        <v>Ames National</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4521</v>
      </c>
      <c r="I348" t="str">
        <f t="shared" si="26"/>
        <v>N/A</v>
      </c>
      <c r="J348">
        <f t="shared" si="27"/>
        <v>316180000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4522</v>
      </c>
      <c r="I350" t="str">
        <f t="shared" si="26"/>
        <v>N/A</v>
      </c>
      <c r="J350" t="str">
        <f t="shared" si="27"/>
        <v>19.47</v>
      </c>
      <c r="K350">
        <f t="shared" si="28"/>
        <v>0</v>
      </c>
      <c r="L350">
        <f t="shared" si="29"/>
        <v>0</v>
      </c>
      <c r="M350">
        <f t="shared" si="30"/>
        <v>0</v>
      </c>
      <c r="N350">
        <f t="shared" si="31"/>
        <v>0</v>
      </c>
    </row>
    <row r="351" spans="1:14" x14ac:dyDescent="0.3">
      <c r="A351" s="1">
        <v>3</v>
      </c>
      <c r="B351" t="s">
        <v>105</v>
      </c>
      <c r="C351" t="s">
        <v>4523</v>
      </c>
      <c r="I351" t="str">
        <f t="shared" si="26"/>
        <v>N/A</v>
      </c>
      <c r="J351" t="str">
        <f t="shared" si="27"/>
        <v>15.64</v>
      </c>
      <c r="K351">
        <f t="shared" si="28"/>
        <v>0</v>
      </c>
      <c r="L351">
        <f t="shared" si="29"/>
        <v>0</v>
      </c>
      <c r="M351">
        <f t="shared" si="30"/>
        <v>0</v>
      </c>
      <c r="N351">
        <f t="shared" si="31"/>
        <v>0</v>
      </c>
    </row>
    <row r="352" spans="1:14" x14ac:dyDescent="0.3">
      <c r="A352" s="1">
        <v>4</v>
      </c>
      <c r="B352" t="s">
        <v>107</v>
      </c>
      <c r="C352" t="s">
        <v>4524</v>
      </c>
      <c r="I352" t="str">
        <f t="shared" si="26"/>
        <v>N/A</v>
      </c>
      <c r="J352" t="str">
        <f t="shared" si="27"/>
        <v>4.57</v>
      </c>
      <c r="K352">
        <f t="shared" si="28"/>
        <v>0</v>
      </c>
      <c r="L352">
        <f t="shared" si="29"/>
        <v>0</v>
      </c>
      <c r="M352">
        <f t="shared" si="30"/>
        <v>0</v>
      </c>
      <c r="N352">
        <f t="shared" si="31"/>
        <v>0</v>
      </c>
    </row>
    <row r="353" spans="1:14" x14ac:dyDescent="0.3">
      <c r="A353" s="1">
        <v>5</v>
      </c>
      <c r="B353" t="s">
        <v>109</v>
      </c>
      <c r="C353" t="s">
        <v>4525</v>
      </c>
      <c r="I353" t="str">
        <f t="shared" si="26"/>
        <v>N/A</v>
      </c>
      <c r="J353" t="str">
        <f t="shared" si="27"/>
        <v>4.99</v>
      </c>
      <c r="K353">
        <f t="shared" si="28"/>
        <v>0</v>
      </c>
      <c r="L353">
        <f t="shared" si="29"/>
        <v>0</v>
      </c>
      <c r="M353">
        <f t="shared" si="30"/>
        <v>0</v>
      </c>
      <c r="N353">
        <f t="shared" si="31"/>
        <v>0</v>
      </c>
    </row>
    <row r="354" spans="1:14" x14ac:dyDescent="0.3">
      <c r="A354" s="1">
        <v>6</v>
      </c>
      <c r="B354" t="s">
        <v>111</v>
      </c>
      <c r="C354" t="s">
        <v>4526</v>
      </c>
      <c r="I354" t="str">
        <f t="shared" si="26"/>
        <v>N/A</v>
      </c>
      <c r="J354" t="str">
        <f t="shared" si="27"/>
        <v>1.55</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4527</v>
      </c>
      <c r="I359" t="str">
        <f t="shared" si="26"/>
        <v>N/A</v>
      </c>
      <c r="J359">
        <f t="shared" si="27"/>
        <v>92800000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4528</v>
      </c>
      <c r="I361" t="str">
        <f t="shared" si="26"/>
        <v>N/A</v>
      </c>
      <c r="J361" t="str">
        <f t="shared" si="27"/>
        <v>15.39</v>
      </c>
      <c r="K361">
        <f t="shared" si="28"/>
        <v>0</v>
      </c>
      <c r="L361">
        <f t="shared" si="29"/>
        <v>0</v>
      </c>
      <c r="M361">
        <f t="shared" si="30"/>
        <v>0</v>
      </c>
      <c r="N361">
        <f t="shared" si="31"/>
        <v>0</v>
      </c>
    </row>
    <row r="362" spans="1:14" x14ac:dyDescent="0.3">
      <c r="A362" s="1">
        <v>3</v>
      </c>
      <c r="B362" t="s">
        <v>105</v>
      </c>
      <c r="C362" t="s">
        <v>4529</v>
      </c>
      <c r="I362" t="str">
        <f t="shared" si="26"/>
        <v>N/A</v>
      </c>
      <c r="J362" t="str">
        <f t="shared" si="27"/>
        <v>16.51</v>
      </c>
      <c r="K362">
        <f t="shared" si="28"/>
        <v>0</v>
      </c>
      <c r="L362">
        <f t="shared" si="29"/>
        <v>0</v>
      </c>
      <c r="M362">
        <f t="shared" si="30"/>
        <v>0</v>
      </c>
      <c r="N362">
        <f t="shared" si="31"/>
        <v>0</v>
      </c>
    </row>
    <row r="363" spans="1:14" x14ac:dyDescent="0.3">
      <c r="A363" s="1">
        <v>4</v>
      </c>
      <c r="B363" t="s">
        <v>107</v>
      </c>
      <c r="C363" t="s">
        <v>521</v>
      </c>
      <c r="I363" t="str">
        <f t="shared" si="26"/>
        <v>N/A</v>
      </c>
      <c r="J363" t="str">
        <f t="shared" si="27"/>
        <v>1.22</v>
      </c>
      <c r="K363">
        <f t="shared" si="28"/>
        <v>0</v>
      </c>
      <c r="L363">
        <f t="shared" si="29"/>
        <v>0</v>
      </c>
      <c r="M363">
        <f t="shared" si="30"/>
        <v>0</v>
      </c>
      <c r="N363">
        <f t="shared" si="31"/>
        <v>0</v>
      </c>
    </row>
    <row r="364" spans="1:14" x14ac:dyDescent="0.3">
      <c r="A364" s="1">
        <v>5</v>
      </c>
      <c r="B364" t="s">
        <v>109</v>
      </c>
      <c r="C364" t="s">
        <v>4530</v>
      </c>
      <c r="I364" t="str">
        <f t="shared" si="26"/>
        <v>N/A</v>
      </c>
      <c r="J364" t="str">
        <f t="shared" si="27"/>
        <v>4.02</v>
      </c>
      <c r="K364">
        <f t="shared" si="28"/>
        <v>0</v>
      </c>
      <c r="L364">
        <f t="shared" si="29"/>
        <v>0</v>
      </c>
      <c r="M364">
        <f t="shared" si="30"/>
        <v>0</v>
      </c>
      <c r="N364">
        <f t="shared" si="31"/>
        <v>0</v>
      </c>
    </row>
    <row r="365" spans="1:14" x14ac:dyDescent="0.3">
      <c r="A365" s="1">
        <v>6</v>
      </c>
      <c r="B365" t="s">
        <v>111</v>
      </c>
      <c r="C365" t="s">
        <v>2206</v>
      </c>
      <c r="I365" t="str">
        <f t="shared" si="26"/>
        <v>N/A</v>
      </c>
      <c r="J365" t="str">
        <f t="shared" si="27"/>
        <v>1.12</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4531</v>
      </c>
      <c r="I370" t="str">
        <f t="shared" si="26"/>
        <v>N/A</v>
      </c>
      <c r="J370">
        <f t="shared" si="27"/>
        <v>540760000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4532</v>
      </c>
      <c r="I372" t="str">
        <f t="shared" si="26"/>
        <v>N/A</v>
      </c>
      <c r="J372" t="str">
        <f t="shared" si="27"/>
        <v>19.19</v>
      </c>
      <c r="K372">
        <f t="shared" si="28"/>
        <v>0</v>
      </c>
      <c r="L372">
        <f t="shared" si="29"/>
        <v>0</v>
      </c>
      <c r="M372">
        <f t="shared" si="30"/>
        <v>0</v>
      </c>
      <c r="N372">
        <f t="shared" si="31"/>
        <v>0</v>
      </c>
    </row>
    <row r="373" spans="1:14" x14ac:dyDescent="0.3">
      <c r="A373" s="1">
        <v>3</v>
      </c>
      <c r="B373" t="s">
        <v>105</v>
      </c>
      <c r="C373" t="s">
        <v>4533</v>
      </c>
      <c r="I373" t="str">
        <f t="shared" si="26"/>
        <v>N/A</v>
      </c>
      <c r="J373" t="str">
        <f t="shared" si="27"/>
        <v>14.47</v>
      </c>
      <c r="K373">
        <f t="shared" si="28"/>
        <v>0</v>
      </c>
      <c r="L373">
        <f t="shared" si="29"/>
        <v>0</v>
      </c>
      <c r="M373">
        <f t="shared" si="30"/>
        <v>0</v>
      </c>
      <c r="N373">
        <f t="shared" si="31"/>
        <v>0</v>
      </c>
    </row>
    <row r="374" spans="1:14" x14ac:dyDescent="0.3">
      <c r="A374" s="1">
        <v>4</v>
      </c>
      <c r="B374" t="s">
        <v>107</v>
      </c>
      <c r="C374" t="s">
        <v>4534</v>
      </c>
      <c r="I374" t="str">
        <f t="shared" si="26"/>
        <v>N/A</v>
      </c>
      <c r="J374" t="str">
        <f t="shared" si="27"/>
        <v>2.55</v>
      </c>
      <c r="K374">
        <f t="shared" si="28"/>
        <v>0</v>
      </c>
      <c r="L374">
        <f t="shared" si="29"/>
        <v>0</v>
      </c>
      <c r="M374">
        <f t="shared" si="30"/>
        <v>0</v>
      </c>
      <c r="N374">
        <f t="shared" si="31"/>
        <v>0</v>
      </c>
    </row>
    <row r="375" spans="1:14" x14ac:dyDescent="0.3">
      <c r="A375" s="1">
        <v>5</v>
      </c>
      <c r="B375" t="s">
        <v>109</v>
      </c>
      <c r="C375" t="s">
        <v>4535</v>
      </c>
      <c r="I375" t="str">
        <f t="shared" si="26"/>
        <v>N/A</v>
      </c>
      <c r="J375" t="str">
        <f t="shared" si="27"/>
        <v>7.48</v>
      </c>
      <c r="K375">
        <f t="shared" si="28"/>
        <v>0</v>
      </c>
      <c r="L375">
        <f t="shared" si="29"/>
        <v>0</v>
      </c>
      <c r="M375">
        <f t="shared" si="30"/>
        <v>0</v>
      </c>
      <c r="N375">
        <f t="shared" si="31"/>
        <v>0</v>
      </c>
    </row>
    <row r="376" spans="1:14" x14ac:dyDescent="0.3">
      <c r="A376" s="1">
        <v>6</v>
      </c>
      <c r="B376" t="s">
        <v>111</v>
      </c>
      <c r="C376" t="s">
        <v>4536</v>
      </c>
      <c r="I376" t="str">
        <f t="shared" si="26"/>
        <v>N/A</v>
      </c>
      <c r="J376" t="str">
        <f t="shared" si="27"/>
        <v>2.31</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4537</v>
      </c>
      <c r="I381" t="str">
        <f t="shared" si="32"/>
        <v>N/A</v>
      </c>
      <c r="J381">
        <f t="shared" si="33"/>
        <v>424730000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4538</v>
      </c>
      <c r="I383" t="str">
        <f t="shared" si="32"/>
        <v>N/A</v>
      </c>
      <c r="J383" t="str">
        <f t="shared" si="33"/>
        <v>15.96</v>
      </c>
      <c r="K383">
        <f t="shared" si="34"/>
        <v>0</v>
      </c>
      <c r="L383">
        <f t="shared" si="35"/>
        <v>0</v>
      </c>
      <c r="M383">
        <f t="shared" si="36"/>
        <v>0</v>
      </c>
      <c r="N383">
        <f t="shared" si="37"/>
        <v>0</v>
      </c>
    </row>
    <row r="384" spans="1:14" x14ac:dyDescent="0.3">
      <c r="A384" s="1">
        <v>3</v>
      </c>
      <c r="B384" t="s">
        <v>105</v>
      </c>
      <c r="C384" t="s">
        <v>4539</v>
      </c>
      <c r="I384" t="str">
        <f t="shared" si="32"/>
        <v>N/A</v>
      </c>
      <c r="J384" t="str">
        <f t="shared" si="33"/>
        <v>13.00</v>
      </c>
      <c r="K384">
        <f t="shared" si="34"/>
        <v>0</v>
      </c>
      <c r="L384">
        <f t="shared" si="35"/>
        <v>0</v>
      </c>
      <c r="M384">
        <f t="shared" si="36"/>
        <v>0</v>
      </c>
      <c r="N384">
        <f t="shared" si="37"/>
        <v>0</v>
      </c>
    </row>
    <row r="385" spans="1:14" x14ac:dyDescent="0.3">
      <c r="A385" s="1">
        <v>4</v>
      </c>
      <c r="B385" t="s">
        <v>107</v>
      </c>
      <c r="C385" t="s">
        <v>4034</v>
      </c>
      <c r="I385" t="str">
        <f t="shared" si="32"/>
        <v>N/A</v>
      </c>
      <c r="J385" t="str">
        <f t="shared" si="33"/>
        <v>2.17</v>
      </c>
      <c r="K385">
        <f t="shared" si="34"/>
        <v>0</v>
      </c>
      <c r="L385">
        <f t="shared" si="35"/>
        <v>0</v>
      </c>
      <c r="M385">
        <f t="shared" si="36"/>
        <v>0</v>
      </c>
      <c r="N385">
        <f t="shared" si="37"/>
        <v>0</v>
      </c>
    </row>
    <row r="386" spans="1:14" x14ac:dyDescent="0.3">
      <c r="A386" s="1">
        <v>5</v>
      </c>
      <c r="B386" t="s">
        <v>109</v>
      </c>
      <c r="C386" t="s">
        <v>4540</v>
      </c>
      <c r="I386" t="str">
        <f t="shared" si="32"/>
        <v>N/A</v>
      </c>
      <c r="J386" t="str">
        <f t="shared" si="33"/>
        <v>4.32</v>
      </c>
      <c r="K386">
        <f t="shared" si="34"/>
        <v>0</v>
      </c>
      <c r="L386">
        <f t="shared" si="35"/>
        <v>0</v>
      </c>
      <c r="M386">
        <f t="shared" si="36"/>
        <v>0</v>
      </c>
      <c r="N386">
        <f t="shared" si="37"/>
        <v>0</v>
      </c>
    </row>
    <row r="387" spans="1:14" x14ac:dyDescent="0.3">
      <c r="A387" s="1">
        <v>6</v>
      </c>
      <c r="B387" t="s">
        <v>111</v>
      </c>
      <c r="C387" t="s">
        <v>2859</v>
      </c>
      <c r="I387" t="str">
        <f t="shared" si="32"/>
        <v>N/A</v>
      </c>
      <c r="J387" t="str">
        <f t="shared" si="33"/>
        <v>1.80</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1044</v>
      </c>
    </row>
    <row r="501" spans="3:3" x14ac:dyDescent="0.3">
      <c r="C501" t="s">
        <v>4541</v>
      </c>
    </row>
    <row r="502" spans="3:3" x14ac:dyDescent="0.3">
      <c r="C502" t="s">
        <v>2598</v>
      </c>
    </row>
    <row r="503" spans="3:3" x14ac:dyDescent="0.3">
      <c r="C503" t="s">
        <v>1982</v>
      </c>
    </row>
    <row r="504" spans="3:3" x14ac:dyDescent="0.3">
      <c r="C504" t="s">
        <v>1981</v>
      </c>
    </row>
    <row r="505" spans="3:3" x14ac:dyDescent="0.3">
      <c r="C505" t="s">
        <v>2599</v>
      </c>
    </row>
    <row r="506" spans="3:3" x14ac:dyDescent="0.3">
      <c r="C506" t="s">
        <v>1983</v>
      </c>
    </row>
    <row r="507" spans="3:3" x14ac:dyDescent="0.3">
      <c r="C507" t="s">
        <v>1047</v>
      </c>
    </row>
    <row r="508" spans="3:3" x14ac:dyDescent="0.3">
      <c r="C508" t="s">
        <v>1045</v>
      </c>
    </row>
    <row r="509" spans="3:3" x14ac:dyDescent="0.3">
      <c r="C509" t="s">
        <v>4542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4543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East West Bancorp</v>
      </c>
    </row>
    <row r="2" spans="1:11" x14ac:dyDescent="0.3">
      <c r="B2" t="s">
        <v>2</v>
      </c>
      <c r="C2" t="s">
        <v>4544</v>
      </c>
      <c r="K2" t="str">
        <f>LEFT(C1,FIND("(",C1) - 2)</f>
        <v>East West Bancorp,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$57.34, down .24% after opening slightly below yesterday's close</v>
      </c>
    </row>
    <row r="5" spans="1:11" x14ac:dyDescent="0.3">
      <c r="K5" t="str">
        <f>"The one year target estimate for " &amp; D1 &amp; " is " &amp; TEXT(C23,"$####.00")</f>
        <v>The one year target estimate for East West Bancorp is $62.92</v>
      </c>
    </row>
    <row r="6" spans="1:11" x14ac:dyDescent="0.3">
      <c r="K6" t="str">
        <f>" which would be " &amp; IF(OR(LEFT(ABS((C23-C2)/C2*100),1)="8",LEFT(ABS((C23-C2)/C2*100),2)="18"), "an ", "a ")  &amp;TEXT(ABS((C23-C2)/C2),"####.00%")&amp;IF((C23-C2)&gt;0," increase over"," decrease from")&amp;" the current price"</f>
        <v xml:space="preserve"> which would be a 9.73% increase over the current price</v>
      </c>
    </row>
    <row r="7" spans="1:11" x14ac:dyDescent="0.3">
      <c r="A7" s="1">
        <v>0</v>
      </c>
      <c r="B7" t="s">
        <v>5</v>
      </c>
      <c r="C7" t="s">
        <v>4545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6.25% over last quarter based on the average of 13 analyst estimates (Yahoo Finance)</v>
      </c>
    </row>
    <row r="8" spans="1:11" x14ac:dyDescent="0.3">
      <c r="A8" s="1">
        <v>1</v>
      </c>
      <c r="B8" t="s">
        <v>7</v>
      </c>
      <c r="C8" t="s">
        <v>4546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4547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4548</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$0.08 in the 2 months leading up to the earnings report</v>
      </c>
    </row>
    <row r="11" spans="1:11" x14ac:dyDescent="0.3">
      <c r="A11" s="1">
        <v>4</v>
      </c>
      <c r="B11" t="s">
        <v>13</v>
      </c>
      <c r="C11" t="s">
        <v>4549</v>
      </c>
      <c r="K11" t="str">
        <f>K42</f>
        <v>No positive trends</v>
      </c>
    </row>
    <row r="12" spans="1:11" x14ac:dyDescent="0.3">
      <c r="A12" s="1">
        <v>5</v>
      </c>
      <c r="B12" t="s">
        <v>15</v>
      </c>
      <c r="C12" t="s">
        <v>4550</v>
      </c>
      <c r="D12" t="str">
        <f>LEFT(C12,FIND("-",C12)-2)</f>
        <v>33.02</v>
      </c>
      <c r="E12" t="str">
        <f>TRIM(RIGHT(C12,FIND("-",C12)-1))</f>
        <v>60.42</v>
      </c>
    </row>
    <row r="13" spans="1:11" x14ac:dyDescent="0.3">
      <c r="A13" s="1">
        <v>6</v>
      </c>
      <c r="B13" t="s">
        <v>17</v>
      </c>
      <c r="C13" t="s">
        <v>4551</v>
      </c>
    </row>
    <row r="14" spans="1:11" x14ac:dyDescent="0.3">
      <c r="A14" s="1">
        <v>7</v>
      </c>
      <c r="B14" t="s">
        <v>19</v>
      </c>
      <c r="C14" t="s">
        <v>4552</v>
      </c>
    </row>
    <row r="16" spans="1:11" x14ac:dyDescent="0.3">
      <c r="A16" s="1">
        <v>0</v>
      </c>
      <c r="B16" t="s">
        <v>21</v>
      </c>
      <c r="C16" t="s">
        <v>4553</v>
      </c>
    </row>
    <row r="17" spans="1:13" x14ac:dyDescent="0.3">
      <c r="A17" s="1">
        <v>1</v>
      </c>
      <c r="B17" t="s">
        <v>23</v>
      </c>
      <c r="C17" t="s">
        <v>3436</v>
      </c>
      <c r="K17" t="str">
        <f>K2 &amp; K3 &amp; ". " &amp; K4 &amp; ". " &amp; K5 &amp; K6 &amp; ". " &amp; K7 &amp; ". " &amp; K8 &amp; ". " &amp; K9 &amp; "."</f>
        <v>East West Bancorp, Inc. is scheduled to report earnings on Jul 20, 2017. The stock is currently trading at $57.34, down .24% after opening slightly below yesterday's close. The one year target estimate for East West Bancorp is $62.92 which would be a 9.73% increase over the current price. Earnings are expected to increase by 6.25% over last quarter based on the average of 13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4554</v>
      </c>
    </row>
    <row r="19" spans="1:13" x14ac:dyDescent="0.3">
      <c r="A19" s="1">
        <v>3</v>
      </c>
      <c r="B19" t="s">
        <v>26</v>
      </c>
      <c r="C19" t="s">
        <v>4555</v>
      </c>
    </row>
    <row r="20" spans="1:13" x14ac:dyDescent="0.3">
      <c r="A20" s="1">
        <v>4</v>
      </c>
      <c r="B20" t="s">
        <v>28</v>
      </c>
      <c r="C20" t="s">
        <v>1203</v>
      </c>
    </row>
    <row r="21" spans="1:13" x14ac:dyDescent="0.3">
      <c r="A21" s="1">
        <v>5</v>
      </c>
      <c r="B21" t="s">
        <v>30</v>
      </c>
      <c r="C21" t="s">
        <v>4556</v>
      </c>
    </row>
    <row r="22" spans="1:13" x14ac:dyDescent="0.3">
      <c r="A22" s="1">
        <v>6</v>
      </c>
      <c r="B22" t="s">
        <v>32</v>
      </c>
      <c r="C22" t="s">
        <v>4065</v>
      </c>
      <c r="J22">
        <f>IF(K22 &lt;&gt; "",1, 0)</f>
        <v>0</v>
      </c>
      <c r="K22" t="str">
        <f>IF(I145="pos_trend","Revenue","")</f>
        <v/>
      </c>
      <c r="L22" t="str">
        <f t="shared" ref="L22:L38" si="0">IF(EXACT(K22,UPPER(K22)),K22,LOWER(K22))</f>
        <v/>
      </c>
      <c r="M22" t="str">
        <f>L22</f>
        <v/>
      </c>
    </row>
    <row r="23" spans="1:13" x14ac:dyDescent="0.3">
      <c r="A23" s="1">
        <v>7</v>
      </c>
      <c r="B23" t="s">
        <v>33</v>
      </c>
      <c r="C23" t="s">
        <v>4557</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13</v>
      </c>
      <c r="D27">
        <v>13</v>
      </c>
      <c r="E27">
        <v>10</v>
      </c>
      <c r="F27">
        <v>13</v>
      </c>
      <c r="J27">
        <f>IF(K27 &lt;&gt; "",6, 0)</f>
        <v>0</v>
      </c>
      <c r="K27" t="str">
        <f>IF(I172="pos_trend",B172,"")</f>
        <v/>
      </c>
      <c r="L27" t="str">
        <f t="shared" si="0"/>
        <v/>
      </c>
      <c r="M27" t="str">
        <f t="shared" si="1"/>
        <v/>
      </c>
    </row>
    <row r="28" spans="1:13" x14ac:dyDescent="0.3">
      <c r="A28" s="1">
        <v>1</v>
      </c>
      <c r="B28" t="s">
        <v>41</v>
      </c>
      <c r="C28">
        <v>0.8</v>
      </c>
      <c r="D28">
        <v>0.85</v>
      </c>
      <c r="E28">
        <v>3.7</v>
      </c>
      <c r="F28">
        <v>3.8</v>
      </c>
      <c r="J28">
        <f>IF(K28 &lt;&gt; "",7, 0)</f>
        <v>0</v>
      </c>
      <c r="K28" t="str">
        <f>IF(I173="pos_trend",B173,"")</f>
        <v/>
      </c>
      <c r="L28" t="str">
        <f t="shared" si="0"/>
        <v/>
      </c>
      <c r="M28" t="str">
        <f t="shared" si="1"/>
        <v/>
      </c>
    </row>
    <row r="29" spans="1:13" x14ac:dyDescent="0.3">
      <c r="A29" s="1">
        <v>2</v>
      </c>
      <c r="B29" t="s">
        <v>42</v>
      </c>
      <c r="C29">
        <v>0.77</v>
      </c>
      <c r="D29">
        <v>0.83</v>
      </c>
      <c r="E29">
        <v>3.61</v>
      </c>
      <c r="F29">
        <v>3.63</v>
      </c>
      <c r="J29">
        <f>IF(K29 &lt;&gt; "",8, 0)</f>
        <v>0</v>
      </c>
      <c r="K29" t="str">
        <f>IF(I174="pos_trend",B174,"")</f>
        <v/>
      </c>
      <c r="L29" t="str">
        <f t="shared" si="0"/>
        <v/>
      </c>
      <c r="M29" t="str">
        <f t="shared" si="1"/>
        <v/>
      </c>
    </row>
    <row r="30" spans="1:13" x14ac:dyDescent="0.3">
      <c r="A30" s="1">
        <v>3</v>
      </c>
      <c r="B30" t="s">
        <v>43</v>
      </c>
      <c r="C30">
        <v>0.84</v>
      </c>
      <c r="D30">
        <v>0.9</v>
      </c>
      <c r="E30">
        <v>3.83</v>
      </c>
      <c r="F30">
        <v>4.0199999999999996</v>
      </c>
      <c r="J30">
        <f>IF(K30 &lt;&gt; "",9, 0)</f>
        <v>0</v>
      </c>
      <c r="K30" t="str">
        <f>IF(I185="pos_trend",B185,"")</f>
        <v/>
      </c>
      <c r="L30" t="str">
        <f t="shared" si="0"/>
        <v/>
      </c>
      <c r="M30" t="str">
        <f t="shared" si="1"/>
        <v/>
      </c>
    </row>
    <row r="31" spans="1:13" x14ac:dyDescent="0.3">
      <c r="A31" s="1">
        <v>4</v>
      </c>
      <c r="B31" t="s">
        <v>44</v>
      </c>
      <c r="C31">
        <v>0.71</v>
      </c>
      <c r="D31">
        <v>0.76</v>
      </c>
      <c r="E31">
        <v>2.97</v>
      </c>
      <c r="F31">
        <v>3.7</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4558</v>
      </c>
      <c r="D34" t="s">
        <v>4558</v>
      </c>
      <c r="E34" t="s">
        <v>4558</v>
      </c>
      <c r="F34" t="s">
        <v>4558</v>
      </c>
      <c r="J34">
        <f>IF(K34 &lt;&gt; "",13, 0)</f>
        <v>0</v>
      </c>
      <c r="K34" t="str">
        <f>IF(I196="pos_trend",B196,"")</f>
        <v/>
      </c>
      <c r="L34" t="str">
        <f t="shared" si="0"/>
        <v/>
      </c>
      <c r="M34" t="str">
        <f t="shared" si="1"/>
        <v/>
      </c>
    </row>
    <row r="35" spans="1:13" x14ac:dyDescent="0.3">
      <c r="A35" s="1">
        <v>1</v>
      </c>
      <c r="B35" t="s">
        <v>41</v>
      </c>
      <c r="C35" t="s">
        <v>4559</v>
      </c>
      <c r="D35" t="s">
        <v>4560</v>
      </c>
      <c r="E35" t="s">
        <v>1212</v>
      </c>
      <c r="F35" t="s">
        <v>4561</v>
      </c>
      <c r="J35">
        <f>IF(K35 &lt;&gt; "",14, 0)</f>
        <v>0</v>
      </c>
      <c r="K35" t="str">
        <f>IF(I201="pos_trend",B201,"")</f>
        <v/>
      </c>
      <c r="L35" t="str">
        <f t="shared" si="0"/>
        <v/>
      </c>
      <c r="M35" t="str">
        <f t="shared" si="1"/>
        <v/>
      </c>
    </row>
    <row r="36" spans="1:13" x14ac:dyDescent="0.3">
      <c r="A36" s="1">
        <v>2</v>
      </c>
      <c r="B36" t="s">
        <v>42</v>
      </c>
      <c r="C36" t="s">
        <v>4562</v>
      </c>
      <c r="D36" t="s">
        <v>4563</v>
      </c>
      <c r="E36" t="s">
        <v>1569</v>
      </c>
      <c r="F36" t="s">
        <v>3550</v>
      </c>
      <c r="J36">
        <f>IF(K36 &lt;&gt; "",15, 0)</f>
        <v>0</v>
      </c>
      <c r="K36" t="str">
        <f>IF(I202="pos_trend",B202,"")</f>
        <v/>
      </c>
      <c r="L36" t="str">
        <f t="shared" si="0"/>
        <v/>
      </c>
      <c r="M36" t="str">
        <f t="shared" si="1"/>
        <v/>
      </c>
    </row>
    <row r="37" spans="1:13" x14ac:dyDescent="0.3">
      <c r="A37" s="1">
        <v>3</v>
      </c>
      <c r="B37" t="s">
        <v>43</v>
      </c>
      <c r="C37" t="s">
        <v>4564</v>
      </c>
      <c r="D37" t="s">
        <v>4565</v>
      </c>
      <c r="E37" t="s">
        <v>1921</v>
      </c>
      <c r="F37" t="s">
        <v>1616</v>
      </c>
      <c r="J37">
        <f>IF(K37 &lt;&gt; "",16, 0)</f>
        <v>0</v>
      </c>
      <c r="K37" t="str">
        <f>IF(I203="pos_trend",B203,"")</f>
        <v/>
      </c>
      <c r="L37" t="str">
        <f t="shared" si="0"/>
        <v/>
      </c>
      <c r="M37" t="str">
        <f t="shared" si="1"/>
        <v/>
      </c>
    </row>
    <row r="38" spans="1:13" x14ac:dyDescent="0.3">
      <c r="A38" s="1">
        <v>4</v>
      </c>
      <c r="B38" t="s">
        <v>53</v>
      </c>
      <c r="C38" t="s">
        <v>4566</v>
      </c>
      <c r="D38" t="s">
        <v>4567</v>
      </c>
      <c r="E38" t="s">
        <v>4037</v>
      </c>
      <c r="F38" t="s">
        <v>1212</v>
      </c>
      <c r="J38">
        <f>IF(K38 &lt;&gt; "",17, 0)</f>
        <v>0</v>
      </c>
      <c r="K38" t="str">
        <f>IF(I351="pos_trend",B351,"")</f>
        <v/>
      </c>
      <c r="L38" t="str">
        <f t="shared" si="0"/>
        <v/>
      </c>
      <c r="M38" t="str">
        <f t="shared" si="1"/>
        <v/>
      </c>
    </row>
    <row r="39" spans="1:13" x14ac:dyDescent="0.3">
      <c r="A39" s="1">
        <v>5</v>
      </c>
      <c r="B39" t="s">
        <v>55</v>
      </c>
      <c r="C39" t="s">
        <v>4568</v>
      </c>
      <c r="D39" t="s">
        <v>1495</v>
      </c>
      <c r="E39" t="s">
        <v>1735</v>
      </c>
      <c r="F39" t="s">
        <v>2028</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242</v>
      </c>
      <c r="D41" s="1" t="s">
        <v>243</v>
      </c>
      <c r="E41" s="1" t="s">
        <v>244</v>
      </c>
      <c r="F41" s="1" t="s">
        <v>245</v>
      </c>
    </row>
    <row r="42" spans="1:13" x14ac:dyDescent="0.3">
      <c r="A42" s="1">
        <v>0</v>
      </c>
      <c r="B42" t="s">
        <v>63</v>
      </c>
      <c r="C42" t="s">
        <v>4047</v>
      </c>
      <c r="D42" t="s">
        <v>4047</v>
      </c>
      <c r="E42" t="s">
        <v>1141</v>
      </c>
      <c r="F42" t="s">
        <v>3352</v>
      </c>
      <c r="K42" t="str">
        <f>IF(M40&lt;&gt;"", D1 &amp; " has managed to increase " &amp; M40 &amp; " each year since " &amp; C144, "No positive trends")</f>
        <v>No positive trends</v>
      </c>
    </row>
    <row r="43" spans="1:13" x14ac:dyDescent="0.3">
      <c r="A43" s="1">
        <v>1</v>
      </c>
      <c r="B43" t="s">
        <v>66</v>
      </c>
      <c r="C43" t="s">
        <v>1141</v>
      </c>
      <c r="D43" t="s">
        <v>4569</v>
      </c>
      <c r="E43" t="s">
        <v>4569</v>
      </c>
      <c r="F43" t="s">
        <v>1515</v>
      </c>
    </row>
    <row r="44" spans="1:13" x14ac:dyDescent="0.3">
      <c r="A44" s="1">
        <v>2</v>
      </c>
      <c r="B44" t="s">
        <v>69</v>
      </c>
      <c r="C44" t="s">
        <v>1228</v>
      </c>
      <c r="D44" t="s">
        <v>1142</v>
      </c>
      <c r="E44" t="s">
        <v>4570</v>
      </c>
      <c r="F44" t="s">
        <v>4571</v>
      </c>
    </row>
    <row r="45" spans="1:13" x14ac:dyDescent="0.3">
      <c r="A45" s="1">
        <v>3</v>
      </c>
      <c r="B45" t="s">
        <v>72</v>
      </c>
      <c r="C45" t="s">
        <v>4090</v>
      </c>
      <c r="D45" t="s">
        <v>1787</v>
      </c>
      <c r="E45" t="s">
        <v>2643</v>
      </c>
      <c r="F45" t="s">
        <v>4572</v>
      </c>
    </row>
    <row r="47" spans="1:13" x14ac:dyDescent="0.3">
      <c r="B47" s="1" t="s">
        <v>75</v>
      </c>
      <c r="C47" s="1" t="s">
        <v>36</v>
      </c>
      <c r="D47" s="1" t="s">
        <v>37</v>
      </c>
      <c r="E47" s="1" t="s">
        <v>38</v>
      </c>
      <c r="F47" s="1" t="s">
        <v>39</v>
      </c>
    </row>
    <row r="48" spans="1:13" x14ac:dyDescent="0.3">
      <c r="A48" s="1">
        <v>0</v>
      </c>
      <c r="B48" t="s">
        <v>76</v>
      </c>
      <c r="C48">
        <v>0.8</v>
      </c>
      <c r="D48">
        <v>0.85</v>
      </c>
      <c r="E48">
        <v>3.7</v>
      </c>
      <c r="F48">
        <v>3.8</v>
      </c>
    </row>
    <row r="49" spans="1:14" x14ac:dyDescent="0.3">
      <c r="A49" s="1">
        <v>1</v>
      </c>
      <c r="B49" t="s">
        <v>77</v>
      </c>
      <c r="C49">
        <v>0.8</v>
      </c>
      <c r="D49">
        <v>0.85</v>
      </c>
      <c r="E49">
        <v>3.7</v>
      </c>
      <c r="F49">
        <v>3.8</v>
      </c>
    </row>
    <row r="50" spans="1:14" x14ac:dyDescent="0.3">
      <c r="A50" s="1">
        <v>2</v>
      </c>
      <c r="B50" t="s">
        <v>78</v>
      </c>
      <c r="C50">
        <v>0.8</v>
      </c>
      <c r="D50">
        <v>0.85</v>
      </c>
      <c r="E50">
        <v>3.69</v>
      </c>
      <c r="F50">
        <v>3.79</v>
      </c>
    </row>
    <row r="51" spans="1:14" x14ac:dyDescent="0.3">
      <c r="A51" s="1">
        <v>3</v>
      </c>
      <c r="B51" t="s">
        <v>79</v>
      </c>
      <c r="C51">
        <v>0.8</v>
      </c>
      <c r="D51">
        <v>0.85</v>
      </c>
      <c r="E51">
        <v>3.7</v>
      </c>
      <c r="F51">
        <v>3.79</v>
      </c>
    </row>
    <row r="52" spans="1:14" x14ac:dyDescent="0.3">
      <c r="A52" s="1">
        <v>4</v>
      </c>
      <c r="B52" t="s">
        <v>80</v>
      </c>
      <c r="C52">
        <v>0.8</v>
      </c>
      <c r="D52">
        <v>0.84</v>
      </c>
      <c r="E52">
        <v>3.26</v>
      </c>
      <c r="F52">
        <v>3.72</v>
      </c>
    </row>
    <row r="54" spans="1:14" x14ac:dyDescent="0.3">
      <c r="B54" s="1" t="s">
        <v>81</v>
      </c>
      <c r="C54" s="1" t="s">
        <v>36</v>
      </c>
      <c r="D54" s="1" t="s">
        <v>37</v>
      </c>
      <c r="E54" s="1" t="s">
        <v>38</v>
      </c>
      <c r="F54" s="1" t="s">
        <v>39</v>
      </c>
    </row>
    <row r="55" spans="1:14" x14ac:dyDescent="0.3">
      <c r="A55" s="1">
        <v>0</v>
      </c>
      <c r="B55" t="s">
        <v>82</v>
      </c>
      <c r="D55">
        <v>1</v>
      </c>
      <c r="E55">
        <v>1</v>
      </c>
    </row>
    <row r="56" spans="1:14" x14ac:dyDescent="0.3">
      <c r="A56" s="1">
        <v>1</v>
      </c>
      <c r="B56" t="s">
        <v>83</v>
      </c>
      <c r="C56">
        <v>1</v>
      </c>
      <c r="D56">
        <v>5</v>
      </c>
      <c r="E56">
        <v>4</v>
      </c>
      <c r="F56">
        <v>3</v>
      </c>
    </row>
    <row r="57" spans="1:14" x14ac:dyDescent="0.3">
      <c r="A57" s="1">
        <v>2</v>
      </c>
      <c r="B57" t="s">
        <v>84</v>
      </c>
    </row>
    <row r="58" spans="1:14" x14ac:dyDescent="0.3">
      <c r="A58" s="1">
        <v>3</v>
      </c>
      <c r="B58" t="s">
        <v>85</v>
      </c>
    </row>
    <row r="60" spans="1:14" x14ac:dyDescent="0.3">
      <c r="B60" s="1" t="s">
        <v>86</v>
      </c>
      <c r="C60" s="1" t="s">
        <v>4573</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EWBC</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4568</v>
      </c>
      <c r="F61">
        <v>0.19</v>
      </c>
      <c r="I61" t="str">
        <f t="shared" si="2"/>
        <v>N/A</v>
      </c>
      <c r="J61">
        <f t="shared" si="3"/>
        <v>0.127</v>
      </c>
      <c r="K61">
        <f t="shared" si="4"/>
        <v>0</v>
      </c>
      <c r="L61">
        <f t="shared" si="5"/>
        <v>0</v>
      </c>
      <c r="M61">
        <f t="shared" si="6"/>
        <v>0.19</v>
      </c>
      <c r="N61">
        <f t="shared" si="7"/>
        <v>0</v>
      </c>
    </row>
    <row r="62" spans="1:14" x14ac:dyDescent="0.3">
      <c r="A62" s="1">
        <v>1</v>
      </c>
      <c r="B62" t="s">
        <v>92</v>
      </c>
      <c r="C62" t="s">
        <v>4574</v>
      </c>
      <c r="F62">
        <v>0.21</v>
      </c>
      <c r="I62" t="str">
        <f t="shared" si="2"/>
        <v>N/A</v>
      </c>
      <c r="J62">
        <f t="shared" si="3"/>
        <v>0.11800000000000001</v>
      </c>
      <c r="K62">
        <f t="shared" si="4"/>
        <v>0</v>
      </c>
      <c r="L62">
        <f t="shared" si="5"/>
        <v>0</v>
      </c>
      <c r="M62">
        <f t="shared" si="6"/>
        <v>0.21</v>
      </c>
      <c r="N62">
        <f t="shared" si="7"/>
        <v>0</v>
      </c>
    </row>
    <row r="63" spans="1:14" x14ac:dyDescent="0.3">
      <c r="A63" s="1">
        <v>2</v>
      </c>
      <c r="B63" t="s">
        <v>94</v>
      </c>
      <c r="C63" t="s">
        <v>3293</v>
      </c>
      <c r="F63">
        <v>0.08</v>
      </c>
      <c r="I63" t="str">
        <f t="shared" si="2"/>
        <v>N/A</v>
      </c>
      <c r="J63">
        <f t="shared" si="3"/>
        <v>0.24600000000000002</v>
      </c>
      <c r="K63">
        <f t="shared" si="4"/>
        <v>0</v>
      </c>
      <c r="L63">
        <f t="shared" si="5"/>
        <v>0</v>
      </c>
      <c r="M63">
        <f t="shared" si="6"/>
        <v>0.08</v>
      </c>
      <c r="N63">
        <f t="shared" si="7"/>
        <v>0</v>
      </c>
    </row>
    <row r="64" spans="1:14" x14ac:dyDescent="0.3">
      <c r="A64" s="1">
        <v>3</v>
      </c>
      <c r="B64" t="s">
        <v>96</v>
      </c>
      <c r="C64" t="s">
        <v>4575</v>
      </c>
      <c r="F64">
        <v>0.12</v>
      </c>
      <c r="I64" t="str">
        <f t="shared" si="2"/>
        <v>N/A</v>
      </c>
      <c r="J64">
        <f t="shared" si="3"/>
        <v>2.7000000000000003E-2</v>
      </c>
      <c r="K64">
        <f t="shared" si="4"/>
        <v>0</v>
      </c>
      <c r="L64">
        <f t="shared" si="5"/>
        <v>0</v>
      </c>
      <c r="M64">
        <f t="shared" si="6"/>
        <v>0.12</v>
      </c>
      <c r="N64">
        <f t="shared" si="7"/>
        <v>0</v>
      </c>
    </row>
    <row r="65" spans="1:14" x14ac:dyDescent="0.3">
      <c r="A65" s="1">
        <v>4</v>
      </c>
      <c r="B65" t="s">
        <v>98</v>
      </c>
      <c r="C65" t="s">
        <v>4576</v>
      </c>
      <c r="F65">
        <v>0.09</v>
      </c>
      <c r="I65" t="str">
        <f t="shared" si="2"/>
        <v>N/A</v>
      </c>
      <c r="J65">
        <f t="shared" si="3"/>
        <v>0.1037</v>
      </c>
      <c r="K65">
        <f t="shared" si="4"/>
        <v>0</v>
      </c>
      <c r="L65">
        <f t="shared" si="5"/>
        <v>0</v>
      </c>
      <c r="M65">
        <f t="shared" si="6"/>
        <v>0.09</v>
      </c>
      <c r="N65">
        <f t="shared" si="7"/>
        <v>0</v>
      </c>
    </row>
    <row r="66" spans="1:14" x14ac:dyDescent="0.3">
      <c r="A66" s="1">
        <v>5</v>
      </c>
      <c r="B66" t="s">
        <v>100</v>
      </c>
      <c r="C66" t="s">
        <v>4577</v>
      </c>
      <c r="I66" t="str">
        <f t="shared" si="2"/>
        <v>N/A</v>
      </c>
      <c r="J66">
        <f t="shared" si="3"/>
        <v>0.12529999999999999</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4553</v>
      </c>
      <c r="I68" t="str">
        <f t="shared" si="2"/>
        <v>N/A</v>
      </c>
      <c r="J68">
        <f t="shared" si="3"/>
        <v>8279999999.999999</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4554</v>
      </c>
      <c r="I70" t="str">
        <f t="shared" si="2"/>
        <v>N/A</v>
      </c>
      <c r="J70" t="str">
        <f t="shared" si="3"/>
        <v>16.91</v>
      </c>
      <c r="K70">
        <f t="shared" si="4"/>
        <v>0</v>
      </c>
      <c r="L70">
        <f t="shared" si="5"/>
        <v>0</v>
      </c>
      <c r="M70">
        <f t="shared" si="6"/>
        <v>0</v>
      </c>
      <c r="N70">
        <f t="shared" si="7"/>
        <v>0</v>
      </c>
    </row>
    <row r="71" spans="1:14" x14ac:dyDescent="0.3">
      <c r="A71" s="1">
        <v>3</v>
      </c>
      <c r="B71" t="s">
        <v>105</v>
      </c>
      <c r="C71" t="s">
        <v>4578</v>
      </c>
      <c r="I71" t="str">
        <f t="shared" si="2"/>
        <v>N/A</v>
      </c>
      <c r="J71" t="str">
        <f t="shared" si="3"/>
        <v>15.09</v>
      </c>
      <c r="K71">
        <f t="shared" si="4"/>
        <v>0</v>
      </c>
      <c r="L71">
        <f t="shared" si="5"/>
        <v>0</v>
      </c>
      <c r="M71">
        <f t="shared" si="6"/>
        <v>0</v>
      </c>
      <c r="N71">
        <f t="shared" si="7"/>
        <v>0</v>
      </c>
    </row>
    <row r="72" spans="1:14" x14ac:dyDescent="0.3">
      <c r="A72" s="1">
        <v>4</v>
      </c>
      <c r="B72" t="s">
        <v>107</v>
      </c>
      <c r="C72" t="s">
        <v>4579</v>
      </c>
      <c r="I72" t="str">
        <f t="shared" si="2"/>
        <v>N/A</v>
      </c>
      <c r="J72" t="str">
        <f t="shared" si="3"/>
        <v>1.50</v>
      </c>
      <c r="K72">
        <f t="shared" si="4"/>
        <v>0</v>
      </c>
      <c r="L72">
        <f t="shared" si="5"/>
        <v>0</v>
      </c>
      <c r="M72">
        <f t="shared" si="6"/>
        <v>0</v>
      </c>
      <c r="N72">
        <f t="shared" si="7"/>
        <v>0</v>
      </c>
    </row>
    <row r="73" spans="1:14" x14ac:dyDescent="0.3">
      <c r="A73" s="1">
        <v>5</v>
      </c>
      <c r="B73" t="s">
        <v>109</v>
      </c>
      <c r="C73" t="s">
        <v>4580</v>
      </c>
      <c r="I73" t="str">
        <f t="shared" si="2"/>
        <v>N/A</v>
      </c>
      <c r="J73" t="str">
        <f t="shared" si="3"/>
        <v>7.38</v>
      </c>
      <c r="K73">
        <f t="shared" si="4"/>
        <v>0</v>
      </c>
      <c r="L73">
        <f t="shared" si="5"/>
        <v>0</v>
      </c>
      <c r="M73">
        <f t="shared" si="6"/>
        <v>0</v>
      </c>
      <c r="N73">
        <f t="shared" si="7"/>
        <v>0</v>
      </c>
    </row>
    <row r="74" spans="1:14" x14ac:dyDescent="0.3">
      <c r="A74" s="1">
        <v>6</v>
      </c>
      <c r="B74" t="s">
        <v>111</v>
      </c>
      <c r="C74" t="s">
        <v>4581</v>
      </c>
      <c r="I74" t="str">
        <f t="shared" si="2"/>
        <v>N/A</v>
      </c>
      <c r="J74" t="str">
        <f t="shared" si="3"/>
        <v>2.32</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4582</v>
      </c>
      <c r="I81" t="str">
        <f t="shared" si="2"/>
        <v>N/A</v>
      </c>
      <c r="J81">
        <f t="shared" si="3"/>
        <v>0.44</v>
      </c>
      <c r="K81">
        <f t="shared" si="4"/>
        <v>0</v>
      </c>
      <c r="L81">
        <f t="shared" si="5"/>
        <v>0</v>
      </c>
      <c r="M81">
        <f t="shared" si="6"/>
        <v>0</v>
      </c>
      <c r="N81">
        <f t="shared" si="7"/>
        <v>0</v>
      </c>
    </row>
    <row r="82" spans="1:14" x14ac:dyDescent="0.3">
      <c r="A82" s="1">
        <v>1</v>
      </c>
      <c r="B82" t="s">
        <v>121</v>
      </c>
      <c r="C82" t="s">
        <v>4583</v>
      </c>
      <c r="I82" t="str">
        <f t="shared" si="2"/>
        <v>N/A</v>
      </c>
      <c r="J82">
        <f t="shared" si="3"/>
        <v>0.54110000000000003</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4584</v>
      </c>
      <c r="I84" t="str">
        <f t="shared" si="2"/>
        <v>N/A</v>
      </c>
      <c r="J84">
        <f t="shared" si="3"/>
        <v>1.44E-2</v>
      </c>
      <c r="K84">
        <f t="shared" si="4"/>
        <v>0</v>
      </c>
      <c r="L84">
        <f t="shared" si="5"/>
        <v>0</v>
      </c>
      <c r="M84">
        <f t="shared" si="6"/>
        <v>0</v>
      </c>
      <c r="N84">
        <f t="shared" si="7"/>
        <v>0</v>
      </c>
    </row>
    <row r="85" spans="1:14" x14ac:dyDescent="0.3">
      <c r="A85" s="1">
        <v>1</v>
      </c>
      <c r="B85" t="s">
        <v>124</v>
      </c>
      <c r="C85" t="s">
        <v>4585</v>
      </c>
      <c r="I85" t="str">
        <f t="shared" si="2"/>
        <v>N/A</v>
      </c>
      <c r="J85">
        <f t="shared" si="3"/>
        <v>0.14560000000000001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1216</v>
      </c>
      <c r="I87" t="str">
        <f t="shared" si="2"/>
        <v>N/A</v>
      </c>
      <c r="J87">
        <f t="shared" si="3"/>
        <v>1120000000</v>
      </c>
      <c r="K87">
        <f t="shared" si="4"/>
        <v>0</v>
      </c>
      <c r="L87">
        <f t="shared" si="5"/>
        <v>0</v>
      </c>
      <c r="M87">
        <f t="shared" si="6"/>
        <v>0</v>
      </c>
      <c r="N87">
        <f t="shared" si="7"/>
        <v>0</v>
      </c>
    </row>
    <row r="88" spans="1:14" x14ac:dyDescent="0.3">
      <c r="A88" s="1">
        <v>1</v>
      </c>
      <c r="B88" t="s">
        <v>128</v>
      </c>
      <c r="C88" t="s">
        <v>4586</v>
      </c>
      <c r="I88" t="str">
        <f t="shared" si="2"/>
        <v>N/A</v>
      </c>
      <c r="J88" t="str">
        <f t="shared" si="3"/>
        <v>7.79</v>
      </c>
      <c r="K88">
        <f t="shared" si="4"/>
        <v>0</v>
      </c>
      <c r="L88">
        <f t="shared" si="5"/>
        <v>0</v>
      </c>
      <c r="M88">
        <f t="shared" si="6"/>
        <v>0</v>
      </c>
      <c r="N88">
        <f t="shared" si="7"/>
        <v>0</v>
      </c>
    </row>
    <row r="89" spans="1:14" x14ac:dyDescent="0.3">
      <c r="A89" s="1">
        <v>2</v>
      </c>
      <c r="B89" t="s">
        <v>130</v>
      </c>
      <c r="C89" t="s">
        <v>3435</v>
      </c>
      <c r="I89" t="str">
        <f t="shared" si="2"/>
        <v>N/A</v>
      </c>
      <c r="J89">
        <f t="shared" si="3"/>
        <v>6.4000000000000001E-2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4587</v>
      </c>
      <c r="I92" t="str">
        <f t="shared" si="2"/>
        <v>N/A</v>
      </c>
      <c r="J92">
        <f t="shared" si="3"/>
        <v>493900000</v>
      </c>
      <c r="K92">
        <f t="shared" si="4"/>
        <v>0</v>
      </c>
      <c r="L92">
        <f t="shared" si="5"/>
        <v>0</v>
      </c>
      <c r="M92">
        <f t="shared" si="6"/>
        <v>0</v>
      </c>
      <c r="N92">
        <f t="shared" si="7"/>
        <v>0</v>
      </c>
    </row>
    <row r="93" spans="1:14" x14ac:dyDescent="0.3">
      <c r="A93" s="1">
        <v>6</v>
      </c>
      <c r="B93" t="s">
        <v>138</v>
      </c>
      <c r="C93" t="s">
        <v>4555</v>
      </c>
      <c r="I93" t="str">
        <f t="shared" si="2"/>
        <v>N/A</v>
      </c>
      <c r="J93" t="str">
        <f t="shared" si="3"/>
        <v>3.39</v>
      </c>
      <c r="K93">
        <f t="shared" si="4"/>
        <v>0</v>
      </c>
      <c r="L93">
        <f t="shared" si="5"/>
        <v>0</v>
      </c>
      <c r="M93">
        <f t="shared" si="6"/>
        <v>0</v>
      </c>
      <c r="N93">
        <f t="shared" si="7"/>
        <v>0</v>
      </c>
    </row>
    <row r="94" spans="1:14" x14ac:dyDescent="0.3">
      <c r="A94" s="1">
        <v>7</v>
      </c>
      <c r="B94" t="s">
        <v>139</v>
      </c>
      <c r="C94" t="s">
        <v>4588</v>
      </c>
      <c r="I94" t="str">
        <f t="shared" si="2"/>
        <v>N/A</v>
      </c>
      <c r="J94">
        <f t="shared" si="3"/>
        <v>0.57899999999999996</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4589</v>
      </c>
      <c r="I96" t="str">
        <f t="shared" si="2"/>
        <v>N/A</v>
      </c>
      <c r="J96">
        <f t="shared" si="3"/>
        <v>4400000000</v>
      </c>
      <c r="K96">
        <f t="shared" si="4"/>
        <v>0</v>
      </c>
      <c r="L96">
        <f t="shared" si="5"/>
        <v>0</v>
      </c>
      <c r="M96">
        <f t="shared" si="6"/>
        <v>0</v>
      </c>
      <c r="N96">
        <f t="shared" si="7"/>
        <v>0</v>
      </c>
    </row>
    <row r="97" spans="1:14" x14ac:dyDescent="0.3">
      <c r="A97" s="1">
        <v>1</v>
      </c>
      <c r="B97" t="s">
        <v>142</v>
      </c>
      <c r="C97" t="s">
        <v>4590</v>
      </c>
      <c r="I97" t="str">
        <f t="shared" si="2"/>
        <v>N/A</v>
      </c>
      <c r="J97" t="str">
        <f t="shared" si="3"/>
        <v>30.49</v>
      </c>
      <c r="K97">
        <f t="shared" si="4"/>
        <v>0</v>
      </c>
      <c r="L97">
        <f t="shared" si="5"/>
        <v>0</v>
      </c>
      <c r="M97">
        <f t="shared" si="6"/>
        <v>0</v>
      </c>
      <c r="N97">
        <f t="shared" si="7"/>
        <v>0</v>
      </c>
    </row>
    <row r="98" spans="1:14" x14ac:dyDescent="0.3">
      <c r="A98" s="1">
        <v>2</v>
      </c>
      <c r="B98" t="s">
        <v>144</v>
      </c>
      <c r="C98" t="s">
        <v>4591</v>
      </c>
      <c r="I98" t="str">
        <f t="shared" si="2"/>
        <v>N/A</v>
      </c>
      <c r="J98">
        <f t="shared" si="3"/>
        <v>819960000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4592</v>
      </c>
      <c r="I101" t="str">
        <f t="shared" si="2"/>
        <v>N/A</v>
      </c>
      <c r="J101" t="str">
        <f t="shared" si="3"/>
        <v>24.68</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4593</v>
      </c>
      <c r="I103" t="str">
        <f t="shared" si="2"/>
        <v>N/A</v>
      </c>
      <c r="J103">
        <f t="shared" si="3"/>
        <v>643580000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3436</v>
      </c>
      <c r="I106" t="str">
        <f t="shared" si="2"/>
        <v>N/A</v>
      </c>
      <c r="J106" t="str">
        <f t="shared" si="3"/>
        <v>1.51</v>
      </c>
      <c r="K106">
        <f t="shared" si="4"/>
        <v>0</v>
      </c>
      <c r="L106">
        <f t="shared" si="5"/>
        <v>0</v>
      </c>
      <c r="M106">
        <f t="shared" si="6"/>
        <v>0</v>
      </c>
      <c r="N106">
        <f t="shared" si="7"/>
        <v>0</v>
      </c>
    </row>
    <row r="107" spans="1:14" x14ac:dyDescent="0.3">
      <c r="A107" s="1">
        <v>1</v>
      </c>
      <c r="B107" t="s">
        <v>153</v>
      </c>
      <c r="C107" t="s">
        <v>4594</v>
      </c>
      <c r="I107" t="str">
        <f t="shared" si="2"/>
        <v>N/A</v>
      </c>
      <c r="J107">
        <f t="shared" si="3"/>
        <v>0.60289999999999999</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4595</v>
      </c>
      <c r="I109" t="str">
        <f t="shared" si="2"/>
        <v>N/A</v>
      </c>
      <c r="J109" t="str">
        <f t="shared" si="3"/>
        <v>60.42</v>
      </c>
      <c r="K109">
        <f t="shared" si="4"/>
        <v>0</v>
      </c>
      <c r="L109">
        <f t="shared" si="5"/>
        <v>0</v>
      </c>
      <c r="M109">
        <f t="shared" si="6"/>
        <v>0</v>
      </c>
      <c r="N109">
        <f t="shared" si="7"/>
        <v>0</v>
      </c>
    </row>
    <row r="110" spans="1:14" x14ac:dyDescent="0.3">
      <c r="A110" s="1">
        <v>4</v>
      </c>
      <c r="B110" t="s">
        <v>159</v>
      </c>
      <c r="C110" t="s">
        <v>4596</v>
      </c>
      <c r="I110" t="str">
        <f t="shared" si="2"/>
        <v>N/A</v>
      </c>
      <c r="J110" t="str">
        <f t="shared" si="3"/>
        <v>33.02</v>
      </c>
      <c r="K110">
        <f t="shared" si="4"/>
        <v>0</v>
      </c>
      <c r="L110">
        <f t="shared" si="5"/>
        <v>0</v>
      </c>
      <c r="M110">
        <f t="shared" si="6"/>
        <v>0</v>
      </c>
      <c r="N110">
        <f t="shared" si="7"/>
        <v>0</v>
      </c>
    </row>
    <row r="111" spans="1:14" x14ac:dyDescent="0.3">
      <c r="A111" s="1">
        <v>5</v>
      </c>
      <c r="B111" t="s">
        <v>161</v>
      </c>
      <c r="C111" t="s">
        <v>4597</v>
      </c>
      <c r="I111" t="str">
        <f t="shared" si="2"/>
        <v>N/A</v>
      </c>
      <c r="J111" t="str">
        <f t="shared" si="3"/>
        <v>57.47</v>
      </c>
      <c r="K111">
        <f t="shared" si="4"/>
        <v>0</v>
      </c>
      <c r="L111">
        <f t="shared" si="5"/>
        <v>0</v>
      </c>
      <c r="M111">
        <f t="shared" si="6"/>
        <v>0</v>
      </c>
      <c r="N111">
        <f t="shared" si="7"/>
        <v>0</v>
      </c>
    </row>
    <row r="112" spans="1:14" x14ac:dyDescent="0.3">
      <c r="A112" s="1">
        <v>6</v>
      </c>
      <c r="B112" t="s">
        <v>163</v>
      </c>
      <c r="C112" t="s">
        <v>4598</v>
      </c>
      <c r="I112" t="str">
        <f t="shared" si="2"/>
        <v>N/A</v>
      </c>
      <c r="J112" t="str">
        <f t="shared" si="3"/>
        <v>54.12</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4599</v>
      </c>
      <c r="I114" t="str">
        <f t="shared" si="2"/>
        <v>N/A</v>
      </c>
      <c r="J114">
        <f t="shared" si="3"/>
        <v>1280000</v>
      </c>
      <c r="K114">
        <f t="shared" si="4"/>
        <v>0</v>
      </c>
      <c r="L114">
        <f t="shared" si="5"/>
        <v>0</v>
      </c>
      <c r="M114">
        <f t="shared" si="6"/>
        <v>0</v>
      </c>
      <c r="N114">
        <f t="shared" si="7"/>
        <v>0</v>
      </c>
    </row>
    <row r="115" spans="1:14" x14ac:dyDescent="0.3">
      <c r="A115" s="1">
        <v>1</v>
      </c>
      <c r="B115" t="s">
        <v>167</v>
      </c>
      <c r="C115" t="s">
        <v>4600</v>
      </c>
      <c r="I115" t="str">
        <f t="shared" si="2"/>
        <v>N/A</v>
      </c>
      <c r="J115" t="str">
        <f t="shared" si="3"/>
        <v>883.57k</v>
      </c>
      <c r="K115">
        <f t="shared" si="4"/>
        <v>0</v>
      </c>
      <c r="L115">
        <f t="shared" si="5"/>
        <v>0</v>
      </c>
      <c r="M115">
        <f t="shared" si="6"/>
        <v>0</v>
      </c>
      <c r="N115">
        <f t="shared" si="7"/>
        <v>0</v>
      </c>
    </row>
    <row r="116" spans="1:14" x14ac:dyDescent="0.3">
      <c r="A116" s="1">
        <v>2</v>
      </c>
      <c r="B116" t="s">
        <v>169</v>
      </c>
      <c r="C116" t="s">
        <v>4601</v>
      </c>
      <c r="I116" t="str">
        <f t="shared" si="2"/>
        <v>N/A</v>
      </c>
      <c r="J116">
        <f t="shared" si="3"/>
        <v>144480000</v>
      </c>
      <c r="K116">
        <f t="shared" si="4"/>
        <v>0</v>
      </c>
      <c r="L116">
        <f t="shared" si="5"/>
        <v>0</v>
      </c>
      <c r="M116">
        <f t="shared" si="6"/>
        <v>0</v>
      </c>
      <c r="N116">
        <f t="shared" si="7"/>
        <v>0</v>
      </c>
    </row>
    <row r="117" spans="1:14" x14ac:dyDescent="0.3">
      <c r="A117" s="1">
        <v>3</v>
      </c>
      <c r="B117" t="s">
        <v>171</v>
      </c>
      <c r="C117" t="s">
        <v>4602</v>
      </c>
      <c r="I117" t="str">
        <f t="shared" si="2"/>
        <v>N/A</v>
      </c>
      <c r="J117">
        <f t="shared" si="3"/>
        <v>143280000</v>
      </c>
      <c r="K117">
        <f t="shared" si="4"/>
        <v>0</v>
      </c>
      <c r="L117">
        <f t="shared" si="5"/>
        <v>0</v>
      </c>
      <c r="M117">
        <f t="shared" si="6"/>
        <v>0</v>
      </c>
      <c r="N117">
        <f t="shared" si="7"/>
        <v>0</v>
      </c>
    </row>
    <row r="118" spans="1:14" x14ac:dyDescent="0.3">
      <c r="A118" s="1">
        <v>4</v>
      </c>
      <c r="B118" t="s">
        <v>173</v>
      </c>
      <c r="C118" t="s">
        <v>989</v>
      </c>
      <c r="I118" t="str">
        <f t="shared" si="2"/>
        <v>N/A</v>
      </c>
      <c r="J118">
        <f t="shared" si="3"/>
        <v>1.03E-2</v>
      </c>
      <c r="K118">
        <f t="shared" si="4"/>
        <v>0</v>
      </c>
      <c r="L118">
        <f t="shared" si="5"/>
        <v>0</v>
      </c>
      <c r="M118">
        <f t="shared" si="6"/>
        <v>0</v>
      </c>
      <c r="N118">
        <f t="shared" si="7"/>
        <v>0</v>
      </c>
    </row>
    <row r="119" spans="1:14" x14ac:dyDescent="0.3">
      <c r="A119" s="1">
        <v>5</v>
      </c>
      <c r="B119" t="s">
        <v>174</v>
      </c>
      <c r="C119" t="s">
        <v>4603</v>
      </c>
      <c r="I119" t="str">
        <f t="shared" si="2"/>
        <v>N/A</v>
      </c>
      <c r="J119">
        <f t="shared" si="3"/>
        <v>0.89200000000000002</v>
      </c>
      <c r="K119">
        <f t="shared" si="4"/>
        <v>0</v>
      </c>
      <c r="L119">
        <f t="shared" si="5"/>
        <v>0</v>
      </c>
      <c r="M119">
        <f t="shared" si="6"/>
        <v>0</v>
      </c>
      <c r="N119">
        <f t="shared" si="7"/>
        <v>0</v>
      </c>
    </row>
    <row r="120" spans="1:14" x14ac:dyDescent="0.3">
      <c r="A120" s="1">
        <v>6</v>
      </c>
      <c r="B120" t="s">
        <v>175</v>
      </c>
      <c r="C120" t="s">
        <v>2076</v>
      </c>
      <c r="I120" t="str">
        <f t="shared" si="2"/>
        <v>N/A</v>
      </c>
      <c r="J120">
        <f t="shared" si="3"/>
        <v>2230000</v>
      </c>
      <c r="K120">
        <f t="shared" si="4"/>
        <v>0</v>
      </c>
      <c r="L120">
        <f t="shared" si="5"/>
        <v>0</v>
      </c>
      <c r="M120">
        <f t="shared" si="6"/>
        <v>0</v>
      </c>
      <c r="N120">
        <f t="shared" si="7"/>
        <v>0</v>
      </c>
    </row>
    <row r="121" spans="1:14" x14ac:dyDescent="0.3">
      <c r="A121" s="1">
        <v>7</v>
      </c>
      <c r="B121" t="s">
        <v>176</v>
      </c>
      <c r="C121" t="s">
        <v>4604</v>
      </c>
      <c r="I121" t="str">
        <f t="shared" si="2"/>
        <v>N/A</v>
      </c>
      <c r="J121" t="str">
        <f t="shared" si="3"/>
        <v>1.61</v>
      </c>
      <c r="K121">
        <f t="shared" si="4"/>
        <v>0</v>
      </c>
      <c r="L121">
        <f t="shared" si="5"/>
        <v>0</v>
      </c>
      <c r="M121">
        <f t="shared" si="6"/>
        <v>0</v>
      </c>
      <c r="N121">
        <f t="shared" si="7"/>
        <v>0</v>
      </c>
    </row>
    <row r="122" spans="1:14" x14ac:dyDescent="0.3">
      <c r="A122" s="1">
        <v>8</v>
      </c>
      <c r="B122" t="s">
        <v>177</v>
      </c>
      <c r="C122" t="s">
        <v>4605</v>
      </c>
      <c r="I122" t="str">
        <f t="shared" si="2"/>
        <v>N/A</v>
      </c>
      <c r="J122">
        <f t="shared" si="3"/>
        <v>1.5600000000000001E-2</v>
      </c>
      <c r="K122">
        <f t="shared" si="4"/>
        <v>0</v>
      </c>
      <c r="L122">
        <f t="shared" si="5"/>
        <v>0</v>
      </c>
      <c r="M122">
        <f t="shared" si="6"/>
        <v>0</v>
      </c>
      <c r="N122">
        <f t="shared" si="7"/>
        <v>0</v>
      </c>
    </row>
    <row r="123" spans="1:14" x14ac:dyDescent="0.3">
      <c r="A123" s="1">
        <v>9</v>
      </c>
      <c r="B123" t="s">
        <v>178</v>
      </c>
      <c r="C123" t="s">
        <v>2552</v>
      </c>
      <c r="I123" t="str">
        <f t="shared" si="2"/>
        <v>N/A</v>
      </c>
      <c r="J123">
        <f t="shared" si="3"/>
        <v>1510000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4606</v>
      </c>
      <c r="I125" t="str">
        <f t="shared" si="8"/>
        <v>N/A</v>
      </c>
      <c r="J125" t="str">
        <f t="shared" si="9"/>
        <v>0.8</v>
      </c>
      <c r="K125">
        <f t="shared" si="10"/>
        <v>0</v>
      </c>
      <c r="L125">
        <f t="shared" si="11"/>
        <v>0</v>
      </c>
      <c r="M125">
        <f t="shared" si="12"/>
        <v>0</v>
      </c>
      <c r="N125">
        <f t="shared" si="13"/>
        <v>0</v>
      </c>
    </row>
    <row r="126" spans="1:14" x14ac:dyDescent="0.3">
      <c r="A126" s="1">
        <v>1</v>
      </c>
      <c r="B126" t="s">
        <v>180</v>
      </c>
      <c r="C126" t="s">
        <v>4607</v>
      </c>
      <c r="I126" t="str">
        <f t="shared" si="8"/>
        <v>N/A</v>
      </c>
      <c r="J126">
        <f t="shared" si="9"/>
        <v>1.3899999999999999E-2</v>
      </c>
      <c r="K126">
        <f t="shared" si="10"/>
        <v>0</v>
      </c>
      <c r="L126">
        <f t="shared" si="11"/>
        <v>0</v>
      </c>
      <c r="M126">
        <f t="shared" si="12"/>
        <v>0</v>
      </c>
      <c r="N126">
        <f t="shared" si="13"/>
        <v>0</v>
      </c>
    </row>
    <row r="127" spans="1:14" x14ac:dyDescent="0.3">
      <c r="A127" s="1">
        <v>2</v>
      </c>
      <c r="B127" t="s">
        <v>181</v>
      </c>
      <c r="C127" t="s">
        <v>216</v>
      </c>
      <c r="I127" t="str">
        <f t="shared" si="8"/>
        <v>N/A</v>
      </c>
      <c r="J127" t="str">
        <f t="shared" si="9"/>
        <v>0.80</v>
      </c>
      <c r="K127">
        <f t="shared" si="10"/>
        <v>0</v>
      </c>
      <c r="L127">
        <f t="shared" si="11"/>
        <v>0</v>
      </c>
      <c r="M127">
        <f t="shared" si="12"/>
        <v>0</v>
      </c>
      <c r="N127">
        <f t="shared" si="13"/>
        <v>0</v>
      </c>
    </row>
    <row r="128" spans="1:14" x14ac:dyDescent="0.3">
      <c r="A128" s="1">
        <v>3</v>
      </c>
      <c r="B128" t="s">
        <v>183</v>
      </c>
      <c r="C128" t="s">
        <v>4607</v>
      </c>
      <c r="I128" t="str">
        <f t="shared" si="8"/>
        <v>N/A</v>
      </c>
      <c r="J128">
        <f t="shared" si="9"/>
        <v>1.3899999999999999E-2</v>
      </c>
      <c r="K128">
        <f t="shared" si="10"/>
        <v>0</v>
      </c>
      <c r="L128">
        <f t="shared" si="11"/>
        <v>0</v>
      </c>
      <c r="M128">
        <f t="shared" si="12"/>
        <v>0</v>
      </c>
      <c r="N128">
        <f t="shared" si="13"/>
        <v>0</v>
      </c>
    </row>
    <row r="129" spans="1:14" x14ac:dyDescent="0.3">
      <c r="A129" s="1">
        <v>4</v>
      </c>
      <c r="B129" t="s">
        <v>185</v>
      </c>
      <c r="C129" t="s">
        <v>4608</v>
      </c>
      <c r="I129" t="str">
        <f t="shared" si="8"/>
        <v>N/A</v>
      </c>
      <c r="J129" t="str">
        <f t="shared" si="9"/>
        <v>1.87</v>
      </c>
      <c r="K129">
        <f t="shared" si="10"/>
        <v>0</v>
      </c>
      <c r="L129">
        <f t="shared" si="11"/>
        <v>0</v>
      </c>
      <c r="M129">
        <f t="shared" si="12"/>
        <v>0</v>
      </c>
      <c r="N129">
        <f t="shared" si="13"/>
        <v>0</v>
      </c>
    </row>
    <row r="130" spans="1:14" x14ac:dyDescent="0.3">
      <c r="A130" s="1">
        <v>5</v>
      </c>
      <c r="B130" t="s">
        <v>186</v>
      </c>
      <c r="C130" t="s">
        <v>3445</v>
      </c>
      <c r="I130" t="str">
        <f t="shared" si="8"/>
        <v>N/A</v>
      </c>
      <c r="J130">
        <f t="shared" si="9"/>
        <v>0.23600000000000002</v>
      </c>
      <c r="K130">
        <f t="shared" si="10"/>
        <v>0</v>
      </c>
      <c r="L130">
        <f t="shared" si="11"/>
        <v>0</v>
      </c>
      <c r="M130">
        <f t="shared" si="12"/>
        <v>0</v>
      </c>
      <c r="N130">
        <f t="shared" si="13"/>
        <v>0</v>
      </c>
    </row>
    <row r="131" spans="1:14" x14ac:dyDescent="0.3">
      <c r="A131" s="1">
        <v>6</v>
      </c>
      <c r="B131" t="s">
        <v>187</v>
      </c>
      <c r="C131" t="s">
        <v>4096</v>
      </c>
      <c r="I131" t="str">
        <f t="shared" si="8"/>
        <v>N/A</v>
      </c>
      <c r="J131" t="str">
        <f t="shared" si="9"/>
        <v>May 15, 2017</v>
      </c>
      <c r="K131">
        <f t="shared" si="10"/>
        <v>0</v>
      </c>
      <c r="L131">
        <f t="shared" si="11"/>
        <v>0</v>
      </c>
      <c r="M131">
        <f t="shared" si="12"/>
        <v>0</v>
      </c>
      <c r="N131">
        <f t="shared" si="13"/>
        <v>0</v>
      </c>
    </row>
    <row r="132" spans="1:14" x14ac:dyDescent="0.3">
      <c r="A132" s="1">
        <v>7</v>
      </c>
      <c r="B132" t="s">
        <v>188</v>
      </c>
      <c r="C132" t="s">
        <v>4097</v>
      </c>
      <c r="I132" t="str">
        <f t="shared" si="8"/>
        <v>N/A</v>
      </c>
      <c r="J132" t="str">
        <f t="shared" si="9"/>
        <v>Apr 27,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4609</v>
      </c>
      <c r="I134" t="str">
        <f t="shared" si="8"/>
        <v>N/A</v>
      </c>
      <c r="J134" t="str">
        <f t="shared" si="9"/>
        <v>Jun 22, 2004</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4610</v>
      </c>
      <c r="C138" t="s">
        <v>4611</v>
      </c>
      <c r="D138" t="s">
        <v>4612</v>
      </c>
      <c r="F138">
        <v>58</v>
      </c>
      <c r="I138" t="str">
        <f t="shared" si="8"/>
        <v>N/A</v>
      </c>
      <c r="J138" t="str">
        <f t="shared" si="9"/>
        <v>Chairman, CEO, Chairman of East West Bank and CEO of East West Bank</v>
      </c>
      <c r="K138">
        <f t="shared" si="10"/>
        <v>4930000</v>
      </c>
      <c r="L138">
        <f t="shared" si="11"/>
        <v>0</v>
      </c>
      <c r="M138">
        <f t="shared" si="12"/>
        <v>58</v>
      </c>
      <c r="N138">
        <f t="shared" si="13"/>
        <v>0</v>
      </c>
    </row>
    <row r="139" spans="1:14" x14ac:dyDescent="0.3">
      <c r="A139" s="1">
        <v>1</v>
      </c>
      <c r="B139" t="s">
        <v>4613</v>
      </c>
      <c r="C139" t="s">
        <v>4614</v>
      </c>
      <c r="D139" t="s">
        <v>4615</v>
      </c>
      <c r="F139">
        <v>53</v>
      </c>
      <c r="I139" t="str">
        <f t="shared" si="8"/>
        <v>N/A</v>
      </c>
      <c r="J139" t="str">
        <f t="shared" si="9"/>
        <v>Pres, COO, Pres of East West Bank and COO of East West Bank</v>
      </c>
      <c r="K139" t="str">
        <f t="shared" si="10"/>
        <v>472.74k</v>
      </c>
      <c r="L139">
        <f t="shared" si="11"/>
        <v>0</v>
      </c>
      <c r="M139">
        <f t="shared" si="12"/>
        <v>53</v>
      </c>
      <c r="N139">
        <f t="shared" si="13"/>
        <v>0</v>
      </c>
    </row>
    <row r="140" spans="1:14" x14ac:dyDescent="0.3">
      <c r="A140" s="1">
        <v>2</v>
      </c>
      <c r="B140" t="s">
        <v>4616</v>
      </c>
      <c r="C140" t="s">
        <v>4617</v>
      </c>
      <c r="D140" t="s">
        <v>4618</v>
      </c>
      <c r="F140">
        <v>39</v>
      </c>
      <c r="I140" t="str">
        <f t="shared" si="8"/>
        <v>N/A</v>
      </c>
      <c r="J140" t="str">
        <f t="shared" si="9"/>
        <v>CFO, Exec. VP, CFO of East West Bank and Exec. VP of East West Bank</v>
      </c>
      <c r="K140" t="str">
        <f t="shared" si="10"/>
        <v>841.13k</v>
      </c>
      <c r="L140">
        <f t="shared" si="11"/>
        <v>0</v>
      </c>
      <c r="M140">
        <f t="shared" si="12"/>
        <v>39</v>
      </c>
      <c r="N140">
        <f t="shared" si="13"/>
        <v>0</v>
      </c>
    </row>
    <row r="141" spans="1:14" x14ac:dyDescent="0.3">
      <c r="A141" s="1">
        <v>3</v>
      </c>
      <c r="B141" t="s">
        <v>4619</v>
      </c>
      <c r="C141" t="s">
        <v>4620</v>
      </c>
      <c r="D141" t="s">
        <v>4621</v>
      </c>
      <c r="F141">
        <v>60</v>
      </c>
      <c r="I141" t="str">
        <f t="shared" si="8"/>
        <v>N/A</v>
      </c>
      <c r="J141" t="str">
        <f t="shared" si="9"/>
        <v>Chief Risk Officer, EVP, Gen. Counsel &amp; Sec.</v>
      </c>
      <c r="K141" t="str">
        <f t="shared" si="10"/>
        <v>771.21k</v>
      </c>
      <c r="L141">
        <f t="shared" si="11"/>
        <v>0</v>
      </c>
      <c r="M141">
        <f t="shared" si="12"/>
        <v>60</v>
      </c>
      <c r="N141">
        <f t="shared" si="13"/>
        <v>0</v>
      </c>
    </row>
    <row r="142" spans="1:14" x14ac:dyDescent="0.3">
      <c r="A142" s="1">
        <v>4</v>
      </c>
      <c r="B142" t="s">
        <v>4622</v>
      </c>
      <c r="C142" t="s">
        <v>4623</v>
      </c>
      <c r="D142" t="s">
        <v>4624</v>
      </c>
      <c r="F142">
        <v>59</v>
      </c>
      <c r="I142" t="str">
        <f t="shared" si="8"/>
        <v>N/A</v>
      </c>
      <c r="J142" t="str">
        <f t="shared" si="9"/>
        <v>Head of International &amp; Commercial Banking and Exec. VP</v>
      </c>
      <c r="K142" t="str">
        <f t="shared" si="10"/>
        <v>632.98k</v>
      </c>
      <c r="L142">
        <f t="shared" si="11"/>
        <v>0</v>
      </c>
      <c r="M142">
        <f t="shared" si="12"/>
        <v>59</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54</v>
      </c>
      <c r="D145" t="s">
        <v>127</v>
      </c>
      <c r="E145" t="s">
        <v>1569</v>
      </c>
      <c r="F145" t="s">
        <v>54</v>
      </c>
      <c r="G145" t="s">
        <v>3852</v>
      </c>
      <c r="I145" t="str">
        <f t="shared" si="8"/>
        <v>N/A</v>
      </c>
      <c r="J145">
        <f t="shared" si="9"/>
        <v>1050000000</v>
      </c>
      <c r="K145">
        <f t="shared" si="10"/>
        <v>1070000000.0000001</v>
      </c>
      <c r="L145">
        <f t="shared" si="11"/>
        <v>1150000000</v>
      </c>
      <c r="M145">
        <f t="shared" si="12"/>
        <v>1050000000</v>
      </c>
      <c r="N145">
        <f t="shared" si="13"/>
        <v>1140000000</v>
      </c>
    </row>
    <row r="146" spans="1:14" x14ac:dyDescent="0.3">
      <c r="A146" s="1">
        <v>1</v>
      </c>
      <c r="B146" t="s">
        <v>1300</v>
      </c>
      <c r="C146" t="s">
        <v>4625</v>
      </c>
      <c r="D146" t="s">
        <v>4626</v>
      </c>
      <c r="E146" t="s">
        <v>1215</v>
      </c>
      <c r="F146" t="s">
        <v>4627</v>
      </c>
      <c r="G146" t="s">
        <v>1568</v>
      </c>
      <c r="I146" t="str">
        <f t="shared" si="8"/>
        <v>N/A</v>
      </c>
      <c r="J146">
        <f t="shared" si="9"/>
        <v>945530000</v>
      </c>
      <c r="K146">
        <f t="shared" si="10"/>
        <v>979390000</v>
      </c>
      <c r="L146">
        <f t="shared" si="11"/>
        <v>1060000000</v>
      </c>
      <c r="M146">
        <f t="shared" si="12"/>
        <v>968630000</v>
      </c>
      <c r="N146">
        <f t="shared" si="13"/>
        <v>1040000000</v>
      </c>
    </row>
    <row r="147" spans="1:14" x14ac:dyDescent="0.3">
      <c r="A147" s="1">
        <v>2</v>
      </c>
      <c r="B147" t="s">
        <v>1306</v>
      </c>
      <c r="C147" t="s">
        <v>4628</v>
      </c>
      <c r="D147" t="s">
        <v>1841</v>
      </c>
      <c r="E147" t="s">
        <v>4497</v>
      </c>
      <c r="F147" t="s">
        <v>4629</v>
      </c>
      <c r="G147" t="s">
        <v>4630</v>
      </c>
      <c r="I147" t="str">
        <f t="shared" si="8"/>
        <v>N/A</v>
      </c>
      <c r="J147">
        <f t="shared" si="9"/>
        <v>20390000</v>
      </c>
      <c r="K147">
        <f t="shared" si="10"/>
        <v>21240000</v>
      </c>
      <c r="L147">
        <f t="shared" si="11"/>
        <v>20320000</v>
      </c>
      <c r="M147">
        <f t="shared" si="12"/>
        <v>19800000</v>
      </c>
      <c r="N147">
        <f t="shared" si="13"/>
        <v>30550000</v>
      </c>
    </row>
    <row r="148" spans="1:14" x14ac:dyDescent="0.3">
      <c r="A148" s="1">
        <v>3</v>
      </c>
      <c r="B148" t="s">
        <v>1307</v>
      </c>
      <c r="C148" t="s">
        <v>4631</v>
      </c>
      <c r="D148" t="s">
        <v>4632</v>
      </c>
      <c r="E148" t="s">
        <v>4633</v>
      </c>
      <c r="F148" t="s">
        <v>2724</v>
      </c>
      <c r="G148" t="s">
        <v>4634</v>
      </c>
      <c r="I148" t="str">
        <f t="shared" si="8"/>
        <v>N/A</v>
      </c>
      <c r="J148">
        <f t="shared" si="9"/>
        <v>4670000</v>
      </c>
      <c r="K148">
        <f t="shared" si="10"/>
        <v>6870000</v>
      </c>
      <c r="L148">
        <f t="shared" si="11"/>
        <v>6270000</v>
      </c>
      <c r="M148">
        <f t="shared" si="12"/>
        <v>6080000</v>
      </c>
      <c r="N148">
        <f t="shared" si="13"/>
        <v>3430000</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4635</v>
      </c>
      <c r="D150" t="s">
        <v>3564</v>
      </c>
      <c r="E150" t="s">
        <v>4636</v>
      </c>
      <c r="F150" t="s">
        <v>4637</v>
      </c>
      <c r="G150" t="s">
        <v>4638</v>
      </c>
      <c r="I150" t="str">
        <f t="shared" si="8"/>
        <v>N/A</v>
      </c>
      <c r="J150">
        <f t="shared" si="9"/>
        <v>80500000</v>
      </c>
      <c r="K150">
        <f t="shared" si="10"/>
        <v>61190000</v>
      </c>
      <c r="L150">
        <f t="shared" si="11"/>
        <v>67900000</v>
      </c>
      <c r="M150">
        <f t="shared" si="12"/>
        <v>59310000</v>
      </c>
      <c r="N150">
        <f t="shared" si="13"/>
        <v>68130000</v>
      </c>
    </row>
    <row r="151" spans="1:14" x14ac:dyDescent="0.3">
      <c r="A151" s="1">
        <v>6</v>
      </c>
      <c r="B151" t="s">
        <v>1315</v>
      </c>
      <c r="C151" t="s">
        <v>332</v>
      </c>
      <c r="D151" t="s">
        <v>4639</v>
      </c>
      <c r="E151" t="s">
        <v>4640</v>
      </c>
      <c r="F151" t="s">
        <v>4641</v>
      </c>
      <c r="G151" t="s">
        <v>2347</v>
      </c>
      <c r="I151" t="str">
        <f t="shared" si="8"/>
        <v>N/A</v>
      </c>
      <c r="J151" t="str">
        <f t="shared" si="9"/>
        <v>N/A</v>
      </c>
      <c r="K151">
        <f t="shared" si="10"/>
        <v>1.67E-2</v>
      </c>
      <c r="L151">
        <f t="shared" si="11"/>
        <v>7.9500000000000001E-2</v>
      </c>
      <c r="M151">
        <f t="shared" si="12"/>
        <v>-8.6599999999999996E-2</v>
      </c>
      <c r="N151">
        <f t="shared" si="13"/>
        <v>7.9400000000000012E-2</v>
      </c>
    </row>
    <row r="152" spans="1:14" x14ac:dyDescent="0.3">
      <c r="A152" s="1">
        <v>7</v>
      </c>
      <c r="B152" t="s">
        <v>1320</v>
      </c>
      <c r="C152" t="s">
        <v>4642</v>
      </c>
      <c r="D152" t="s">
        <v>4643</v>
      </c>
      <c r="E152" t="s">
        <v>4644</v>
      </c>
      <c r="F152" t="s">
        <v>4645</v>
      </c>
      <c r="G152" t="s">
        <v>4646</v>
      </c>
      <c r="I152" t="str">
        <f t="shared" si="8"/>
        <v>N/A</v>
      </c>
      <c r="J152">
        <f t="shared" si="9"/>
        <v>131090000</v>
      </c>
      <c r="K152">
        <f t="shared" si="10"/>
        <v>103240000</v>
      </c>
      <c r="L152">
        <f t="shared" si="11"/>
        <v>112920000</v>
      </c>
      <c r="M152">
        <f t="shared" si="12"/>
        <v>103640000</v>
      </c>
      <c r="N152">
        <f t="shared" si="13"/>
        <v>104210000</v>
      </c>
    </row>
    <row r="153" spans="1:14" x14ac:dyDescent="0.3">
      <c r="A153" s="1">
        <v>8</v>
      </c>
      <c r="B153" t="s">
        <v>1326</v>
      </c>
      <c r="C153" t="s">
        <v>4647</v>
      </c>
      <c r="D153" t="s">
        <v>4648</v>
      </c>
      <c r="E153" t="s">
        <v>4649</v>
      </c>
      <c r="F153" t="s">
        <v>4650</v>
      </c>
      <c r="G153" t="s">
        <v>4651</v>
      </c>
      <c r="I153" t="str">
        <f t="shared" si="8"/>
        <v>N/A</v>
      </c>
      <c r="J153">
        <f t="shared" si="9"/>
        <v>74820000</v>
      </c>
      <c r="K153">
        <f t="shared" si="10"/>
        <v>54240000</v>
      </c>
      <c r="L153">
        <f t="shared" si="11"/>
        <v>65590000</v>
      </c>
      <c r="M153">
        <f t="shared" si="12"/>
        <v>73770000</v>
      </c>
      <c r="N153">
        <f t="shared" si="13"/>
        <v>83590000</v>
      </c>
    </row>
    <row r="154" spans="1:14" x14ac:dyDescent="0.3">
      <c r="A154" s="1">
        <v>9</v>
      </c>
      <c r="B154" t="s">
        <v>1332</v>
      </c>
      <c r="C154" t="s">
        <v>4652</v>
      </c>
      <c r="D154" t="s">
        <v>4653</v>
      </c>
      <c r="E154" t="s">
        <v>2312</v>
      </c>
      <c r="F154" t="s">
        <v>4654</v>
      </c>
      <c r="G154" t="s">
        <v>2142</v>
      </c>
      <c r="I154" t="str">
        <f t="shared" si="8"/>
        <v>N/A</v>
      </c>
      <c r="J154">
        <f t="shared" si="9"/>
        <v>10110000</v>
      </c>
      <c r="K154">
        <f t="shared" si="10"/>
        <v>7620000</v>
      </c>
      <c r="L154">
        <f t="shared" si="11"/>
        <v>8940000</v>
      </c>
      <c r="M154">
        <f t="shared" si="12"/>
        <v>8910000</v>
      </c>
      <c r="N154">
        <f t="shared" si="13"/>
        <v>10600000</v>
      </c>
    </row>
    <row r="155" spans="1:14" x14ac:dyDescent="0.3">
      <c r="A155" s="1">
        <v>10</v>
      </c>
      <c r="B155" t="s">
        <v>1338</v>
      </c>
      <c r="C155" t="s">
        <v>4652</v>
      </c>
      <c r="D155" t="s">
        <v>4653</v>
      </c>
      <c r="E155" t="s">
        <v>2312</v>
      </c>
      <c r="F155" t="s">
        <v>4654</v>
      </c>
      <c r="G155" t="s">
        <v>2142</v>
      </c>
      <c r="I155" t="str">
        <f t="shared" si="8"/>
        <v>N/A</v>
      </c>
      <c r="J155">
        <f t="shared" si="9"/>
        <v>10110000</v>
      </c>
      <c r="K155">
        <f t="shared" si="10"/>
        <v>7620000</v>
      </c>
      <c r="L155">
        <f t="shared" si="11"/>
        <v>8940000</v>
      </c>
      <c r="M155">
        <f t="shared" si="12"/>
        <v>8910000</v>
      </c>
      <c r="N155">
        <f t="shared" si="13"/>
        <v>10600000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4655</v>
      </c>
      <c r="E158" t="s">
        <v>4656</v>
      </c>
      <c r="F158" t="s">
        <v>4657</v>
      </c>
      <c r="G158" t="s">
        <v>4658</v>
      </c>
      <c r="I158" t="str">
        <f t="shared" si="8"/>
        <v>N/A</v>
      </c>
      <c r="J158" t="str">
        <f t="shared" si="9"/>
        <v>N/A</v>
      </c>
      <c r="K158">
        <f t="shared" si="10"/>
        <v>-0.21249999999999999</v>
      </c>
      <c r="L158">
        <f t="shared" si="11"/>
        <v>9.3800000000000008E-2</v>
      </c>
      <c r="M158">
        <f t="shared" si="12"/>
        <v>-8.2200000000000009E-2</v>
      </c>
      <c r="N158">
        <f t="shared" si="13"/>
        <v>5.5000000000000005E-3</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4659</v>
      </c>
      <c r="D161" t="s">
        <v>4660</v>
      </c>
      <c r="E161" t="s">
        <v>1568</v>
      </c>
      <c r="F161" t="s">
        <v>4661</v>
      </c>
      <c r="G161" t="s">
        <v>4037</v>
      </c>
      <c r="I161" t="str">
        <f t="shared" si="8"/>
        <v>N/A</v>
      </c>
      <c r="J161">
        <f t="shared" si="9"/>
        <v>920000000</v>
      </c>
      <c r="K161">
        <f t="shared" si="10"/>
        <v>965450000</v>
      </c>
      <c r="L161">
        <f t="shared" si="11"/>
        <v>1040000000</v>
      </c>
      <c r="M161">
        <f t="shared" si="12"/>
        <v>950180000</v>
      </c>
      <c r="N161">
        <f t="shared" si="13"/>
        <v>1030000000</v>
      </c>
    </row>
    <row r="162" spans="1:14" x14ac:dyDescent="0.3">
      <c r="A162" s="1">
        <v>1</v>
      </c>
      <c r="B162" t="s">
        <v>1351</v>
      </c>
      <c r="C162" t="s">
        <v>332</v>
      </c>
      <c r="D162" t="s">
        <v>4662</v>
      </c>
      <c r="E162" t="s">
        <v>4663</v>
      </c>
      <c r="F162" t="s">
        <v>4664</v>
      </c>
      <c r="G162" t="s">
        <v>4665</v>
      </c>
      <c r="I162" t="str">
        <f t="shared" si="8"/>
        <v>N/A</v>
      </c>
      <c r="J162" t="str">
        <f t="shared" si="9"/>
        <v>N/A</v>
      </c>
      <c r="K162">
        <f t="shared" si="10"/>
        <v>4.9400000000000006E-2</v>
      </c>
      <c r="L162">
        <f t="shared" si="11"/>
        <v>7.8E-2</v>
      </c>
      <c r="M162">
        <f t="shared" si="12"/>
        <v>-8.7100000000000011E-2</v>
      </c>
      <c r="N162">
        <f t="shared" si="13"/>
        <v>8.7500000000000008E-2</v>
      </c>
    </row>
    <row r="163" spans="1:14" x14ac:dyDescent="0.3">
      <c r="A163" s="1">
        <v>2</v>
      </c>
      <c r="B163" t="s">
        <v>1356</v>
      </c>
      <c r="C163" t="s">
        <v>4666</v>
      </c>
      <c r="D163" t="s">
        <v>4667</v>
      </c>
      <c r="E163" t="s">
        <v>4668</v>
      </c>
      <c r="F163" t="s">
        <v>4669</v>
      </c>
      <c r="G163" t="s">
        <v>4670</v>
      </c>
      <c r="I163" t="str">
        <f t="shared" si="8"/>
        <v>N/A</v>
      </c>
      <c r="J163">
        <f t="shared" si="9"/>
        <v>65180000.000000007</v>
      </c>
      <c r="K163">
        <f t="shared" si="10"/>
        <v>22360000</v>
      </c>
      <c r="L163">
        <f t="shared" si="11"/>
        <v>49160000</v>
      </c>
      <c r="M163">
        <f t="shared" si="12"/>
        <v>14220000</v>
      </c>
      <c r="N163">
        <f t="shared" si="13"/>
        <v>27480000</v>
      </c>
    </row>
    <row r="164" spans="1:14" x14ac:dyDescent="0.3">
      <c r="A164" s="1">
        <v>3</v>
      </c>
      <c r="B164" t="s">
        <v>1362</v>
      </c>
      <c r="C164" t="s">
        <v>332</v>
      </c>
      <c r="D164" t="s">
        <v>4671</v>
      </c>
      <c r="E164" t="s">
        <v>4672</v>
      </c>
      <c r="F164" t="s">
        <v>4673</v>
      </c>
      <c r="G164" t="s">
        <v>4674</v>
      </c>
      <c r="I164" t="str">
        <f t="shared" si="8"/>
        <v>N/A</v>
      </c>
      <c r="J164" t="str">
        <f t="shared" si="9"/>
        <v>N/A</v>
      </c>
      <c r="K164">
        <f t="shared" si="10"/>
        <v>-0.65690000000000004</v>
      </c>
      <c r="L164">
        <f t="shared" si="11"/>
        <v>1.1980999999999999</v>
      </c>
      <c r="M164">
        <f t="shared" si="12"/>
        <v>-0.71079999999999999</v>
      </c>
      <c r="N164">
        <f t="shared" si="13"/>
        <v>0.93280000000000007</v>
      </c>
    </row>
    <row r="165" spans="1:14" x14ac:dyDescent="0.3">
      <c r="A165" s="1">
        <v>4</v>
      </c>
      <c r="B165" t="s">
        <v>1367</v>
      </c>
      <c r="C165" t="s">
        <v>4675</v>
      </c>
      <c r="D165" t="s">
        <v>4676</v>
      </c>
      <c r="E165" t="s">
        <v>4677</v>
      </c>
      <c r="F165" t="s">
        <v>4678</v>
      </c>
      <c r="G165" t="s">
        <v>1245</v>
      </c>
      <c r="I165" t="str">
        <f t="shared" si="8"/>
        <v>N/A</v>
      </c>
      <c r="J165">
        <f t="shared" si="9"/>
        <v>854820000</v>
      </c>
      <c r="K165">
        <f t="shared" si="10"/>
        <v>943080000</v>
      </c>
      <c r="L165">
        <f t="shared" si="11"/>
        <v>991620000</v>
      </c>
      <c r="M165">
        <f t="shared" si="12"/>
        <v>935960000</v>
      </c>
      <c r="N165">
        <f t="shared" si="13"/>
        <v>1010000000</v>
      </c>
    </row>
    <row r="166" spans="1:14" x14ac:dyDescent="0.3">
      <c r="A166" s="1">
        <v>5</v>
      </c>
      <c r="B166" t="s">
        <v>1373</v>
      </c>
      <c r="C166" t="s">
        <v>332</v>
      </c>
      <c r="D166" t="s">
        <v>4679</v>
      </c>
      <c r="E166" t="s">
        <v>4680</v>
      </c>
      <c r="F166" t="s">
        <v>4681</v>
      </c>
      <c r="G166" t="s">
        <v>4682</v>
      </c>
      <c r="I166" t="str">
        <f t="shared" si="8"/>
        <v>N/A</v>
      </c>
      <c r="J166" t="str">
        <f t="shared" si="9"/>
        <v>N/A</v>
      </c>
      <c r="K166">
        <f t="shared" si="10"/>
        <v>0.1033</v>
      </c>
      <c r="L166">
        <f t="shared" si="11"/>
        <v>5.1500000000000004E-2</v>
      </c>
      <c r="M166">
        <f t="shared" si="12"/>
        <v>-5.6100000000000004E-2</v>
      </c>
      <c r="N166">
        <f t="shared" si="13"/>
        <v>7.46E-2</v>
      </c>
    </row>
    <row r="167" spans="1:14" x14ac:dyDescent="0.3">
      <c r="A167" s="1">
        <v>6</v>
      </c>
      <c r="B167" t="s">
        <v>1378</v>
      </c>
      <c r="C167" t="s">
        <v>332</v>
      </c>
      <c r="D167" t="s">
        <v>332</v>
      </c>
      <c r="E167" t="s">
        <v>332</v>
      </c>
      <c r="F167" t="s">
        <v>332</v>
      </c>
      <c r="G167" t="s">
        <v>4683</v>
      </c>
      <c r="I167" t="str">
        <f t="shared" si="8"/>
        <v>N/A</v>
      </c>
      <c r="J167" t="str">
        <f t="shared" si="9"/>
        <v>N/A</v>
      </c>
      <c r="K167" t="str">
        <f t="shared" si="10"/>
        <v>N/A</v>
      </c>
      <c r="L167" t="str">
        <f t="shared" si="11"/>
        <v>N/A</v>
      </c>
      <c r="M167" t="str">
        <f t="shared" si="12"/>
        <v>N/A</v>
      </c>
      <c r="N167">
        <f t="shared" si="13"/>
        <v>3.3000000000000002E-2</v>
      </c>
    </row>
    <row r="168" spans="1:14" x14ac:dyDescent="0.3">
      <c r="A168" s="1">
        <v>7</v>
      </c>
      <c r="B168" t="s">
        <v>1380</v>
      </c>
      <c r="C168" t="s">
        <v>4684</v>
      </c>
      <c r="D168" t="s">
        <v>4685</v>
      </c>
      <c r="E168" t="s">
        <v>4686</v>
      </c>
      <c r="F168" t="s">
        <v>4687</v>
      </c>
      <c r="G168" t="s">
        <v>4688</v>
      </c>
      <c r="I168" t="str">
        <f t="shared" si="8"/>
        <v>N/A</v>
      </c>
      <c r="J168">
        <f t="shared" si="9"/>
        <v>89940000</v>
      </c>
      <c r="K168">
        <f t="shared" si="10"/>
        <v>100890000</v>
      </c>
      <c r="L168">
        <f t="shared" si="11"/>
        <v>152640000</v>
      </c>
      <c r="M168">
        <f t="shared" si="12"/>
        <v>182360000</v>
      </c>
      <c r="N168">
        <f t="shared" si="13"/>
        <v>167730000</v>
      </c>
    </row>
    <row r="169" spans="1:14" x14ac:dyDescent="0.3">
      <c r="A169" s="1">
        <v>8</v>
      </c>
      <c r="B169" t="s">
        <v>1386</v>
      </c>
      <c r="C169" t="s">
        <v>4689</v>
      </c>
      <c r="D169" t="s">
        <v>4690</v>
      </c>
      <c r="E169" t="s">
        <v>4430</v>
      </c>
      <c r="F169" t="s">
        <v>4691</v>
      </c>
      <c r="G169" t="s">
        <v>2778</v>
      </c>
      <c r="I169" t="str">
        <f t="shared" si="8"/>
        <v>N/A</v>
      </c>
      <c r="J169" t="str">
        <f t="shared" si="9"/>
        <v>757000</v>
      </c>
      <c r="K169">
        <f t="shared" si="10"/>
        <v>12090000</v>
      </c>
      <c r="L169">
        <f t="shared" si="11"/>
        <v>10850000</v>
      </c>
      <c r="M169">
        <f t="shared" si="12"/>
        <v>40370000</v>
      </c>
      <c r="N169">
        <f t="shared" si="13"/>
        <v>10360000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4692</v>
      </c>
      <c r="D171" t="s">
        <v>4693</v>
      </c>
      <c r="E171" t="s">
        <v>4694</v>
      </c>
      <c r="F171" t="s">
        <v>4695</v>
      </c>
      <c r="G171" t="s">
        <v>4696</v>
      </c>
      <c r="I171" t="str">
        <f t="shared" si="8"/>
        <v>N/A</v>
      </c>
      <c r="J171">
        <f t="shared" si="9"/>
        <v>65550000</v>
      </c>
      <c r="K171">
        <f t="shared" si="10"/>
        <v>67300000</v>
      </c>
      <c r="L171">
        <f t="shared" si="11"/>
        <v>102400000</v>
      </c>
      <c r="M171">
        <f t="shared" si="12"/>
        <v>117140000</v>
      </c>
      <c r="N171">
        <f t="shared" si="13"/>
        <v>90550000</v>
      </c>
    </row>
    <row r="172" spans="1:14" x14ac:dyDescent="0.3">
      <c r="A172" s="1">
        <v>11</v>
      </c>
      <c r="B172" t="s">
        <v>1399</v>
      </c>
      <c r="C172" t="s">
        <v>4692</v>
      </c>
      <c r="D172" t="s">
        <v>4693</v>
      </c>
      <c r="E172" t="s">
        <v>4694</v>
      </c>
      <c r="F172" t="s">
        <v>4695</v>
      </c>
      <c r="G172" t="s">
        <v>4696</v>
      </c>
      <c r="I172" t="str">
        <f t="shared" si="8"/>
        <v>N/A</v>
      </c>
      <c r="J172">
        <f t="shared" si="9"/>
        <v>65550000</v>
      </c>
      <c r="K172">
        <f t="shared" si="10"/>
        <v>67300000</v>
      </c>
      <c r="L172">
        <f t="shared" si="11"/>
        <v>102400000</v>
      </c>
      <c r="M172">
        <f t="shared" si="12"/>
        <v>117140000</v>
      </c>
      <c r="N172">
        <f t="shared" si="13"/>
        <v>90550000</v>
      </c>
    </row>
    <row r="173" spans="1:14" x14ac:dyDescent="0.3">
      <c r="A173" s="1">
        <v>12</v>
      </c>
      <c r="B173" t="s">
        <v>1405</v>
      </c>
      <c r="C173" t="s">
        <v>4697</v>
      </c>
      <c r="D173" t="s">
        <v>4698</v>
      </c>
      <c r="E173" t="s">
        <v>4699</v>
      </c>
      <c r="F173" t="s">
        <v>4700</v>
      </c>
      <c r="G173" t="s">
        <v>2753</v>
      </c>
      <c r="I173" t="str">
        <f t="shared" si="8"/>
        <v>N/A</v>
      </c>
      <c r="J173" t="str">
        <f t="shared" si="9"/>
        <v>(418,000)</v>
      </c>
      <c r="K173" t="str">
        <f t="shared" si="10"/>
        <v>(603,000)</v>
      </c>
      <c r="L173" t="str">
        <f t="shared" si="11"/>
        <v>263000</v>
      </c>
      <c r="M173" t="str">
        <f t="shared" si="12"/>
        <v>(20,000)</v>
      </c>
      <c r="N173">
        <f t="shared" si="13"/>
        <v>60730000</v>
      </c>
    </row>
    <row r="174" spans="1:14" x14ac:dyDescent="0.3">
      <c r="A174" s="1">
        <v>13</v>
      </c>
      <c r="B174" t="s">
        <v>1411</v>
      </c>
      <c r="C174" t="s">
        <v>4701</v>
      </c>
      <c r="D174" t="s">
        <v>4702</v>
      </c>
      <c r="E174" t="s">
        <v>4703</v>
      </c>
      <c r="F174" t="s">
        <v>4704</v>
      </c>
      <c r="G174" t="s">
        <v>4705</v>
      </c>
      <c r="I174" t="str">
        <f t="shared" si="8"/>
        <v>N/A</v>
      </c>
      <c r="J174">
        <f t="shared" si="9"/>
        <v>481870000</v>
      </c>
      <c r="K174">
        <f t="shared" si="10"/>
        <v>584080000</v>
      </c>
      <c r="L174">
        <f t="shared" si="11"/>
        <v>644220000</v>
      </c>
      <c r="M174">
        <f t="shared" si="12"/>
        <v>501410000</v>
      </c>
      <c r="N174">
        <f t="shared" si="13"/>
        <v>598500000</v>
      </c>
    </row>
    <row r="175" spans="1:14" x14ac:dyDescent="0.3">
      <c r="A175" s="1">
        <v>14</v>
      </c>
      <c r="B175" t="s">
        <v>1417</v>
      </c>
      <c r="C175" t="s">
        <v>4706</v>
      </c>
      <c r="D175" t="s">
        <v>4707</v>
      </c>
      <c r="E175" t="s">
        <v>4708</v>
      </c>
      <c r="F175" t="s">
        <v>4709</v>
      </c>
      <c r="G175" t="s">
        <v>4710</v>
      </c>
      <c r="I175" t="str">
        <f t="shared" si="8"/>
        <v>pos_trend</v>
      </c>
      <c r="J175">
        <f t="shared" si="9"/>
        <v>171370000</v>
      </c>
      <c r="K175">
        <f t="shared" si="10"/>
        <v>175910000</v>
      </c>
      <c r="L175">
        <f t="shared" si="11"/>
        <v>231840000</v>
      </c>
      <c r="M175">
        <f t="shared" si="12"/>
        <v>262190000</v>
      </c>
      <c r="N175">
        <f t="shared" si="13"/>
        <v>300120000</v>
      </c>
    </row>
    <row r="176" spans="1:14" x14ac:dyDescent="0.3">
      <c r="A176" s="1">
        <v>15</v>
      </c>
      <c r="B176" t="s">
        <v>1423</v>
      </c>
      <c r="C176" t="s">
        <v>1625</v>
      </c>
      <c r="D176" t="s">
        <v>2247</v>
      </c>
      <c r="E176" t="s">
        <v>4711</v>
      </c>
      <c r="F176" t="s">
        <v>4712</v>
      </c>
      <c r="G176" t="s">
        <v>4713</v>
      </c>
      <c r="I176" t="str">
        <f t="shared" si="8"/>
        <v>N/A</v>
      </c>
      <c r="J176">
        <f t="shared" si="9"/>
        <v>55480000</v>
      </c>
      <c r="K176">
        <f t="shared" si="10"/>
        <v>56640000</v>
      </c>
      <c r="L176">
        <f t="shared" si="11"/>
        <v>63820000</v>
      </c>
      <c r="M176">
        <f t="shared" si="12"/>
        <v>61290000</v>
      </c>
      <c r="N176">
        <f t="shared" si="13"/>
        <v>61450000</v>
      </c>
    </row>
    <row r="177" spans="1:14" x14ac:dyDescent="0.3">
      <c r="A177" s="1">
        <v>16</v>
      </c>
      <c r="B177" t="s">
        <v>408</v>
      </c>
      <c r="C177" t="s">
        <v>4714</v>
      </c>
      <c r="D177" t="s">
        <v>4715</v>
      </c>
      <c r="E177" t="s">
        <v>4716</v>
      </c>
      <c r="F177" t="s">
        <v>4717</v>
      </c>
      <c r="G177" t="s">
        <v>4718</v>
      </c>
      <c r="I177" t="str">
        <f t="shared" si="8"/>
        <v>N/A</v>
      </c>
      <c r="J177">
        <f t="shared" si="9"/>
        <v>183170000</v>
      </c>
      <c r="K177">
        <f t="shared" si="10"/>
        <v>255360000</v>
      </c>
      <c r="L177">
        <f t="shared" si="11"/>
        <v>257180000</v>
      </c>
      <c r="M177">
        <f t="shared" si="12"/>
        <v>111230000</v>
      </c>
      <c r="N177">
        <f t="shared" si="13"/>
        <v>96970000</v>
      </c>
    </row>
    <row r="178" spans="1:14" x14ac:dyDescent="0.3">
      <c r="A178" s="1">
        <v>17</v>
      </c>
      <c r="B178" t="s">
        <v>1434</v>
      </c>
      <c r="C178" t="s">
        <v>4719</v>
      </c>
      <c r="D178" t="s">
        <v>4720</v>
      </c>
      <c r="E178" t="s">
        <v>4721</v>
      </c>
      <c r="F178" t="s">
        <v>4722</v>
      </c>
      <c r="G178" t="s">
        <v>4723</v>
      </c>
      <c r="I178" t="str">
        <f t="shared" si="8"/>
        <v>N/A</v>
      </c>
      <c r="J178">
        <f t="shared" si="9"/>
        <v>462890000</v>
      </c>
      <c r="K178">
        <f t="shared" si="10"/>
        <v>459900000</v>
      </c>
      <c r="L178">
        <f t="shared" si="11"/>
        <v>500040000</v>
      </c>
      <c r="M178">
        <f t="shared" si="12"/>
        <v>616910000</v>
      </c>
      <c r="N178">
        <f t="shared" si="13"/>
        <v>575030000</v>
      </c>
    </row>
    <row r="179" spans="1:14" x14ac:dyDescent="0.3">
      <c r="A179" s="1">
        <v>18</v>
      </c>
      <c r="B179" t="s">
        <v>1440</v>
      </c>
      <c r="C179" t="s">
        <v>332</v>
      </c>
      <c r="D179" t="s">
        <v>4724</v>
      </c>
      <c r="E179" t="s">
        <v>4725</v>
      </c>
      <c r="F179" t="s">
        <v>4726</v>
      </c>
      <c r="G179" t="s">
        <v>4727</v>
      </c>
      <c r="I179" t="str">
        <f t="shared" si="8"/>
        <v>N/A</v>
      </c>
      <c r="J179" t="str">
        <f t="shared" si="9"/>
        <v>N/A</v>
      </c>
      <c r="K179">
        <f t="shared" si="10"/>
        <v>-6.5000000000000006E-3</v>
      </c>
      <c r="L179">
        <f t="shared" si="11"/>
        <v>8.7300000000000003E-2</v>
      </c>
      <c r="M179">
        <f t="shared" si="12"/>
        <v>0.23370000000000002</v>
      </c>
      <c r="N179">
        <f t="shared" si="13"/>
        <v>-6.7900000000000002E-2</v>
      </c>
    </row>
    <row r="180" spans="1:14" x14ac:dyDescent="0.3">
      <c r="A180" s="1">
        <v>19</v>
      </c>
      <c r="B180" t="s">
        <v>1444</v>
      </c>
      <c r="C180" t="s">
        <v>332</v>
      </c>
      <c r="D180" t="s">
        <v>332</v>
      </c>
      <c r="E180" t="s">
        <v>332</v>
      </c>
      <c r="F180" t="s">
        <v>332</v>
      </c>
      <c r="G180" t="s">
        <v>4728</v>
      </c>
      <c r="I180" t="str">
        <f t="shared" si="8"/>
        <v>N/A</v>
      </c>
      <c r="J180" t="str">
        <f t="shared" si="9"/>
        <v>N/A</v>
      </c>
      <c r="K180" t="str">
        <f t="shared" si="10"/>
        <v>N/A</v>
      </c>
      <c r="L180" t="str">
        <f t="shared" si="11"/>
        <v>N/A</v>
      </c>
      <c r="M180" t="str">
        <f t="shared" si="12"/>
        <v>N/A</v>
      </c>
      <c r="N180">
        <f t="shared" si="13"/>
        <v>0.44060000000000005</v>
      </c>
    </row>
    <row r="181" spans="1:14" x14ac:dyDescent="0.3">
      <c r="A181" s="1">
        <v>20</v>
      </c>
      <c r="B181" t="s">
        <v>1446</v>
      </c>
      <c r="C181" t="s">
        <v>4729</v>
      </c>
      <c r="D181" t="s">
        <v>4730</v>
      </c>
      <c r="E181" t="s">
        <v>332</v>
      </c>
      <c r="F181" t="s">
        <v>332</v>
      </c>
      <c r="G181" t="s">
        <v>332</v>
      </c>
      <c r="I181" t="str">
        <f t="shared" si="8"/>
        <v>N/A</v>
      </c>
      <c r="J181">
        <f t="shared" si="9"/>
        <v>4280000</v>
      </c>
      <c r="K181">
        <f t="shared" si="10"/>
        <v>1520000</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4729</v>
      </c>
      <c r="D183" t="s">
        <v>4730</v>
      </c>
      <c r="E183" t="s">
        <v>332</v>
      </c>
      <c r="F183" t="s">
        <v>332</v>
      </c>
      <c r="G183" t="s">
        <v>332</v>
      </c>
      <c r="I183" t="str">
        <f t="shared" si="8"/>
        <v>N/A</v>
      </c>
      <c r="J183">
        <f t="shared" si="9"/>
        <v>4280000</v>
      </c>
      <c r="K183">
        <f t="shared" si="10"/>
        <v>1520000</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4731</v>
      </c>
      <c r="D185" t="s">
        <v>4732</v>
      </c>
      <c r="E185" t="s">
        <v>4733</v>
      </c>
      <c r="F185" t="s">
        <v>375</v>
      </c>
      <c r="G185" t="s">
        <v>4734</v>
      </c>
      <c r="I185" t="str">
        <f t="shared" si="8"/>
        <v>N/A</v>
      </c>
      <c r="J185">
        <f t="shared" si="9"/>
        <v>41580000</v>
      </c>
      <c r="K185">
        <f t="shared" si="10"/>
        <v>35570000</v>
      </c>
      <c r="L185">
        <f t="shared" si="11"/>
        <v>53020000</v>
      </c>
      <c r="M185">
        <f t="shared" si="12"/>
        <v>38190000</v>
      </c>
      <c r="N185">
        <f t="shared" si="13"/>
        <v>2840000</v>
      </c>
    </row>
    <row r="186" spans="1:14" x14ac:dyDescent="0.3">
      <c r="A186" s="1">
        <v>25</v>
      </c>
      <c r="B186" t="s">
        <v>441</v>
      </c>
      <c r="C186" t="s">
        <v>4735</v>
      </c>
      <c r="D186" t="s">
        <v>4736</v>
      </c>
      <c r="E186" t="s">
        <v>4737</v>
      </c>
      <c r="F186" t="s">
        <v>4738</v>
      </c>
      <c r="G186" t="s">
        <v>4739</v>
      </c>
      <c r="I186" t="str">
        <f t="shared" si="8"/>
        <v>N/A</v>
      </c>
      <c r="J186">
        <f t="shared" si="9"/>
        <v>425590000</v>
      </c>
      <c r="K186">
        <f t="shared" si="10"/>
        <v>425850000</v>
      </c>
      <c r="L186">
        <f t="shared" si="11"/>
        <v>447020000</v>
      </c>
      <c r="M186">
        <f t="shared" si="12"/>
        <v>578720000</v>
      </c>
      <c r="N186">
        <f t="shared" si="13"/>
        <v>572190000</v>
      </c>
    </row>
    <row r="187" spans="1:14" x14ac:dyDescent="0.3">
      <c r="A187" s="1">
        <v>26</v>
      </c>
      <c r="B187" t="s">
        <v>447</v>
      </c>
      <c r="C187" t="s">
        <v>332</v>
      </c>
      <c r="D187" t="s">
        <v>4740</v>
      </c>
      <c r="E187" t="s">
        <v>4741</v>
      </c>
      <c r="F187" t="s">
        <v>4742</v>
      </c>
      <c r="G187" t="s">
        <v>4743</v>
      </c>
      <c r="I187" t="str">
        <f t="shared" si="8"/>
        <v>N/A</v>
      </c>
      <c r="J187" t="str">
        <f t="shared" si="9"/>
        <v>N/A</v>
      </c>
      <c r="K187">
        <f t="shared" si="10"/>
        <v>5.9999999999999995E-4</v>
      </c>
      <c r="L187">
        <f t="shared" si="11"/>
        <v>4.9700000000000001E-2</v>
      </c>
      <c r="M187">
        <f t="shared" si="12"/>
        <v>0.29460000000000003</v>
      </c>
      <c r="N187">
        <f t="shared" si="13"/>
        <v>-1.1299999999999999E-2</v>
      </c>
    </row>
    <row r="188" spans="1:14" x14ac:dyDescent="0.3">
      <c r="A188" s="1">
        <v>27</v>
      </c>
      <c r="B188" t="s">
        <v>452</v>
      </c>
      <c r="C188" t="s">
        <v>332</v>
      </c>
      <c r="D188" t="s">
        <v>332</v>
      </c>
      <c r="E188" t="s">
        <v>332</v>
      </c>
      <c r="F188" t="s">
        <v>332</v>
      </c>
      <c r="G188" t="s">
        <v>4744</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0.43840000000000007</v>
      </c>
    </row>
    <row r="189" spans="1:14" x14ac:dyDescent="0.3">
      <c r="A189" s="1">
        <v>28</v>
      </c>
      <c r="B189" t="s">
        <v>1455</v>
      </c>
      <c r="C189" t="s">
        <v>4745</v>
      </c>
      <c r="D189" t="s">
        <v>4746</v>
      </c>
      <c r="E189" t="s">
        <v>4747</v>
      </c>
      <c r="F189" t="s">
        <v>4748</v>
      </c>
      <c r="G189" t="s">
        <v>4749</v>
      </c>
      <c r="I189" t="str">
        <f t="shared" si="14"/>
        <v>N/A</v>
      </c>
      <c r="J189">
        <f t="shared" si="15"/>
        <v>143940000</v>
      </c>
      <c r="K189">
        <f t="shared" si="16"/>
        <v>130810000</v>
      </c>
      <c r="L189">
        <f t="shared" si="17"/>
        <v>101150000</v>
      </c>
      <c r="M189">
        <f t="shared" si="18"/>
        <v>194040000</v>
      </c>
      <c r="N189">
        <f t="shared" si="19"/>
        <v>140510000</v>
      </c>
    </row>
    <row r="190" spans="1:14" x14ac:dyDescent="0.3">
      <c r="A190" s="1">
        <v>29</v>
      </c>
      <c r="B190" t="s">
        <v>1461</v>
      </c>
      <c r="C190" t="s">
        <v>4750</v>
      </c>
      <c r="D190" t="s">
        <v>4751</v>
      </c>
      <c r="E190" t="s">
        <v>4752</v>
      </c>
      <c r="F190" t="s">
        <v>4753</v>
      </c>
      <c r="G190" t="s">
        <v>4754</v>
      </c>
      <c r="I190" t="str">
        <f t="shared" si="14"/>
        <v>N/A</v>
      </c>
      <c r="J190">
        <f t="shared" si="15"/>
        <v>150890000</v>
      </c>
      <c r="K190">
        <f t="shared" si="16"/>
        <v>175630000</v>
      </c>
      <c r="L190">
        <f t="shared" si="17"/>
        <v>245170000</v>
      </c>
      <c r="M190" t="str">
        <f t="shared" si="18"/>
        <v>(67.58M)</v>
      </c>
      <c r="N190">
        <f t="shared" si="19"/>
        <v>112200000</v>
      </c>
    </row>
    <row r="191" spans="1:14" x14ac:dyDescent="0.3">
      <c r="A191" s="1">
        <v>30</v>
      </c>
      <c r="B191" t="s">
        <v>1467</v>
      </c>
      <c r="C191" t="s">
        <v>4755</v>
      </c>
      <c r="D191" t="s">
        <v>4756</v>
      </c>
      <c r="E191" t="s">
        <v>4757</v>
      </c>
      <c r="F191" t="s">
        <v>4758</v>
      </c>
      <c r="G191" t="s">
        <v>4134</v>
      </c>
      <c r="I191" t="str">
        <f t="shared" si="14"/>
        <v>N/A</v>
      </c>
      <c r="J191">
        <f t="shared" si="15"/>
        <v>5700000</v>
      </c>
      <c r="K191" t="str">
        <f t="shared" si="16"/>
        <v>208000</v>
      </c>
      <c r="L191">
        <f t="shared" si="17"/>
        <v>3850000</v>
      </c>
      <c r="M191" t="str">
        <f t="shared" si="18"/>
        <v>409000</v>
      </c>
      <c r="N191">
        <f t="shared" si="19"/>
        <v>1350000</v>
      </c>
    </row>
    <row r="192" spans="1:14" x14ac:dyDescent="0.3">
      <c r="A192" s="1">
        <v>31</v>
      </c>
      <c r="B192" t="s">
        <v>1470</v>
      </c>
      <c r="C192" t="s">
        <v>4759</v>
      </c>
      <c r="D192" t="s">
        <v>4760</v>
      </c>
      <c r="E192" t="s">
        <v>4761</v>
      </c>
      <c r="F192" t="s">
        <v>4762</v>
      </c>
      <c r="G192" t="s">
        <v>1757</v>
      </c>
      <c r="I192" t="str">
        <f t="shared" si="14"/>
        <v>N/A</v>
      </c>
      <c r="J192" t="str">
        <f t="shared" si="15"/>
        <v>(12.65M)</v>
      </c>
      <c r="K192" t="str">
        <f t="shared" si="16"/>
        <v>(46.64M)</v>
      </c>
      <c r="L192" t="str">
        <f t="shared" si="17"/>
        <v>(147.16M)</v>
      </c>
      <c r="M192">
        <f t="shared" si="18"/>
        <v>260300000</v>
      </c>
      <c r="N192">
        <f t="shared" si="19"/>
        <v>1670000</v>
      </c>
    </row>
    <row r="193" spans="1:14" x14ac:dyDescent="0.3">
      <c r="A193" s="1">
        <v>32</v>
      </c>
      <c r="B193" t="s">
        <v>1476</v>
      </c>
      <c r="C193" t="s">
        <v>332</v>
      </c>
      <c r="D193" t="s">
        <v>4763</v>
      </c>
      <c r="E193" t="s">
        <v>4764</v>
      </c>
      <c r="F193" t="s">
        <v>4765</v>
      </c>
      <c r="G193" t="s">
        <v>4766</v>
      </c>
      <c r="I193" t="str">
        <f t="shared" si="14"/>
        <v>N/A</v>
      </c>
      <c r="J193" t="str">
        <f t="shared" si="15"/>
        <v>N/A</v>
      </c>
      <c r="K193">
        <f t="shared" si="16"/>
        <v>1610000</v>
      </c>
      <c r="L193" t="str">
        <f t="shared" si="17"/>
        <v>(706,000)</v>
      </c>
      <c r="M193" t="str">
        <f t="shared" si="18"/>
        <v>919000</v>
      </c>
      <c r="N193">
        <f t="shared" si="19"/>
        <v>25300000</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4767</v>
      </c>
      <c r="D196" t="s">
        <v>4768</v>
      </c>
      <c r="E196" t="s">
        <v>4769</v>
      </c>
      <c r="F196" t="s">
        <v>4770</v>
      </c>
      <c r="G196" t="s">
        <v>332</v>
      </c>
      <c r="I196" t="str">
        <f t="shared" si="14"/>
        <v>N/A</v>
      </c>
      <c r="J196" t="str">
        <f t="shared" si="15"/>
        <v>(3.86M)</v>
      </c>
      <c r="K196" t="str">
        <f t="shared" si="16"/>
        <v>(1.69M)</v>
      </c>
      <c r="L196" t="str">
        <f t="shared" si="17"/>
        <v>(506,000)</v>
      </c>
      <c r="M196" t="str">
        <f t="shared" si="18"/>
        <v>(3,000)</v>
      </c>
      <c r="N196" t="str">
        <f t="shared" si="19"/>
        <v>N/A</v>
      </c>
    </row>
    <row r="197" spans="1:14" x14ac:dyDescent="0.3">
      <c r="A197" s="1">
        <v>36</v>
      </c>
      <c r="B197" t="s">
        <v>482</v>
      </c>
      <c r="C197" t="s">
        <v>4771</v>
      </c>
      <c r="D197" t="s">
        <v>4772</v>
      </c>
      <c r="E197" t="s">
        <v>4773</v>
      </c>
      <c r="F197" t="s">
        <v>4774</v>
      </c>
      <c r="G197" t="s">
        <v>4775</v>
      </c>
      <c r="I197" t="str">
        <f t="shared" si="14"/>
        <v>pos_trend</v>
      </c>
      <c r="J197">
        <f t="shared" si="15"/>
        <v>277790000</v>
      </c>
      <c r="K197">
        <f t="shared" si="16"/>
        <v>293350000</v>
      </c>
      <c r="L197">
        <f t="shared" si="17"/>
        <v>345370000</v>
      </c>
      <c r="M197">
        <f t="shared" si="18"/>
        <v>384670000</v>
      </c>
      <c r="N197">
        <f t="shared" si="19"/>
        <v>431680000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4771</v>
      </c>
      <c r="D199" t="s">
        <v>4772</v>
      </c>
      <c r="E199" t="s">
        <v>4773</v>
      </c>
      <c r="F199" t="s">
        <v>4774</v>
      </c>
      <c r="G199" t="s">
        <v>4775</v>
      </c>
      <c r="I199" t="str">
        <f t="shared" si="14"/>
        <v>pos_trend</v>
      </c>
      <c r="J199">
        <f t="shared" si="15"/>
        <v>277790000</v>
      </c>
      <c r="K199">
        <f t="shared" si="16"/>
        <v>293350000</v>
      </c>
      <c r="L199">
        <f t="shared" si="17"/>
        <v>345370000</v>
      </c>
      <c r="M199">
        <f t="shared" si="18"/>
        <v>384670000</v>
      </c>
      <c r="N199">
        <f t="shared" si="19"/>
        <v>431680000</v>
      </c>
    </row>
    <row r="200" spans="1:14" x14ac:dyDescent="0.3">
      <c r="A200" s="1">
        <v>39</v>
      </c>
      <c r="B200" t="s">
        <v>489</v>
      </c>
      <c r="C200" t="s">
        <v>332</v>
      </c>
      <c r="D200" t="s">
        <v>4776</v>
      </c>
      <c r="E200" t="s">
        <v>4777</v>
      </c>
      <c r="F200" t="s">
        <v>4778</v>
      </c>
      <c r="G200" t="s">
        <v>4779</v>
      </c>
      <c r="I200" t="str">
        <f t="shared" si="14"/>
        <v>N/A</v>
      </c>
      <c r="J200" t="str">
        <f t="shared" si="15"/>
        <v>N/A</v>
      </c>
      <c r="K200">
        <f t="shared" si="16"/>
        <v>5.5999999999999994E-2</v>
      </c>
      <c r="L200">
        <f t="shared" si="17"/>
        <v>0.17730000000000001</v>
      </c>
      <c r="M200">
        <f t="shared" si="18"/>
        <v>0.11380000000000001</v>
      </c>
      <c r="N200">
        <f t="shared" si="19"/>
        <v>0.1222</v>
      </c>
    </row>
    <row r="201" spans="1:14" x14ac:dyDescent="0.3">
      <c r="A201" s="1">
        <v>40</v>
      </c>
      <c r="B201" t="s">
        <v>1494</v>
      </c>
      <c r="C201" t="s">
        <v>332</v>
      </c>
      <c r="D201" t="s">
        <v>332</v>
      </c>
      <c r="E201" t="s">
        <v>332</v>
      </c>
      <c r="F201" t="s">
        <v>332</v>
      </c>
      <c r="G201" t="s">
        <v>4780</v>
      </c>
      <c r="I201" t="str">
        <f t="shared" si="14"/>
        <v>N/A</v>
      </c>
      <c r="J201" t="str">
        <f t="shared" si="15"/>
        <v>N/A</v>
      </c>
      <c r="K201" t="str">
        <f t="shared" si="16"/>
        <v>N/A</v>
      </c>
      <c r="L201" t="str">
        <f t="shared" si="17"/>
        <v>N/A</v>
      </c>
      <c r="M201" t="str">
        <f t="shared" si="18"/>
        <v>N/A</v>
      </c>
      <c r="N201">
        <f t="shared" si="19"/>
        <v>0.33069999999999999</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4781</v>
      </c>
      <c r="D207" t="s">
        <v>4634</v>
      </c>
      <c r="E207" t="s">
        <v>332</v>
      </c>
      <c r="F207" t="s">
        <v>332</v>
      </c>
      <c r="G207" t="s">
        <v>332</v>
      </c>
      <c r="I207" t="str">
        <f t="shared" si="14"/>
        <v>N/A</v>
      </c>
      <c r="J207">
        <f t="shared" si="15"/>
        <v>6860000</v>
      </c>
      <c r="K207">
        <f t="shared" si="16"/>
        <v>3430000</v>
      </c>
      <c r="L207" t="str">
        <f t="shared" si="17"/>
        <v>N/A</v>
      </c>
      <c r="M207" t="str">
        <f t="shared" si="18"/>
        <v>N/A</v>
      </c>
      <c r="N207" t="str">
        <f t="shared" si="19"/>
        <v>N/A</v>
      </c>
    </row>
    <row r="208" spans="1:14" x14ac:dyDescent="0.3">
      <c r="A208" s="1">
        <v>47</v>
      </c>
      <c r="B208" t="s">
        <v>502</v>
      </c>
      <c r="C208" t="s">
        <v>4782</v>
      </c>
      <c r="D208" t="s">
        <v>4783</v>
      </c>
      <c r="E208" t="s">
        <v>4773</v>
      </c>
      <c r="F208" t="s">
        <v>4774</v>
      </c>
      <c r="G208" t="s">
        <v>4775</v>
      </c>
      <c r="I208" t="str">
        <f t="shared" si="14"/>
        <v>pos_trend</v>
      </c>
      <c r="J208">
        <f t="shared" si="15"/>
        <v>270940000</v>
      </c>
      <c r="K208">
        <f t="shared" si="16"/>
        <v>289930000</v>
      </c>
      <c r="L208">
        <f t="shared" si="17"/>
        <v>345370000</v>
      </c>
      <c r="M208">
        <f t="shared" si="18"/>
        <v>384670000</v>
      </c>
      <c r="N208">
        <f t="shared" si="19"/>
        <v>431680000</v>
      </c>
    </row>
    <row r="209" spans="1:14" x14ac:dyDescent="0.3">
      <c r="A209" s="1">
        <v>48</v>
      </c>
      <c r="B209" t="s">
        <v>503</v>
      </c>
      <c r="C209" t="s">
        <v>4784</v>
      </c>
      <c r="D209" t="s">
        <v>4242</v>
      </c>
      <c r="E209" t="s">
        <v>4785</v>
      </c>
      <c r="F209" t="s">
        <v>3453</v>
      </c>
      <c r="G209" t="s">
        <v>4786</v>
      </c>
      <c r="I209" t="str">
        <f t="shared" si="14"/>
        <v>pos_trend</v>
      </c>
      <c r="J209" t="str">
        <f t="shared" si="15"/>
        <v>1.92</v>
      </c>
      <c r="K209" t="str">
        <f t="shared" si="16"/>
        <v>2.11</v>
      </c>
      <c r="L209" t="str">
        <f t="shared" si="17"/>
        <v>2.42</v>
      </c>
      <c r="M209" t="str">
        <f t="shared" si="18"/>
        <v>2.67</v>
      </c>
      <c r="N209" t="str">
        <f t="shared" si="19"/>
        <v>3.00</v>
      </c>
    </row>
    <row r="210" spans="1:14" x14ac:dyDescent="0.3">
      <c r="A210" s="1">
        <v>49</v>
      </c>
      <c r="B210" t="s">
        <v>509</v>
      </c>
      <c r="C210" t="s">
        <v>332</v>
      </c>
      <c r="D210" t="s">
        <v>3266</v>
      </c>
      <c r="E210" t="s">
        <v>4787</v>
      </c>
      <c r="F210" t="s">
        <v>4679</v>
      </c>
      <c r="G210" t="s">
        <v>4788</v>
      </c>
      <c r="I210" t="str">
        <f t="shared" si="14"/>
        <v>N/A</v>
      </c>
      <c r="J210" t="str">
        <f t="shared" si="15"/>
        <v>N/A</v>
      </c>
      <c r="K210">
        <f t="shared" si="16"/>
        <v>9.9000000000000005E-2</v>
      </c>
      <c r="L210">
        <f t="shared" si="17"/>
        <v>0.1469</v>
      </c>
      <c r="M210">
        <f t="shared" si="18"/>
        <v>0.1033</v>
      </c>
      <c r="N210">
        <f t="shared" si="19"/>
        <v>0.1236</v>
      </c>
    </row>
    <row r="211" spans="1:14" x14ac:dyDescent="0.3">
      <c r="A211" s="1">
        <v>50</v>
      </c>
      <c r="B211" t="s">
        <v>514</v>
      </c>
      <c r="C211" t="s">
        <v>4789</v>
      </c>
      <c r="D211" t="s">
        <v>4790</v>
      </c>
      <c r="E211" t="s">
        <v>4791</v>
      </c>
      <c r="F211" t="s">
        <v>4792</v>
      </c>
      <c r="G211" t="s">
        <v>4793</v>
      </c>
      <c r="I211" t="str">
        <f t="shared" si="14"/>
        <v>N/A</v>
      </c>
      <c r="J211">
        <f t="shared" si="15"/>
        <v>141460000</v>
      </c>
      <c r="K211">
        <f t="shared" si="16"/>
        <v>137340000</v>
      </c>
      <c r="L211">
        <f t="shared" si="17"/>
        <v>142950000</v>
      </c>
      <c r="M211">
        <f t="shared" si="18"/>
        <v>143820000</v>
      </c>
      <c r="N211">
        <f t="shared" si="19"/>
        <v>144090000</v>
      </c>
    </row>
    <row r="212" spans="1:14" x14ac:dyDescent="0.3">
      <c r="A212" s="1">
        <v>51</v>
      </c>
      <c r="B212" t="s">
        <v>519</v>
      </c>
      <c r="C212" t="s">
        <v>4794</v>
      </c>
      <c r="D212" t="s">
        <v>4251</v>
      </c>
      <c r="E212" t="s">
        <v>4795</v>
      </c>
      <c r="F212" t="s">
        <v>3368</v>
      </c>
      <c r="G212" t="s">
        <v>4796</v>
      </c>
      <c r="I212" t="str">
        <f t="shared" si="14"/>
        <v>pos_trend</v>
      </c>
      <c r="J212" t="str">
        <f t="shared" si="15"/>
        <v>1.89</v>
      </c>
      <c r="K212" t="str">
        <f t="shared" si="16"/>
        <v>2.10</v>
      </c>
      <c r="L212" t="str">
        <f t="shared" si="17"/>
        <v>2.41</v>
      </c>
      <c r="M212" t="str">
        <f t="shared" si="18"/>
        <v>2.66</v>
      </c>
      <c r="N212" t="str">
        <f t="shared" si="19"/>
        <v>2.97</v>
      </c>
    </row>
    <row r="213" spans="1:14" x14ac:dyDescent="0.3">
      <c r="A213" s="1">
        <v>52</v>
      </c>
      <c r="B213" t="s">
        <v>525</v>
      </c>
      <c r="C213" t="s">
        <v>332</v>
      </c>
      <c r="D213" t="s">
        <v>3071</v>
      </c>
      <c r="E213" t="s">
        <v>4797</v>
      </c>
      <c r="F213" t="s">
        <v>4576</v>
      </c>
      <c r="G213" t="s">
        <v>4418</v>
      </c>
      <c r="I213" t="str">
        <f t="shared" si="14"/>
        <v>N/A</v>
      </c>
      <c r="J213" t="str">
        <f t="shared" si="15"/>
        <v>N/A</v>
      </c>
      <c r="K213">
        <f t="shared" si="16"/>
        <v>0.11109999999999999</v>
      </c>
      <c r="L213">
        <f t="shared" si="17"/>
        <v>0.14760000000000001</v>
      </c>
      <c r="M213">
        <f t="shared" si="18"/>
        <v>0.1037</v>
      </c>
      <c r="N213">
        <f t="shared" si="19"/>
        <v>0.11650000000000001</v>
      </c>
    </row>
    <row r="214" spans="1:14" x14ac:dyDescent="0.3">
      <c r="A214" s="1">
        <v>53</v>
      </c>
      <c r="B214" t="s">
        <v>530</v>
      </c>
      <c r="C214" t="s">
        <v>4798</v>
      </c>
      <c r="D214" t="s">
        <v>4799</v>
      </c>
      <c r="E214" t="s">
        <v>4800</v>
      </c>
      <c r="F214" t="s">
        <v>4801</v>
      </c>
      <c r="G214" t="s">
        <v>4802</v>
      </c>
      <c r="I214" t="str">
        <f t="shared" si="14"/>
        <v>N/A</v>
      </c>
      <c r="J214">
        <f t="shared" si="15"/>
        <v>147180000</v>
      </c>
      <c r="K214">
        <f t="shared" si="16"/>
        <v>139570000</v>
      </c>
      <c r="L214">
        <f t="shared" si="17"/>
        <v>143560000</v>
      </c>
      <c r="M214">
        <f t="shared" si="18"/>
        <v>144510000</v>
      </c>
      <c r="N214">
        <f t="shared" si="19"/>
        <v>145170000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4803</v>
      </c>
      <c r="D217" t="s">
        <v>4804</v>
      </c>
      <c r="E217" t="s">
        <v>1568</v>
      </c>
      <c r="F217" t="s">
        <v>2994</v>
      </c>
      <c r="G217" t="s">
        <v>4805</v>
      </c>
      <c r="I217" t="str">
        <f t="shared" si="14"/>
        <v>N/A</v>
      </c>
      <c r="J217">
        <f t="shared" si="15"/>
        <v>1320000000</v>
      </c>
      <c r="K217">
        <f t="shared" si="16"/>
        <v>895820000</v>
      </c>
      <c r="L217">
        <f t="shared" si="17"/>
        <v>1040000000</v>
      </c>
      <c r="M217">
        <f t="shared" si="18"/>
        <v>1290000000</v>
      </c>
      <c r="N217">
        <f t="shared" si="19"/>
        <v>460560000</v>
      </c>
    </row>
    <row r="218" spans="1:14" x14ac:dyDescent="0.3">
      <c r="A218" s="1">
        <v>1</v>
      </c>
      <c r="B218" t="s">
        <v>1531</v>
      </c>
      <c r="C218" t="s">
        <v>332</v>
      </c>
      <c r="D218" t="s">
        <v>4806</v>
      </c>
      <c r="E218" t="s">
        <v>4807</v>
      </c>
      <c r="F218" t="s">
        <v>4808</v>
      </c>
      <c r="G218" t="s">
        <v>4809</v>
      </c>
      <c r="I218" t="str">
        <f t="shared" si="14"/>
        <v>N/A</v>
      </c>
      <c r="J218" t="str">
        <f t="shared" si="15"/>
        <v>N/A</v>
      </c>
      <c r="K218">
        <f t="shared" si="16"/>
        <v>-0.32290000000000002</v>
      </c>
      <c r="L218">
        <f t="shared" si="17"/>
        <v>0.1608</v>
      </c>
      <c r="M218">
        <f t="shared" si="18"/>
        <v>0.24329999999999999</v>
      </c>
      <c r="N218">
        <f t="shared" si="19"/>
        <v>-0.64379999999999993</v>
      </c>
    </row>
    <row r="219" spans="1:14" x14ac:dyDescent="0.3">
      <c r="A219" s="1">
        <v>2</v>
      </c>
      <c r="B219" t="s">
        <v>1536</v>
      </c>
      <c r="C219" t="s">
        <v>1575</v>
      </c>
      <c r="D219" t="s">
        <v>4810</v>
      </c>
      <c r="E219" t="s">
        <v>4811</v>
      </c>
      <c r="F219" t="s">
        <v>4812</v>
      </c>
      <c r="G219" t="s">
        <v>4813</v>
      </c>
      <c r="I219" t="str">
        <f t="shared" si="14"/>
        <v>N/A</v>
      </c>
      <c r="J219">
        <f t="shared" si="15"/>
        <v>4800000000</v>
      </c>
      <c r="K219">
        <f t="shared" si="16"/>
        <v>4680000000</v>
      </c>
      <c r="L219">
        <f t="shared" si="17"/>
        <v>4610000000</v>
      </c>
      <c r="M219">
        <f t="shared" si="18"/>
        <v>6240000000</v>
      </c>
      <c r="N219">
        <f t="shared" si="19"/>
        <v>7670000000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1825</v>
      </c>
      <c r="D221" t="s">
        <v>4561</v>
      </c>
      <c r="E221" t="s">
        <v>4814</v>
      </c>
      <c r="F221" t="s">
        <v>1761</v>
      </c>
      <c r="G221" t="s">
        <v>3434</v>
      </c>
      <c r="I221" t="str">
        <f t="shared" si="14"/>
        <v>N/A</v>
      </c>
      <c r="J221">
        <f t="shared" si="15"/>
        <v>1450000000</v>
      </c>
      <c r="K221">
        <f t="shared" si="16"/>
        <v>1300000000</v>
      </c>
      <c r="L221">
        <f t="shared" si="17"/>
        <v>1230000000</v>
      </c>
      <c r="M221">
        <f t="shared" si="18"/>
        <v>1600000000</v>
      </c>
      <c r="N221">
        <f t="shared" si="19"/>
        <v>2000000000</v>
      </c>
    </row>
    <row r="222" spans="1:14" x14ac:dyDescent="0.3">
      <c r="A222" s="1">
        <v>5</v>
      </c>
      <c r="B222" t="s">
        <v>1553</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6</v>
      </c>
      <c r="B223" t="s">
        <v>1554</v>
      </c>
      <c r="C223" t="s">
        <v>1825</v>
      </c>
      <c r="D223" t="s">
        <v>4561</v>
      </c>
      <c r="E223" t="s">
        <v>4814</v>
      </c>
      <c r="F223" t="s">
        <v>1761</v>
      </c>
      <c r="G223" t="s">
        <v>3434</v>
      </c>
      <c r="I223" t="str">
        <f t="shared" si="14"/>
        <v>N/A</v>
      </c>
      <c r="J223">
        <f t="shared" si="15"/>
        <v>1450000000</v>
      </c>
      <c r="K223">
        <f t="shared" si="16"/>
        <v>1300000000</v>
      </c>
      <c r="L223">
        <f t="shared" si="17"/>
        <v>1230000000</v>
      </c>
      <c r="M223">
        <f t="shared" si="18"/>
        <v>1600000000</v>
      </c>
      <c r="N223">
        <f t="shared" si="19"/>
        <v>2000000000</v>
      </c>
    </row>
    <row r="224" spans="1:14" x14ac:dyDescent="0.3">
      <c r="A224" s="1">
        <v>7</v>
      </c>
      <c r="B224" t="s">
        <v>1555</v>
      </c>
      <c r="C224" t="s">
        <v>4815</v>
      </c>
      <c r="D224" t="s">
        <v>4816</v>
      </c>
      <c r="E224" t="s">
        <v>1921</v>
      </c>
      <c r="F224" t="s">
        <v>4817</v>
      </c>
      <c r="G224" t="s">
        <v>4818</v>
      </c>
      <c r="I224" t="str">
        <f t="shared" si="14"/>
        <v>N/A</v>
      </c>
      <c r="J224">
        <f t="shared" si="15"/>
        <v>658530000</v>
      </c>
      <c r="K224">
        <f t="shared" si="16"/>
        <v>885960000</v>
      </c>
      <c r="L224">
        <f t="shared" si="17"/>
        <v>1180000000</v>
      </c>
      <c r="M224">
        <f t="shared" si="18"/>
        <v>1770000000</v>
      </c>
      <c r="N224">
        <f t="shared" si="19"/>
        <v>995350000</v>
      </c>
    </row>
    <row r="225" spans="1:14" x14ac:dyDescent="0.3">
      <c r="A225" s="1">
        <v>8</v>
      </c>
      <c r="B225" t="s">
        <v>1558</v>
      </c>
      <c r="C225" t="s">
        <v>4819</v>
      </c>
      <c r="D225" t="s">
        <v>4820</v>
      </c>
      <c r="E225" t="s">
        <v>4821</v>
      </c>
      <c r="F225" t="s">
        <v>4822</v>
      </c>
      <c r="G225" t="s">
        <v>4823</v>
      </c>
      <c r="I225" t="str">
        <f t="shared" si="14"/>
        <v>neg_trend</v>
      </c>
      <c r="J225">
        <f t="shared" si="15"/>
        <v>155280000</v>
      </c>
      <c r="K225">
        <f t="shared" si="16"/>
        <v>110660000</v>
      </c>
      <c r="L225">
        <f t="shared" si="17"/>
        <v>85690000</v>
      </c>
      <c r="M225">
        <f t="shared" si="18"/>
        <v>83700000</v>
      </c>
      <c r="N225">
        <f t="shared" si="19"/>
        <v>72780000</v>
      </c>
    </row>
    <row r="226" spans="1:14" x14ac:dyDescent="0.3">
      <c r="A226" s="1">
        <v>9</v>
      </c>
      <c r="B226" t="s">
        <v>1564</v>
      </c>
      <c r="C226" t="s">
        <v>4824</v>
      </c>
      <c r="D226" t="s">
        <v>4825</v>
      </c>
      <c r="E226" t="s">
        <v>4826</v>
      </c>
      <c r="F226" t="s">
        <v>4827</v>
      </c>
      <c r="G226" t="s">
        <v>4828</v>
      </c>
      <c r="I226" t="str">
        <f t="shared" si="14"/>
        <v>N/A</v>
      </c>
      <c r="J226">
        <f t="shared" si="15"/>
        <v>167090000</v>
      </c>
      <c r="K226">
        <f t="shared" si="16"/>
        <v>280980000</v>
      </c>
      <c r="L226">
        <f t="shared" si="17"/>
        <v>250450000</v>
      </c>
      <c r="M226">
        <f t="shared" si="18"/>
        <v>175650000</v>
      </c>
      <c r="N226">
        <f t="shared" si="19"/>
        <v>147650000</v>
      </c>
    </row>
    <row r="227" spans="1:14" x14ac:dyDescent="0.3">
      <c r="A227" s="1">
        <v>10</v>
      </c>
      <c r="B227" t="s">
        <v>1570</v>
      </c>
      <c r="C227" t="s">
        <v>4829</v>
      </c>
      <c r="D227" t="s">
        <v>1212</v>
      </c>
      <c r="E227" t="s">
        <v>3852</v>
      </c>
      <c r="F227" t="s">
        <v>3870</v>
      </c>
      <c r="G227" t="s">
        <v>4830</v>
      </c>
      <c r="I227" t="str">
        <f t="shared" si="14"/>
        <v>N/A</v>
      </c>
      <c r="J227">
        <f t="shared" si="15"/>
        <v>1340000000</v>
      </c>
      <c r="K227">
        <f t="shared" si="16"/>
        <v>1160000000</v>
      </c>
      <c r="L227">
        <f t="shared" si="17"/>
        <v>1140000000</v>
      </c>
      <c r="M227">
        <f t="shared" si="18"/>
        <v>1780000000</v>
      </c>
      <c r="N227">
        <f t="shared" si="19"/>
        <v>1900000000</v>
      </c>
    </row>
    <row r="228" spans="1:14" x14ac:dyDescent="0.3">
      <c r="A228" s="1">
        <v>11</v>
      </c>
      <c r="B228" t="s">
        <v>1576</v>
      </c>
      <c r="C228" t="s">
        <v>4831</v>
      </c>
      <c r="D228" t="s">
        <v>4832</v>
      </c>
      <c r="E228" t="s">
        <v>4833</v>
      </c>
      <c r="F228" t="s">
        <v>4834</v>
      </c>
      <c r="G228" t="s">
        <v>4835</v>
      </c>
      <c r="I228" t="str">
        <f t="shared" si="14"/>
        <v>N/A</v>
      </c>
      <c r="J228">
        <f t="shared" si="15"/>
        <v>485470000</v>
      </c>
      <c r="K228">
        <f t="shared" si="16"/>
        <v>474010000</v>
      </c>
      <c r="L228">
        <f t="shared" si="17"/>
        <v>166150000</v>
      </c>
      <c r="M228">
        <f t="shared" si="18"/>
        <v>241250000</v>
      </c>
      <c r="N228">
        <f t="shared" si="19"/>
        <v>606660000</v>
      </c>
    </row>
    <row r="229" spans="1:14" x14ac:dyDescent="0.3">
      <c r="A229" s="1">
        <v>12</v>
      </c>
      <c r="B229" t="s">
        <v>1582</v>
      </c>
      <c r="C229" t="s">
        <v>4836</v>
      </c>
      <c r="D229" t="s">
        <v>4837</v>
      </c>
      <c r="E229" t="s">
        <v>4838</v>
      </c>
      <c r="F229" t="s">
        <v>4839</v>
      </c>
      <c r="G229" t="s">
        <v>4840</v>
      </c>
      <c r="I229" t="str">
        <f t="shared" si="14"/>
        <v>N/A</v>
      </c>
      <c r="J229">
        <f t="shared" si="15"/>
        <v>541240000</v>
      </c>
      <c r="K229">
        <f t="shared" si="16"/>
        <v>463390000</v>
      </c>
      <c r="L229">
        <f t="shared" si="17"/>
        <v>563630000</v>
      </c>
      <c r="M229">
        <f t="shared" si="18"/>
        <v>593850000</v>
      </c>
      <c r="N229">
        <f t="shared" si="19"/>
        <v>1950000000</v>
      </c>
    </row>
    <row r="230" spans="1:14" x14ac:dyDescent="0.3">
      <c r="A230" s="1">
        <v>13</v>
      </c>
      <c r="B230" t="s">
        <v>1588</v>
      </c>
      <c r="C230" t="s">
        <v>332</v>
      </c>
      <c r="D230" t="s">
        <v>4841</v>
      </c>
      <c r="E230" t="s">
        <v>4842</v>
      </c>
      <c r="F230" t="s">
        <v>4843</v>
      </c>
      <c r="G230" t="s">
        <v>4844</v>
      </c>
      <c r="I230" t="str">
        <f t="shared" si="14"/>
        <v>N/A</v>
      </c>
      <c r="J230" t="str">
        <f t="shared" si="15"/>
        <v>N/A</v>
      </c>
      <c r="K230">
        <f t="shared" si="16"/>
        <v>-2.5499999999999998E-2</v>
      </c>
      <c r="L230">
        <f t="shared" si="17"/>
        <v>-1.41E-2</v>
      </c>
      <c r="M230">
        <f t="shared" si="18"/>
        <v>0.3528</v>
      </c>
      <c r="N230">
        <f t="shared" si="19"/>
        <v>0.23019999999999999</v>
      </c>
    </row>
    <row r="231" spans="1:14" x14ac:dyDescent="0.3">
      <c r="A231" s="1">
        <v>14</v>
      </c>
      <c r="B231" t="s">
        <v>1593</v>
      </c>
      <c r="C231" t="s">
        <v>4845</v>
      </c>
      <c r="D231" t="s">
        <v>4846</v>
      </c>
      <c r="E231" t="s">
        <v>4847</v>
      </c>
      <c r="F231" t="s">
        <v>4848</v>
      </c>
      <c r="G231" t="s">
        <v>4849</v>
      </c>
      <c r="I231" t="str">
        <f t="shared" si="14"/>
        <v>pos_trend</v>
      </c>
      <c r="J231">
        <f t="shared" si="15"/>
        <v>14650000000</v>
      </c>
      <c r="K231">
        <f t="shared" si="16"/>
        <v>17600000000</v>
      </c>
      <c r="L231">
        <f t="shared" si="17"/>
        <v>21470000000</v>
      </c>
      <c r="M231">
        <f t="shared" si="18"/>
        <v>23380000000</v>
      </c>
      <c r="N231">
        <f t="shared" si="19"/>
        <v>25240000000</v>
      </c>
    </row>
    <row r="232" spans="1:14" x14ac:dyDescent="0.3">
      <c r="A232" s="1">
        <v>15</v>
      </c>
      <c r="B232" t="s">
        <v>1599</v>
      </c>
      <c r="C232" t="s">
        <v>4850</v>
      </c>
      <c r="D232" t="s">
        <v>4851</v>
      </c>
      <c r="E232" t="s">
        <v>4852</v>
      </c>
      <c r="F232" t="s">
        <v>4853</v>
      </c>
      <c r="G232" t="s">
        <v>4854</v>
      </c>
      <c r="I232" t="str">
        <f t="shared" si="14"/>
        <v>pos_trend</v>
      </c>
      <c r="J232">
        <f t="shared" si="15"/>
        <v>14880000000</v>
      </c>
      <c r="K232">
        <f t="shared" si="16"/>
        <v>17850000000</v>
      </c>
      <c r="L232">
        <f t="shared" si="17"/>
        <v>21730000000</v>
      </c>
      <c r="M232">
        <f t="shared" si="18"/>
        <v>23640000000</v>
      </c>
      <c r="N232">
        <f t="shared" si="19"/>
        <v>25500000000</v>
      </c>
    </row>
    <row r="233" spans="1:14" x14ac:dyDescent="0.3">
      <c r="A233" s="1">
        <v>16</v>
      </c>
      <c r="B233" t="s">
        <v>1605</v>
      </c>
      <c r="C233" t="s">
        <v>1607</v>
      </c>
      <c r="D233" t="s">
        <v>4855</v>
      </c>
      <c r="E233" t="s">
        <v>4856</v>
      </c>
      <c r="F233" t="s">
        <v>4857</v>
      </c>
      <c r="G233" t="s">
        <v>4858</v>
      </c>
      <c r="I233" t="str">
        <f t="shared" si="14"/>
        <v>pos_trend</v>
      </c>
      <c r="J233">
        <f t="shared" si="15"/>
        <v>4820000000</v>
      </c>
      <c r="K233">
        <f t="shared" si="16"/>
        <v>5790000000</v>
      </c>
      <c r="L233">
        <f t="shared" si="17"/>
        <v>8080000000</v>
      </c>
      <c r="M233">
        <f t="shared" si="18"/>
        <v>9000000000</v>
      </c>
      <c r="N233">
        <f t="shared" si="19"/>
        <v>9640000000</v>
      </c>
    </row>
    <row r="234" spans="1:14" x14ac:dyDescent="0.3">
      <c r="A234" s="1">
        <v>17</v>
      </c>
      <c r="B234" t="s">
        <v>1611</v>
      </c>
      <c r="C234" t="s">
        <v>4859</v>
      </c>
      <c r="D234" t="s">
        <v>1762</v>
      </c>
      <c r="E234" t="s">
        <v>4860</v>
      </c>
      <c r="F234" t="s">
        <v>4861</v>
      </c>
      <c r="G234" t="s">
        <v>3499</v>
      </c>
      <c r="I234" t="str">
        <f t="shared" si="14"/>
        <v>N/A</v>
      </c>
      <c r="J234">
        <f t="shared" si="15"/>
        <v>832530000</v>
      </c>
      <c r="K234">
        <f t="shared" si="16"/>
        <v>1620000000</v>
      </c>
      <c r="L234">
        <f t="shared" si="17"/>
        <v>1510000000</v>
      </c>
      <c r="M234">
        <f t="shared" si="18"/>
        <v>1960000000</v>
      </c>
      <c r="N234">
        <f t="shared" si="19"/>
        <v>2080000000</v>
      </c>
    </row>
    <row r="235" spans="1:14" x14ac:dyDescent="0.3">
      <c r="A235" s="1">
        <v>18</v>
      </c>
      <c r="B235" t="s">
        <v>1617</v>
      </c>
      <c r="C235" t="s">
        <v>4862</v>
      </c>
      <c r="D235" t="s">
        <v>4863</v>
      </c>
      <c r="E235" t="s">
        <v>4864</v>
      </c>
      <c r="F235" t="s">
        <v>4865</v>
      </c>
      <c r="G235" t="s">
        <v>4866</v>
      </c>
      <c r="I235" t="str">
        <f t="shared" si="14"/>
        <v>pos_trend</v>
      </c>
      <c r="J235">
        <f t="shared" si="15"/>
        <v>9760000000</v>
      </c>
      <c r="K235">
        <f t="shared" si="16"/>
        <v>10730000000</v>
      </c>
      <c r="L235">
        <f t="shared" si="17"/>
        <v>12140000000</v>
      </c>
      <c r="M235">
        <f t="shared" si="18"/>
        <v>12700000000</v>
      </c>
      <c r="N235">
        <f t="shared" si="19"/>
        <v>13790000000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2443</v>
      </c>
      <c r="F239" t="s">
        <v>332</v>
      </c>
      <c r="G239" t="s">
        <v>351</v>
      </c>
      <c r="I239" t="str">
        <f t="shared" si="14"/>
        <v>N/A</v>
      </c>
      <c r="J239" t="str">
        <f t="shared" si="15"/>
        <v>N/A</v>
      </c>
      <c r="K239" t="str">
        <f t="shared" si="16"/>
        <v>N/A</v>
      </c>
      <c r="L239">
        <f t="shared" si="17"/>
        <v>2800000</v>
      </c>
      <c r="M239" t="str">
        <f t="shared" si="18"/>
        <v>N/A</v>
      </c>
      <c r="N239">
        <f t="shared" si="19"/>
        <v>1200000</v>
      </c>
    </row>
    <row r="240" spans="1:14" x14ac:dyDescent="0.3">
      <c r="A240" s="1">
        <v>23</v>
      </c>
      <c r="B240" t="s">
        <v>1630</v>
      </c>
      <c r="C240" t="s">
        <v>4867</v>
      </c>
      <c r="D240" t="s">
        <v>4868</v>
      </c>
      <c r="E240" t="s">
        <v>332</v>
      </c>
      <c r="F240" t="s">
        <v>4869</v>
      </c>
      <c r="G240" t="s">
        <v>332</v>
      </c>
      <c r="I240" t="str">
        <f t="shared" si="14"/>
        <v>N/A</v>
      </c>
      <c r="J240" t="str">
        <f t="shared" si="15"/>
        <v>(529.51M)</v>
      </c>
      <c r="K240" t="str">
        <f t="shared" si="16"/>
        <v>(289.59M)</v>
      </c>
      <c r="L240" t="str">
        <f t="shared" si="17"/>
        <v>N/A</v>
      </c>
      <c r="M240" t="str">
        <f t="shared" si="18"/>
        <v>(16.01M)</v>
      </c>
      <c r="N240" t="str">
        <f t="shared" si="19"/>
        <v>N/A</v>
      </c>
    </row>
    <row r="241" spans="1:14" x14ac:dyDescent="0.3">
      <c r="A241" s="1">
        <v>24</v>
      </c>
      <c r="B241" t="s">
        <v>1631</v>
      </c>
      <c r="C241" t="s">
        <v>4870</v>
      </c>
      <c r="D241" t="s">
        <v>4871</v>
      </c>
      <c r="E241" t="s">
        <v>4872</v>
      </c>
      <c r="F241" t="s">
        <v>4873</v>
      </c>
      <c r="G241" t="s">
        <v>4874</v>
      </c>
      <c r="I241" t="str">
        <f t="shared" si="14"/>
        <v>N/A</v>
      </c>
      <c r="J241" t="str">
        <f t="shared" si="15"/>
        <v>(234.54M)</v>
      </c>
      <c r="K241" t="str">
        <f t="shared" si="16"/>
        <v>(249.68M)</v>
      </c>
      <c r="L241" t="str">
        <f t="shared" si="17"/>
        <v>(261.68M)</v>
      </c>
      <c r="M241" t="str">
        <f t="shared" si="18"/>
        <v>(264.96M)</v>
      </c>
      <c r="N241" t="str">
        <f t="shared" si="19"/>
        <v>(260.52M)</v>
      </c>
    </row>
    <row r="242" spans="1:14" x14ac:dyDescent="0.3">
      <c r="A242" s="1">
        <v>25</v>
      </c>
      <c r="B242" t="s">
        <v>1637</v>
      </c>
      <c r="C242" t="s">
        <v>2213</v>
      </c>
      <c r="D242" t="s">
        <v>1841</v>
      </c>
      <c r="E242" t="s">
        <v>332</v>
      </c>
      <c r="F242" t="s">
        <v>332</v>
      </c>
      <c r="G242" t="s">
        <v>332</v>
      </c>
      <c r="I242" t="str">
        <f t="shared" si="14"/>
        <v>N/A</v>
      </c>
      <c r="J242">
        <f t="shared" si="15"/>
        <v>28610000</v>
      </c>
      <c r="K242">
        <f t="shared" si="16"/>
        <v>21240000</v>
      </c>
      <c r="L242" t="str">
        <f t="shared" si="17"/>
        <v>N/A</v>
      </c>
      <c r="M242" t="str">
        <f t="shared" si="18"/>
        <v>N/A</v>
      </c>
      <c r="N242" t="str">
        <f t="shared" si="19"/>
        <v>N/A</v>
      </c>
    </row>
    <row r="243" spans="1:14" x14ac:dyDescent="0.3">
      <c r="A243" s="1">
        <v>26</v>
      </c>
      <c r="B243" t="s">
        <v>1638</v>
      </c>
      <c r="C243" t="s">
        <v>332</v>
      </c>
      <c r="D243" t="s">
        <v>4875</v>
      </c>
      <c r="E243" t="s">
        <v>4876</v>
      </c>
      <c r="F243" t="s">
        <v>4877</v>
      </c>
      <c r="G243" t="s">
        <v>4878</v>
      </c>
      <c r="I243" t="str">
        <f t="shared" si="14"/>
        <v>N/A</v>
      </c>
      <c r="J243" t="str">
        <f t="shared" si="15"/>
        <v>N/A</v>
      </c>
      <c r="K243">
        <f t="shared" si="16"/>
        <v>0.20180000000000001</v>
      </c>
      <c r="L243">
        <f t="shared" si="17"/>
        <v>0.21970000000000001</v>
      </c>
      <c r="M243">
        <f t="shared" si="18"/>
        <v>8.900000000000001E-2</v>
      </c>
      <c r="N243">
        <f t="shared" si="19"/>
        <v>7.9699999999999993E-2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4879</v>
      </c>
      <c r="D246" t="s">
        <v>4880</v>
      </c>
      <c r="E246" t="s">
        <v>4881</v>
      </c>
      <c r="F246" t="s">
        <v>4882</v>
      </c>
      <c r="G246" t="s">
        <v>4883</v>
      </c>
      <c r="I246" t="str">
        <f t="shared" si="14"/>
        <v>N/A</v>
      </c>
      <c r="J246">
        <f t="shared" si="15"/>
        <v>107520000</v>
      </c>
      <c r="K246">
        <f t="shared" si="16"/>
        <v>177710000</v>
      </c>
      <c r="L246">
        <f t="shared" si="17"/>
        <v>180900000</v>
      </c>
      <c r="M246">
        <f t="shared" si="18"/>
        <v>166990000</v>
      </c>
      <c r="N246">
        <f t="shared" si="19"/>
        <v>159920000</v>
      </c>
    </row>
    <row r="247" spans="1:14" x14ac:dyDescent="0.3">
      <c r="A247" s="1">
        <v>30</v>
      </c>
      <c r="B247" t="s">
        <v>1649</v>
      </c>
      <c r="C247" t="s">
        <v>3992</v>
      </c>
      <c r="D247" t="s">
        <v>4884</v>
      </c>
      <c r="E247" t="s">
        <v>4885</v>
      </c>
      <c r="F247" t="s">
        <v>54</v>
      </c>
      <c r="G247" t="s">
        <v>47</v>
      </c>
      <c r="I247" t="str">
        <f t="shared" si="14"/>
        <v>N/A</v>
      </c>
      <c r="J247">
        <f t="shared" si="15"/>
        <v>1110000000</v>
      </c>
      <c r="K247">
        <f t="shared" si="16"/>
        <v>780750000</v>
      </c>
      <c r="L247">
        <f t="shared" si="17"/>
        <v>965600000</v>
      </c>
      <c r="M247">
        <f t="shared" si="18"/>
        <v>1050000000</v>
      </c>
      <c r="N247">
        <f t="shared" si="19"/>
        <v>1020000000</v>
      </c>
    </row>
    <row r="248" spans="1:14" x14ac:dyDescent="0.3">
      <c r="A248" s="1">
        <v>31</v>
      </c>
      <c r="B248" t="s">
        <v>681</v>
      </c>
      <c r="C248" t="s">
        <v>4886</v>
      </c>
      <c r="D248" t="s">
        <v>4887</v>
      </c>
      <c r="E248" t="s">
        <v>4888</v>
      </c>
      <c r="F248" t="s">
        <v>4889</v>
      </c>
      <c r="G248" t="s">
        <v>4890</v>
      </c>
      <c r="I248" t="str">
        <f t="shared" si="14"/>
        <v>N/A</v>
      </c>
      <c r="J248">
        <f t="shared" si="15"/>
        <v>712540000</v>
      </c>
      <c r="K248">
        <f t="shared" si="16"/>
        <v>396390000</v>
      </c>
      <c r="L248">
        <f t="shared" si="17"/>
        <v>450860000</v>
      </c>
      <c r="M248">
        <f t="shared" si="18"/>
        <v>543650000</v>
      </c>
      <c r="N248">
        <f t="shared" si="19"/>
        <v>524210000.00000006</v>
      </c>
    </row>
    <row r="249" spans="1:14" x14ac:dyDescent="0.3">
      <c r="A249" s="1">
        <v>32</v>
      </c>
      <c r="B249" t="s">
        <v>667</v>
      </c>
      <c r="C249" t="s">
        <v>4891</v>
      </c>
      <c r="D249" t="s">
        <v>4892</v>
      </c>
      <c r="E249" t="s">
        <v>4893</v>
      </c>
      <c r="F249" t="s">
        <v>4894</v>
      </c>
      <c r="G249" t="s">
        <v>4895</v>
      </c>
      <c r="I249" t="str">
        <f t="shared" si="14"/>
        <v>N/A</v>
      </c>
      <c r="J249">
        <f t="shared" si="15"/>
        <v>393740000</v>
      </c>
      <c r="K249">
        <f t="shared" si="16"/>
        <v>384360000</v>
      </c>
      <c r="L249">
        <f t="shared" si="17"/>
        <v>514740000</v>
      </c>
      <c r="M249">
        <f t="shared" si="18"/>
        <v>505510000</v>
      </c>
      <c r="N249">
        <f t="shared" si="19"/>
        <v>497420000</v>
      </c>
    </row>
    <row r="250" spans="1:14" x14ac:dyDescent="0.3">
      <c r="A250" s="1">
        <v>33</v>
      </c>
      <c r="B250" t="s">
        <v>1664</v>
      </c>
      <c r="C250" t="s">
        <v>4896</v>
      </c>
      <c r="D250" t="s">
        <v>4897</v>
      </c>
      <c r="E250" t="s">
        <v>4898</v>
      </c>
      <c r="F250" t="s">
        <v>4899</v>
      </c>
      <c r="G250" t="s">
        <v>4900</v>
      </c>
      <c r="I250" t="str">
        <f t="shared" si="14"/>
        <v>N/A</v>
      </c>
      <c r="J250">
        <f t="shared" si="15"/>
        <v>94840000</v>
      </c>
      <c r="K250">
        <f t="shared" si="16"/>
        <v>116310000</v>
      </c>
      <c r="L250">
        <f t="shared" si="17"/>
        <v>88300000</v>
      </c>
      <c r="M250">
        <f t="shared" si="18"/>
        <v>89240000</v>
      </c>
      <c r="N250">
        <f t="shared" si="19"/>
        <v>100520000</v>
      </c>
    </row>
    <row r="251" spans="1:14" x14ac:dyDescent="0.3">
      <c r="A251" s="1">
        <v>34</v>
      </c>
      <c r="B251" t="s">
        <v>688</v>
      </c>
      <c r="C251" t="s">
        <v>4901</v>
      </c>
      <c r="D251" t="s">
        <v>4902</v>
      </c>
      <c r="E251" t="s">
        <v>4903</v>
      </c>
      <c r="F251" t="s">
        <v>4904</v>
      </c>
      <c r="G251" t="s">
        <v>4905</v>
      </c>
      <c r="I251" t="str">
        <f t="shared" si="14"/>
        <v>pos_trend</v>
      </c>
      <c r="J251">
        <f t="shared" si="15"/>
        <v>23080000000</v>
      </c>
      <c r="K251">
        <f t="shared" si="16"/>
        <v>25120000000</v>
      </c>
      <c r="L251">
        <f t="shared" si="17"/>
        <v>28810000000</v>
      </c>
      <c r="M251">
        <f t="shared" si="18"/>
        <v>32409999999.999996</v>
      </c>
      <c r="N251">
        <f t="shared" si="19"/>
        <v>34850000000</v>
      </c>
    </row>
    <row r="252" spans="1:14" x14ac:dyDescent="0.3">
      <c r="A252" s="1">
        <v>35</v>
      </c>
      <c r="B252" t="s">
        <v>1673</v>
      </c>
      <c r="C252" t="s">
        <v>332</v>
      </c>
      <c r="D252" t="s">
        <v>4906</v>
      </c>
      <c r="E252" t="s">
        <v>4907</v>
      </c>
      <c r="F252" t="s">
        <v>2863</v>
      </c>
      <c r="G252" t="s">
        <v>4908</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8.8800000000000004E-2</v>
      </c>
      <c r="L252">
        <f t="shared" ref="L252:L315" si="23">IF(TRIM(E252)="-", "N/A", IF(RIGHT(E252,1)="M",1000000*VALUE(LEFT(E252,LEN(E252)-1)),IF(RIGHT(E252,1)="B",1000000000*VALUE(LEFT(E252,LEN(E252)-1)),IF(RIGHT(E252,1)="%",0.01*VALUE(LEFT(E252,LEN(E252)-1)),E252))))</f>
        <v>0.14650000000000002</v>
      </c>
      <c r="M252">
        <f t="shared" ref="M252:M315" si="24">IF(TRIM(F252)="-", "N/A", IF(RIGHT(F252,1)="M",1000000*VALUE(LEFT(F252,LEN(F252)-1)),IF(RIGHT(F252,1)="B",1000000000*VALUE(LEFT(F252,LEN(F252)-1)),IF(RIGHT(F252,1)="%",0.01*VALUE(LEFT(F252,LEN(F252)-1)),F252))))</f>
        <v>0.125</v>
      </c>
      <c r="N252">
        <f t="shared" ref="N252:N315" si="25">IF(TRIM(G252)="-", "N/A", IF(RIGHT(G252,1)="M",1000000*VALUE(LEFT(G252,LEN(G252)-1)),IF(RIGHT(G252,1)="B",1000000000*VALUE(LEFT(G252,LEN(G252)-1)),IF(RIGHT(G252,1)="%",0.01*VALUE(LEFT(G252,LEN(G252)-1)),G252))))</f>
        <v>7.5300000000000006E-2</v>
      </c>
    </row>
    <row r="253" spans="1:14" x14ac:dyDescent="0.3">
      <c r="A253" s="1">
        <v>36</v>
      </c>
      <c r="B253" t="s">
        <v>1678</v>
      </c>
      <c r="C253" t="s">
        <v>332</v>
      </c>
      <c r="D253" t="s">
        <v>332</v>
      </c>
      <c r="E253" t="s">
        <v>332</v>
      </c>
      <c r="F253" t="s">
        <v>332</v>
      </c>
      <c r="G253" t="s">
        <v>4909</v>
      </c>
      <c r="I253" t="str">
        <f t="shared" si="20"/>
        <v>N/A</v>
      </c>
      <c r="J253" t="str">
        <f t="shared" si="21"/>
        <v>N/A</v>
      </c>
      <c r="K253" t="str">
        <f t="shared" si="22"/>
        <v>N/A</v>
      </c>
      <c r="L253" t="str">
        <f t="shared" si="23"/>
        <v>N/A</v>
      </c>
      <c r="M253" t="str">
        <f t="shared" si="24"/>
        <v>N/A</v>
      </c>
      <c r="N253">
        <f t="shared" si="25"/>
        <v>1.2800000000000001E-2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4910</v>
      </c>
      <c r="D256" t="s">
        <v>4911</v>
      </c>
      <c r="E256" t="s">
        <v>4912</v>
      </c>
      <c r="F256" t="s">
        <v>4913</v>
      </c>
      <c r="G256" t="s">
        <v>4914</v>
      </c>
      <c r="I256" t="str">
        <f t="shared" si="20"/>
        <v>pos_trend</v>
      </c>
      <c r="J256">
        <f t="shared" si="21"/>
        <v>18310000000</v>
      </c>
      <c r="K256">
        <f t="shared" si="22"/>
        <v>20410000000</v>
      </c>
      <c r="L256">
        <f t="shared" si="23"/>
        <v>24010000000</v>
      </c>
      <c r="M256">
        <f t="shared" si="24"/>
        <v>27480000000</v>
      </c>
      <c r="N256">
        <f t="shared" si="25"/>
        <v>29890000000</v>
      </c>
    </row>
    <row r="257" spans="1:14" x14ac:dyDescent="0.3">
      <c r="A257" s="1">
        <v>1</v>
      </c>
      <c r="B257" t="s">
        <v>1686</v>
      </c>
      <c r="C257" t="s">
        <v>4915</v>
      </c>
      <c r="D257" t="s">
        <v>4916</v>
      </c>
      <c r="E257" t="s">
        <v>4917</v>
      </c>
      <c r="F257" t="s">
        <v>4918</v>
      </c>
      <c r="G257" t="s">
        <v>4919</v>
      </c>
      <c r="I257" t="str">
        <f t="shared" si="20"/>
        <v>pos_trend</v>
      </c>
      <c r="J257">
        <f t="shared" si="21"/>
        <v>4540000000</v>
      </c>
      <c r="K257">
        <f t="shared" si="22"/>
        <v>5820000000</v>
      </c>
      <c r="L257">
        <f t="shared" si="23"/>
        <v>7380000000</v>
      </c>
      <c r="M257">
        <f t="shared" si="24"/>
        <v>8660000000</v>
      </c>
      <c r="N257">
        <f t="shared" si="25"/>
        <v>10180000000</v>
      </c>
    </row>
    <row r="258" spans="1:14" x14ac:dyDescent="0.3">
      <c r="A258" s="1">
        <v>2</v>
      </c>
      <c r="B258" t="s">
        <v>1691</v>
      </c>
      <c r="C258" t="s">
        <v>4920</v>
      </c>
      <c r="D258" t="s">
        <v>4921</v>
      </c>
      <c r="E258" t="s">
        <v>4922</v>
      </c>
      <c r="F258" t="s">
        <v>4923</v>
      </c>
      <c r="G258" t="s">
        <v>4924</v>
      </c>
      <c r="I258" t="str">
        <f t="shared" si="20"/>
        <v>pos_trend</v>
      </c>
      <c r="J258">
        <f t="shared" si="21"/>
        <v>13770000000</v>
      </c>
      <c r="K258">
        <f t="shared" si="22"/>
        <v>14590000000</v>
      </c>
      <c r="L258">
        <f t="shared" si="23"/>
        <v>16629999999.999998</v>
      </c>
      <c r="M258">
        <f t="shared" si="24"/>
        <v>18820000000</v>
      </c>
      <c r="N258">
        <f t="shared" si="25"/>
        <v>19710000000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4925</v>
      </c>
      <c r="E260" t="s">
        <v>4926</v>
      </c>
      <c r="F260" t="s">
        <v>4927</v>
      </c>
      <c r="G260" t="s">
        <v>4928</v>
      </c>
      <c r="I260" t="str">
        <f t="shared" si="20"/>
        <v>N/A</v>
      </c>
      <c r="J260" t="str">
        <f t="shared" si="21"/>
        <v>N/A</v>
      </c>
      <c r="K260">
        <f t="shared" si="22"/>
        <v>0.1149</v>
      </c>
      <c r="L260">
        <f t="shared" si="23"/>
        <v>0.17620000000000002</v>
      </c>
      <c r="M260">
        <f t="shared" si="24"/>
        <v>0.1444</v>
      </c>
      <c r="N260">
        <f t="shared" si="25"/>
        <v>8.7899999999999992E-2</v>
      </c>
    </row>
    <row r="261" spans="1:14" x14ac:dyDescent="0.3">
      <c r="A261" s="1">
        <v>5</v>
      </c>
      <c r="B261" t="s">
        <v>1702</v>
      </c>
      <c r="C261" t="s">
        <v>4929</v>
      </c>
      <c r="D261" t="s">
        <v>1837</v>
      </c>
      <c r="E261" t="s">
        <v>4829</v>
      </c>
      <c r="F261" t="s">
        <v>4814</v>
      </c>
      <c r="G261" t="s">
        <v>4930</v>
      </c>
      <c r="I261" t="str">
        <f t="shared" si="20"/>
        <v>N/A</v>
      </c>
      <c r="J261">
        <f t="shared" si="21"/>
        <v>1470000000</v>
      </c>
      <c r="K261">
        <f t="shared" si="22"/>
        <v>1540000000</v>
      </c>
      <c r="L261">
        <f t="shared" si="23"/>
        <v>1340000000</v>
      </c>
      <c r="M261">
        <f t="shared" si="24"/>
        <v>1230000000</v>
      </c>
      <c r="N261">
        <f t="shared" si="25"/>
        <v>918020000</v>
      </c>
    </row>
    <row r="262" spans="1:14" x14ac:dyDescent="0.3">
      <c r="A262" s="1">
        <v>6</v>
      </c>
      <c r="B262" t="s">
        <v>699</v>
      </c>
      <c r="C262" t="s">
        <v>2905</v>
      </c>
      <c r="D262" t="s">
        <v>332</v>
      </c>
      <c r="E262" t="s">
        <v>332</v>
      </c>
      <c r="F262" t="s">
        <v>332</v>
      </c>
      <c r="G262" t="s">
        <v>4931</v>
      </c>
      <c r="I262" t="str">
        <f t="shared" si="20"/>
        <v>N/A</v>
      </c>
      <c r="J262">
        <f t="shared" si="21"/>
        <v>20000000</v>
      </c>
      <c r="K262" t="str">
        <f t="shared" si="22"/>
        <v>N/A</v>
      </c>
      <c r="L262" t="str">
        <f t="shared" si="23"/>
        <v>N/A</v>
      </c>
      <c r="M262" t="str">
        <f t="shared" si="24"/>
        <v>N/A</v>
      </c>
      <c r="N262">
        <f t="shared" si="25"/>
        <v>410050000</v>
      </c>
    </row>
    <row r="263" spans="1:14" x14ac:dyDescent="0.3">
      <c r="A263" s="1">
        <v>7</v>
      </c>
      <c r="B263" t="s">
        <v>701</v>
      </c>
      <c r="C263" t="s">
        <v>332</v>
      </c>
      <c r="D263" t="s">
        <v>332</v>
      </c>
      <c r="E263" t="s">
        <v>332</v>
      </c>
      <c r="F263" t="s">
        <v>332</v>
      </c>
      <c r="G263" t="s">
        <v>332</v>
      </c>
      <c r="I263" t="str">
        <f t="shared" si="20"/>
        <v>N/A</v>
      </c>
      <c r="J263" t="str">
        <f t="shared" si="21"/>
        <v>N/A</v>
      </c>
      <c r="K263" t="str">
        <f t="shared" si="22"/>
        <v>N/A</v>
      </c>
      <c r="L263" t="str">
        <f t="shared" si="23"/>
        <v>N/A</v>
      </c>
      <c r="M263" t="str">
        <f t="shared" si="24"/>
        <v>N/A</v>
      </c>
      <c r="N263" t="str">
        <f t="shared" si="25"/>
        <v>N/A</v>
      </c>
    </row>
    <row r="264" spans="1:14" x14ac:dyDescent="0.3">
      <c r="A264" s="1">
        <v>8</v>
      </c>
      <c r="B264" t="s">
        <v>700</v>
      </c>
      <c r="C264" t="s">
        <v>2905</v>
      </c>
      <c r="D264" t="s">
        <v>332</v>
      </c>
      <c r="E264" t="s">
        <v>332</v>
      </c>
      <c r="F264" t="s">
        <v>332</v>
      </c>
      <c r="G264" t="s">
        <v>4931</v>
      </c>
      <c r="I264" t="str">
        <f t="shared" si="20"/>
        <v>N/A</v>
      </c>
      <c r="J264">
        <f t="shared" si="21"/>
        <v>20000000</v>
      </c>
      <c r="K264" t="str">
        <f t="shared" si="22"/>
        <v>N/A</v>
      </c>
      <c r="L264" t="str">
        <f t="shared" si="23"/>
        <v>N/A</v>
      </c>
      <c r="M264" t="str">
        <f t="shared" si="24"/>
        <v>N/A</v>
      </c>
      <c r="N264">
        <f t="shared" si="25"/>
        <v>410050000</v>
      </c>
    </row>
    <row r="265" spans="1:14" x14ac:dyDescent="0.3">
      <c r="A265" s="1">
        <v>9</v>
      </c>
      <c r="B265" t="s">
        <v>727</v>
      </c>
      <c r="C265" t="s">
        <v>1825</v>
      </c>
      <c r="D265" t="s">
        <v>1837</v>
      </c>
      <c r="E265" t="s">
        <v>4829</v>
      </c>
      <c r="F265" t="s">
        <v>4814</v>
      </c>
      <c r="G265" t="s">
        <v>4932</v>
      </c>
      <c r="I265" t="str">
        <f t="shared" si="20"/>
        <v>N/A</v>
      </c>
      <c r="J265">
        <f t="shared" si="21"/>
        <v>1450000000</v>
      </c>
      <c r="K265">
        <f t="shared" si="22"/>
        <v>1540000000</v>
      </c>
      <c r="L265">
        <f t="shared" si="23"/>
        <v>1340000000</v>
      </c>
      <c r="M265">
        <f t="shared" si="24"/>
        <v>1230000000</v>
      </c>
      <c r="N265">
        <f t="shared" si="25"/>
        <v>507970000</v>
      </c>
    </row>
    <row r="266" spans="1:14" x14ac:dyDescent="0.3">
      <c r="A266" s="1">
        <v>10</v>
      </c>
      <c r="B266" t="s">
        <v>1726</v>
      </c>
      <c r="C266" t="s">
        <v>1825</v>
      </c>
      <c r="D266" t="s">
        <v>1837</v>
      </c>
      <c r="E266" t="s">
        <v>4829</v>
      </c>
      <c r="F266" t="s">
        <v>4814</v>
      </c>
      <c r="G266" t="s">
        <v>4932</v>
      </c>
      <c r="I266" t="str">
        <f t="shared" si="20"/>
        <v>N/A</v>
      </c>
      <c r="J266">
        <f t="shared" si="21"/>
        <v>1450000000</v>
      </c>
      <c r="K266">
        <f t="shared" si="22"/>
        <v>1540000000</v>
      </c>
      <c r="L266">
        <f t="shared" si="23"/>
        <v>1340000000</v>
      </c>
      <c r="M266">
        <f t="shared" si="24"/>
        <v>1230000000</v>
      </c>
      <c r="N266">
        <f t="shared" si="25"/>
        <v>507970000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4933</v>
      </c>
      <c r="E268" t="s">
        <v>4934</v>
      </c>
      <c r="F268" t="s">
        <v>4935</v>
      </c>
      <c r="G268" t="s">
        <v>4936</v>
      </c>
      <c r="I268" t="str">
        <f t="shared" si="20"/>
        <v>N/A</v>
      </c>
      <c r="J268" t="str">
        <f t="shared" si="21"/>
        <v>N/A</v>
      </c>
      <c r="K268">
        <f t="shared" si="22"/>
        <v>6.3500000000000001E-2</v>
      </c>
      <c r="L268">
        <f t="shared" si="23"/>
        <v>-0.12939999999999999</v>
      </c>
      <c r="M268">
        <f t="shared" si="24"/>
        <v>-8.4100000000000008E-2</v>
      </c>
      <c r="N268">
        <f t="shared" si="25"/>
        <v>-0.58550000000000002</v>
      </c>
    </row>
    <row r="269" spans="1:14" x14ac:dyDescent="0.3">
      <c r="A269" s="1">
        <v>13</v>
      </c>
      <c r="B269" t="s">
        <v>1731</v>
      </c>
      <c r="C269" t="s">
        <v>4933</v>
      </c>
      <c r="D269" t="s">
        <v>4937</v>
      </c>
      <c r="E269" t="s">
        <v>380</v>
      </c>
      <c r="F269" t="s">
        <v>4938</v>
      </c>
      <c r="G269" t="s">
        <v>2467</v>
      </c>
      <c r="I269" t="str">
        <f t="shared" si="20"/>
        <v>neg_trend</v>
      </c>
      <c r="J269">
        <f t="shared" si="21"/>
        <v>6.3500000000000001E-2</v>
      </c>
      <c r="K269">
        <f t="shared" si="22"/>
        <v>6.1200000000000004E-2</v>
      </c>
      <c r="L269">
        <f t="shared" si="23"/>
        <v>4.6500000000000007E-2</v>
      </c>
      <c r="M269">
        <f t="shared" si="24"/>
        <v>3.78E-2</v>
      </c>
      <c r="N269">
        <f t="shared" si="25"/>
        <v>2.63E-2</v>
      </c>
    </row>
    <row r="270" spans="1:14" x14ac:dyDescent="0.3">
      <c r="A270" s="1">
        <v>14</v>
      </c>
      <c r="B270" t="s">
        <v>751</v>
      </c>
      <c r="C270" t="s">
        <v>4939</v>
      </c>
      <c r="D270" t="s">
        <v>4940</v>
      </c>
      <c r="E270" t="s">
        <v>4941</v>
      </c>
      <c r="F270" t="s">
        <v>4942</v>
      </c>
      <c r="G270" t="s">
        <v>4943</v>
      </c>
      <c r="I270" t="str">
        <f t="shared" si="20"/>
        <v>N/A</v>
      </c>
      <c r="J270">
        <f t="shared" si="21"/>
        <v>365280000</v>
      </c>
      <c r="K270">
        <f t="shared" si="22"/>
        <v>401470000</v>
      </c>
      <c r="L270">
        <f t="shared" si="23"/>
        <v>527919999.99999994</v>
      </c>
      <c r="M270">
        <f t="shared" si="24"/>
        <v>506050000</v>
      </c>
      <c r="N270">
        <f t="shared" si="25"/>
        <v>536400000</v>
      </c>
    </row>
    <row r="271" spans="1:14" x14ac:dyDescent="0.3">
      <c r="A271" s="1">
        <v>15</v>
      </c>
      <c r="B271" t="s">
        <v>757</v>
      </c>
      <c r="C271" t="s">
        <v>4939</v>
      </c>
      <c r="D271" t="s">
        <v>4940</v>
      </c>
      <c r="E271" t="s">
        <v>4941</v>
      </c>
      <c r="F271" t="s">
        <v>4942</v>
      </c>
      <c r="G271" t="s">
        <v>4943</v>
      </c>
      <c r="I271" t="str">
        <f t="shared" si="20"/>
        <v>N/A</v>
      </c>
      <c r="J271">
        <f t="shared" si="21"/>
        <v>365280000</v>
      </c>
      <c r="K271">
        <f t="shared" si="22"/>
        <v>401470000</v>
      </c>
      <c r="L271">
        <f t="shared" si="23"/>
        <v>527919999.99999994</v>
      </c>
      <c r="M271">
        <f t="shared" si="24"/>
        <v>506050000</v>
      </c>
      <c r="N271">
        <f t="shared" si="25"/>
        <v>536400000</v>
      </c>
    </row>
    <row r="272" spans="1:14" x14ac:dyDescent="0.3">
      <c r="A272" s="1">
        <v>16</v>
      </c>
      <c r="B272" t="s">
        <v>762</v>
      </c>
      <c r="C272" t="s">
        <v>4944</v>
      </c>
      <c r="D272" t="s">
        <v>4945</v>
      </c>
      <c r="E272" t="s">
        <v>4946</v>
      </c>
      <c r="F272" t="s">
        <v>4947</v>
      </c>
      <c r="G272" t="s">
        <v>4948</v>
      </c>
      <c r="I272" t="str">
        <f t="shared" si="20"/>
        <v>pos_trend</v>
      </c>
      <c r="J272">
        <f t="shared" si="21"/>
        <v>20690000000</v>
      </c>
      <c r="K272">
        <f t="shared" si="22"/>
        <v>22760000000</v>
      </c>
      <c r="L272">
        <f t="shared" si="23"/>
        <v>25950000000</v>
      </c>
      <c r="M272">
        <f t="shared" si="24"/>
        <v>29280000000</v>
      </c>
      <c r="N272">
        <f t="shared" si="25"/>
        <v>31420000000</v>
      </c>
    </row>
    <row r="273" spans="1:14" x14ac:dyDescent="0.3">
      <c r="A273" s="1">
        <v>17</v>
      </c>
      <c r="B273" t="s">
        <v>775</v>
      </c>
      <c r="C273" t="s">
        <v>4949</v>
      </c>
      <c r="D273" t="s">
        <v>332</v>
      </c>
      <c r="E273" t="s">
        <v>332</v>
      </c>
      <c r="F273" t="s">
        <v>332</v>
      </c>
      <c r="G273" t="s">
        <v>332</v>
      </c>
      <c r="I273" t="str">
        <f t="shared" si="20"/>
        <v>N/A</v>
      </c>
      <c r="J273">
        <f t="shared" si="21"/>
        <v>83030000</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4949</v>
      </c>
      <c r="D275" t="s">
        <v>332</v>
      </c>
      <c r="E275" t="s">
        <v>332</v>
      </c>
      <c r="F275" t="s">
        <v>332</v>
      </c>
      <c r="G275" t="s">
        <v>332</v>
      </c>
      <c r="I275" t="str">
        <f t="shared" si="20"/>
        <v>N/A</v>
      </c>
      <c r="J275">
        <f t="shared" si="21"/>
        <v>83030000</v>
      </c>
      <c r="K275" t="str">
        <f t="shared" si="22"/>
        <v>N/A</v>
      </c>
      <c r="L275" t="str">
        <f t="shared" si="23"/>
        <v>N/A</v>
      </c>
      <c r="M275" t="str">
        <f t="shared" si="24"/>
        <v>N/A</v>
      </c>
      <c r="N275" t="str">
        <f t="shared" si="25"/>
        <v>N/A</v>
      </c>
    </row>
    <row r="276" spans="1:14" x14ac:dyDescent="0.3">
      <c r="A276" s="1">
        <v>20</v>
      </c>
      <c r="B276" t="s">
        <v>778</v>
      </c>
      <c r="C276" t="s">
        <v>4950</v>
      </c>
      <c r="D276" t="s">
        <v>4951</v>
      </c>
      <c r="E276" t="s">
        <v>4952</v>
      </c>
      <c r="F276" t="s">
        <v>4953</v>
      </c>
      <c r="G276" t="s">
        <v>4954</v>
      </c>
      <c r="I276" t="str">
        <f t="shared" si="20"/>
        <v>pos_trend</v>
      </c>
      <c r="J276">
        <f t="shared" si="21"/>
        <v>2300000000</v>
      </c>
      <c r="K276">
        <f t="shared" si="22"/>
        <v>2360000000</v>
      </c>
      <c r="L276">
        <f t="shared" si="23"/>
        <v>2860000000</v>
      </c>
      <c r="M276">
        <f t="shared" si="24"/>
        <v>3120000000</v>
      </c>
      <c r="N276">
        <f t="shared" si="25"/>
        <v>3430000000</v>
      </c>
    </row>
    <row r="277" spans="1:14" x14ac:dyDescent="0.3">
      <c r="A277" s="1">
        <v>21</v>
      </c>
      <c r="B277" t="s">
        <v>784</v>
      </c>
      <c r="C277" t="s">
        <v>4955</v>
      </c>
      <c r="D277" t="s">
        <v>4956</v>
      </c>
      <c r="E277" t="s">
        <v>4957</v>
      </c>
      <c r="F277" t="s">
        <v>4957</v>
      </c>
      <c r="G277" t="s">
        <v>4957</v>
      </c>
      <c r="I277" t="str">
        <f t="shared" si="20"/>
        <v>N/A</v>
      </c>
      <c r="J277" t="str">
        <f t="shared" si="21"/>
        <v>157000</v>
      </c>
      <c r="K277" t="str">
        <f t="shared" si="22"/>
        <v>163000</v>
      </c>
      <c r="L277" t="str">
        <f t="shared" si="23"/>
        <v>164000</v>
      </c>
      <c r="M277" t="str">
        <f t="shared" si="24"/>
        <v>164000</v>
      </c>
      <c r="N277" t="str">
        <f t="shared" si="25"/>
        <v>164000</v>
      </c>
    </row>
    <row r="278" spans="1:14" x14ac:dyDescent="0.3">
      <c r="A278" s="1">
        <v>22</v>
      </c>
      <c r="B278" t="s">
        <v>1760</v>
      </c>
      <c r="C278" t="s">
        <v>1764</v>
      </c>
      <c r="D278" t="s">
        <v>4958</v>
      </c>
      <c r="E278" t="s">
        <v>4959</v>
      </c>
      <c r="F278" t="s">
        <v>1768</v>
      </c>
      <c r="G278" t="s">
        <v>4960</v>
      </c>
      <c r="I278" t="str">
        <f t="shared" si="20"/>
        <v>pos_trend</v>
      </c>
      <c r="J278">
        <f t="shared" si="21"/>
        <v>1460000000</v>
      </c>
      <c r="K278">
        <f t="shared" si="22"/>
        <v>1570000000</v>
      </c>
      <c r="L278">
        <f t="shared" si="23"/>
        <v>1680000000</v>
      </c>
      <c r="M278">
        <f t="shared" si="24"/>
        <v>1700000000</v>
      </c>
      <c r="N278">
        <f t="shared" si="25"/>
        <v>1730000000</v>
      </c>
    </row>
    <row r="279" spans="1:14" x14ac:dyDescent="0.3">
      <c r="A279" s="1">
        <v>23</v>
      </c>
      <c r="B279" t="s">
        <v>790</v>
      </c>
      <c r="C279" t="s">
        <v>1569</v>
      </c>
      <c r="D279" t="s">
        <v>3789</v>
      </c>
      <c r="E279" t="s">
        <v>1761</v>
      </c>
      <c r="F279" t="s">
        <v>1652</v>
      </c>
      <c r="G279" t="s">
        <v>4961</v>
      </c>
      <c r="I279" t="str">
        <f t="shared" si="20"/>
        <v>pos_trend</v>
      </c>
      <c r="J279">
        <f t="shared" si="21"/>
        <v>1150000000</v>
      </c>
      <c r="K279">
        <f t="shared" si="22"/>
        <v>1360000000</v>
      </c>
      <c r="L279">
        <f t="shared" si="23"/>
        <v>1600000000</v>
      </c>
      <c r="M279">
        <f t="shared" si="24"/>
        <v>1870000000</v>
      </c>
      <c r="N279">
        <f t="shared" si="25"/>
        <v>2190000000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4631</v>
      </c>
      <c r="D282" t="s">
        <v>4962</v>
      </c>
      <c r="E282" t="s">
        <v>668</v>
      </c>
      <c r="F282" t="s">
        <v>4963</v>
      </c>
      <c r="G282" t="s">
        <v>4964</v>
      </c>
      <c r="I282" t="str">
        <f t="shared" si="20"/>
        <v>N/A</v>
      </c>
      <c r="J282">
        <f t="shared" si="21"/>
        <v>4670000</v>
      </c>
      <c r="K282" t="str">
        <f t="shared" si="22"/>
        <v>(30.46M)</v>
      </c>
      <c r="L282">
        <f t="shared" si="23"/>
        <v>4240000</v>
      </c>
      <c r="M282" t="str">
        <f t="shared" si="24"/>
        <v>(14.94M)</v>
      </c>
      <c r="N282" t="str">
        <f t="shared" si="25"/>
        <v>(48.15M)</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332</v>
      </c>
      <c r="D284" t="s">
        <v>332</v>
      </c>
      <c r="E284" t="s">
        <v>332</v>
      </c>
      <c r="F284" t="s">
        <v>332</v>
      </c>
      <c r="G284" t="s">
        <v>332</v>
      </c>
      <c r="I284" t="str">
        <f t="shared" si="20"/>
        <v>N/A</v>
      </c>
      <c r="J284" t="str">
        <f t="shared" si="21"/>
        <v>N/A</v>
      </c>
      <c r="K284" t="str">
        <f t="shared" si="22"/>
        <v>N/A</v>
      </c>
      <c r="L284" t="str">
        <f t="shared" si="23"/>
        <v>N/A</v>
      </c>
      <c r="M284" t="str">
        <f t="shared" si="24"/>
        <v>N/A</v>
      </c>
      <c r="N284" t="str">
        <f t="shared" si="25"/>
        <v>N/A</v>
      </c>
    </row>
    <row r="285" spans="1:14" x14ac:dyDescent="0.3">
      <c r="A285" s="1">
        <v>29</v>
      </c>
      <c r="B285" t="s">
        <v>805</v>
      </c>
      <c r="C285" t="s">
        <v>4965</v>
      </c>
      <c r="D285" t="s">
        <v>4966</v>
      </c>
      <c r="E285" t="s">
        <v>4967</v>
      </c>
      <c r="F285" t="s">
        <v>4968</v>
      </c>
      <c r="G285" t="s">
        <v>4969</v>
      </c>
      <c r="I285" t="str">
        <f t="shared" si="20"/>
        <v>N/A</v>
      </c>
      <c r="J285" t="str">
        <f t="shared" si="21"/>
        <v>(322.3M)</v>
      </c>
      <c r="K285" t="str">
        <f t="shared" si="22"/>
        <v>(537.28M)</v>
      </c>
      <c r="L285" t="str">
        <f t="shared" si="23"/>
        <v>(430.2M)</v>
      </c>
      <c r="M285" t="str">
        <f t="shared" si="24"/>
        <v>(436.16M)</v>
      </c>
      <c r="N285" t="str">
        <f t="shared" si="25"/>
        <v>(439.39M)</v>
      </c>
    </row>
    <row r="286" spans="1:14" x14ac:dyDescent="0.3">
      <c r="A286" s="1">
        <v>30</v>
      </c>
      <c r="B286" t="s">
        <v>809</v>
      </c>
      <c r="C286" t="s">
        <v>4970</v>
      </c>
      <c r="D286" t="s">
        <v>4971</v>
      </c>
      <c r="E286" t="s">
        <v>4972</v>
      </c>
      <c r="F286" t="s">
        <v>4973</v>
      </c>
      <c r="G286" t="s">
        <v>4974</v>
      </c>
      <c r="I286" t="str">
        <f t="shared" si="20"/>
        <v>N/A</v>
      </c>
      <c r="J286">
        <f t="shared" si="21"/>
        <v>9.9600000000000008E-2</v>
      </c>
      <c r="K286">
        <f t="shared" si="22"/>
        <v>9.4100000000000003E-2</v>
      </c>
      <c r="L286">
        <f t="shared" si="23"/>
        <v>9.9100000000000008E-2</v>
      </c>
      <c r="M286">
        <f t="shared" si="24"/>
        <v>9.6400000000000013E-2</v>
      </c>
      <c r="N286">
        <f t="shared" si="25"/>
        <v>9.8400000000000001E-2</v>
      </c>
    </row>
    <row r="287" spans="1:14" x14ac:dyDescent="0.3">
      <c r="A287" s="1">
        <v>31</v>
      </c>
      <c r="B287" t="s">
        <v>815</v>
      </c>
      <c r="C287" t="s">
        <v>4975</v>
      </c>
      <c r="D287" t="s">
        <v>4951</v>
      </c>
      <c r="E287" t="s">
        <v>4952</v>
      </c>
      <c r="F287" t="s">
        <v>4953</v>
      </c>
      <c r="G287" t="s">
        <v>4954</v>
      </c>
      <c r="I287" t="str">
        <f t="shared" si="20"/>
        <v>N/A</v>
      </c>
      <c r="J287">
        <f t="shared" si="21"/>
        <v>2380000000</v>
      </c>
      <c r="K287">
        <f t="shared" si="22"/>
        <v>2360000000</v>
      </c>
      <c r="L287">
        <f t="shared" si="23"/>
        <v>2860000000</v>
      </c>
      <c r="M287">
        <f t="shared" si="24"/>
        <v>3120000000</v>
      </c>
      <c r="N287">
        <f t="shared" si="25"/>
        <v>3430000000</v>
      </c>
    </row>
    <row r="288" spans="1:14" x14ac:dyDescent="0.3">
      <c r="A288" s="1">
        <v>32</v>
      </c>
      <c r="B288" t="s">
        <v>816</v>
      </c>
      <c r="C288" t="s">
        <v>4976</v>
      </c>
      <c r="D288" t="s">
        <v>4971</v>
      </c>
      <c r="E288" t="s">
        <v>4972</v>
      </c>
      <c r="F288" t="s">
        <v>4973</v>
      </c>
      <c r="G288" t="s">
        <v>4974</v>
      </c>
      <c r="I288" t="str">
        <f t="shared" si="20"/>
        <v>N/A</v>
      </c>
      <c r="J288">
        <f t="shared" si="21"/>
        <v>0.1032</v>
      </c>
      <c r="K288">
        <f t="shared" si="22"/>
        <v>9.4100000000000003E-2</v>
      </c>
      <c r="L288">
        <f t="shared" si="23"/>
        <v>9.9100000000000008E-2</v>
      </c>
      <c r="M288">
        <f t="shared" si="24"/>
        <v>9.6400000000000013E-2</v>
      </c>
      <c r="N288">
        <f t="shared" si="25"/>
        <v>9.8400000000000001E-2</v>
      </c>
    </row>
    <row r="289" spans="1:14" x14ac:dyDescent="0.3">
      <c r="A289" s="1">
        <v>33</v>
      </c>
      <c r="B289" t="s">
        <v>1798</v>
      </c>
      <c r="C289" t="s">
        <v>332</v>
      </c>
      <c r="D289" t="s">
        <v>332</v>
      </c>
      <c r="E289" t="s">
        <v>332</v>
      </c>
      <c r="F289" t="s">
        <v>332</v>
      </c>
      <c r="G289" t="s">
        <v>4977</v>
      </c>
      <c r="I289" t="str">
        <f t="shared" si="20"/>
        <v>N/A</v>
      </c>
      <c r="J289" t="str">
        <f t="shared" si="21"/>
        <v>N/A</v>
      </c>
      <c r="K289" t="str">
        <f t="shared" si="22"/>
        <v>N/A</v>
      </c>
      <c r="L289" t="str">
        <f t="shared" si="23"/>
        <v>N/A</v>
      </c>
      <c r="M289" t="str">
        <f t="shared" si="24"/>
        <v>N/A</v>
      </c>
      <c r="N289">
        <f t="shared" si="25"/>
        <v>0.1318</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4975</v>
      </c>
      <c r="D291" t="s">
        <v>4951</v>
      </c>
      <c r="E291" t="s">
        <v>4952</v>
      </c>
      <c r="F291" t="s">
        <v>4953</v>
      </c>
      <c r="G291" t="s">
        <v>4954</v>
      </c>
      <c r="I291" t="str">
        <f t="shared" si="20"/>
        <v>N/A</v>
      </c>
      <c r="J291">
        <f t="shared" si="21"/>
        <v>2380000000</v>
      </c>
      <c r="K291">
        <f t="shared" si="22"/>
        <v>2360000000</v>
      </c>
      <c r="L291">
        <f t="shared" si="23"/>
        <v>2860000000</v>
      </c>
      <c r="M291">
        <f t="shared" si="24"/>
        <v>3120000000</v>
      </c>
      <c r="N291">
        <f t="shared" si="25"/>
        <v>3430000000</v>
      </c>
    </row>
    <row r="292" spans="1:14" x14ac:dyDescent="0.3">
      <c r="A292" s="1">
        <v>36</v>
      </c>
      <c r="B292" t="s">
        <v>819</v>
      </c>
      <c r="C292" t="s">
        <v>4901</v>
      </c>
      <c r="D292" t="s">
        <v>4902</v>
      </c>
      <c r="E292" t="s">
        <v>4903</v>
      </c>
      <c r="F292" t="s">
        <v>4904</v>
      </c>
      <c r="G292" t="s">
        <v>4905</v>
      </c>
      <c r="I292" t="str">
        <f t="shared" si="20"/>
        <v>pos_trend</v>
      </c>
      <c r="J292">
        <f t="shared" si="21"/>
        <v>23080000000</v>
      </c>
      <c r="K292">
        <f t="shared" si="22"/>
        <v>25120000000</v>
      </c>
      <c r="L292">
        <f t="shared" si="23"/>
        <v>28810000000</v>
      </c>
      <c r="M292">
        <f t="shared" si="24"/>
        <v>32409999999.999996</v>
      </c>
      <c r="N292">
        <f t="shared" si="25"/>
        <v>34850000000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4978</v>
      </c>
      <c r="D295" t="s">
        <v>4979</v>
      </c>
      <c r="E295" t="s">
        <v>4980</v>
      </c>
      <c r="F295" t="s">
        <v>4981</v>
      </c>
      <c r="G295" t="s">
        <v>332</v>
      </c>
      <c r="I295" t="str">
        <f t="shared" si="20"/>
        <v>N/A</v>
      </c>
      <c r="J295" t="str">
        <f t="shared" si="21"/>
        <v>(10.28M)</v>
      </c>
      <c r="K295" t="str">
        <f t="shared" si="22"/>
        <v>(88.11M)</v>
      </c>
      <c r="L295" t="str">
        <f t="shared" si="23"/>
        <v>(11.85M)</v>
      </c>
      <c r="M295" t="str">
        <f t="shared" si="24"/>
        <v>(6.56M)</v>
      </c>
      <c r="N295" t="str">
        <f t="shared" si="25"/>
        <v>N/A</v>
      </c>
    </row>
    <row r="296" spans="1:14" x14ac:dyDescent="0.3">
      <c r="A296" s="1">
        <v>1</v>
      </c>
      <c r="B296" t="s">
        <v>887</v>
      </c>
      <c r="C296" t="s">
        <v>4978</v>
      </c>
      <c r="D296" t="s">
        <v>4979</v>
      </c>
      <c r="E296" t="s">
        <v>4980</v>
      </c>
      <c r="F296" t="s">
        <v>4981</v>
      </c>
      <c r="G296" t="s">
        <v>332</v>
      </c>
      <c r="I296" t="str">
        <f t="shared" si="20"/>
        <v>N/A</v>
      </c>
      <c r="J296" t="str">
        <f t="shared" si="21"/>
        <v>(10.28M)</v>
      </c>
      <c r="K296" t="str">
        <f t="shared" si="22"/>
        <v>(88.11M)</v>
      </c>
      <c r="L296" t="str">
        <f t="shared" si="23"/>
        <v>(11.85M)</v>
      </c>
      <c r="M296" t="str">
        <f t="shared" si="24"/>
        <v>(6.56M)</v>
      </c>
      <c r="N296" t="str">
        <f t="shared" si="25"/>
        <v>N/A</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332</v>
      </c>
      <c r="D298" t="s">
        <v>332</v>
      </c>
      <c r="E298" t="s">
        <v>332</v>
      </c>
      <c r="F298" t="s">
        <v>332</v>
      </c>
      <c r="G298" t="s">
        <v>332</v>
      </c>
      <c r="I298" t="str">
        <f t="shared" si="20"/>
        <v>N/A</v>
      </c>
      <c r="J298" t="str">
        <f t="shared" si="21"/>
        <v>N/A</v>
      </c>
      <c r="K298" t="str">
        <f t="shared" si="22"/>
        <v>N/A</v>
      </c>
      <c r="L298" t="str">
        <f t="shared" si="23"/>
        <v>N/A</v>
      </c>
      <c r="M298" t="str">
        <f t="shared" si="24"/>
        <v>N/A</v>
      </c>
      <c r="N298" t="str">
        <f t="shared" si="25"/>
        <v>N/A</v>
      </c>
    </row>
    <row r="299" spans="1:14" x14ac:dyDescent="0.3">
      <c r="A299" s="1">
        <v>4</v>
      </c>
      <c r="B299" t="s">
        <v>914</v>
      </c>
      <c r="C299" t="s">
        <v>4982</v>
      </c>
      <c r="D299" t="s">
        <v>4983</v>
      </c>
      <c r="E299" t="s">
        <v>4984</v>
      </c>
      <c r="F299" t="s">
        <v>332</v>
      </c>
      <c r="G299" t="s">
        <v>332</v>
      </c>
      <c r="I299" t="str">
        <f t="shared" si="20"/>
        <v>N/A</v>
      </c>
      <c r="J299">
        <f t="shared" si="21"/>
        <v>18910000</v>
      </c>
      <c r="K299">
        <f t="shared" si="22"/>
        <v>6060000</v>
      </c>
      <c r="L299">
        <f t="shared" si="23"/>
        <v>138470000</v>
      </c>
      <c r="M299" t="str">
        <f t="shared" si="24"/>
        <v>N/A</v>
      </c>
      <c r="N299" t="str">
        <f t="shared" si="25"/>
        <v>N/A</v>
      </c>
    </row>
    <row r="300" spans="1:14" x14ac:dyDescent="0.3">
      <c r="A300" s="1">
        <v>5</v>
      </c>
      <c r="B300" t="s">
        <v>917</v>
      </c>
      <c r="C300" t="s">
        <v>4985</v>
      </c>
      <c r="D300" t="s">
        <v>4986</v>
      </c>
      <c r="E300" t="s">
        <v>4987</v>
      </c>
      <c r="F300" t="s">
        <v>4988</v>
      </c>
      <c r="G300" t="s">
        <v>4989</v>
      </c>
      <c r="I300" t="str">
        <f t="shared" si="20"/>
        <v>N/A</v>
      </c>
      <c r="J300" t="str">
        <f t="shared" si="21"/>
        <v>(382.36M)</v>
      </c>
      <c r="K300">
        <f t="shared" si="22"/>
        <v>116880000</v>
      </c>
      <c r="L300">
        <f t="shared" si="23"/>
        <v>28870000</v>
      </c>
      <c r="M300" t="str">
        <f t="shared" si="24"/>
        <v>(1.78B)</v>
      </c>
      <c r="N300">
        <f t="shared" si="25"/>
        <v>213870000</v>
      </c>
    </row>
    <row r="301" spans="1:14" x14ac:dyDescent="0.3">
      <c r="A301" s="1">
        <v>6</v>
      </c>
      <c r="B301" t="s">
        <v>918</v>
      </c>
      <c r="C301" t="s">
        <v>4990</v>
      </c>
      <c r="D301" t="s">
        <v>4991</v>
      </c>
      <c r="E301" t="s">
        <v>4992</v>
      </c>
      <c r="F301" t="s">
        <v>4993</v>
      </c>
      <c r="G301" t="s">
        <v>4994</v>
      </c>
      <c r="I301" t="str">
        <f t="shared" si="20"/>
        <v>N/A</v>
      </c>
      <c r="J301" t="str">
        <f t="shared" si="21"/>
        <v>(3.6B)</v>
      </c>
      <c r="K301" t="str">
        <f t="shared" si="22"/>
        <v>(1.81B)</v>
      </c>
      <c r="L301" t="str">
        <f t="shared" si="23"/>
        <v>(2.05B)</v>
      </c>
      <c r="M301" t="str">
        <f t="shared" si="24"/>
        <v>(5.32B)</v>
      </c>
      <c r="N301" t="str">
        <f t="shared" si="25"/>
        <v>(4.07B)</v>
      </c>
    </row>
    <row r="302" spans="1:14" x14ac:dyDescent="0.3">
      <c r="A302" s="1">
        <v>7</v>
      </c>
      <c r="B302" t="s">
        <v>919</v>
      </c>
      <c r="C302" t="s">
        <v>4995</v>
      </c>
      <c r="D302" t="s">
        <v>1711</v>
      </c>
      <c r="E302" t="s">
        <v>3499</v>
      </c>
      <c r="F302" t="s">
        <v>4996</v>
      </c>
      <c r="G302" t="s">
        <v>4997</v>
      </c>
      <c r="I302" t="str">
        <f t="shared" si="20"/>
        <v>N/A</v>
      </c>
      <c r="J302">
        <f t="shared" si="21"/>
        <v>3220000000</v>
      </c>
      <c r="K302">
        <f t="shared" si="22"/>
        <v>1930000000</v>
      </c>
      <c r="L302">
        <f t="shared" si="23"/>
        <v>2080000000</v>
      </c>
      <c r="M302">
        <f t="shared" si="24"/>
        <v>3540000000</v>
      </c>
      <c r="N302">
        <f t="shared" si="25"/>
        <v>4290000000</v>
      </c>
    </row>
    <row r="303" spans="1:14" x14ac:dyDescent="0.3">
      <c r="A303" s="1">
        <v>8</v>
      </c>
      <c r="B303" t="s">
        <v>1828</v>
      </c>
      <c r="C303" t="s">
        <v>4998</v>
      </c>
      <c r="D303" t="s">
        <v>4999</v>
      </c>
      <c r="E303" t="s">
        <v>5000</v>
      </c>
      <c r="F303" t="s">
        <v>5001</v>
      </c>
      <c r="G303" t="s">
        <v>5002</v>
      </c>
      <c r="I303" t="str">
        <f t="shared" si="20"/>
        <v>N/A</v>
      </c>
      <c r="J303" t="str">
        <f t="shared" si="21"/>
        <v>(902.62M)</v>
      </c>
      <c r="K303" t="str">
        <f t="shared" si="22"/>
        <v>(3.24B)</v>
      </c>
      <c r="L303" t="str">
        <f t="shared" si="23"/>
        <v>(3.51B)</v>
      </c>
      <c r="M303" t="str">
        <f t="shared" si="24"/>
        <v>(3.56B)</v>
      </c>
      <c r="N303" t="str">
        <f t="shared" si="25"/>
        <v>(2.71B)</v>
      </c>
    </row>
    <row r="304" spans="1:14" x14ac:dyDescent="0.3">
      <c r="A304" s="1">
        <v>9</v>
      </c>
      <c r="B304" t="s">
        <v>1834</v>
      </c>
      <c r="C304" t="s">
        <v>5003</v>
      </c>
      <c r="D304" t="s">
        <v>5004</v>
      </c>
      <c r="E304" t="s">
        <v>1569</v>
      </c>
      <c r="F304" t="s">
        <v>4960</v>
      </c>
      <c r="G304" t="s">
        <v>5005</v>
      </c>
      <c r="I304" t="str">
        <f t="shared" si="20"/>
        <v>N/A</v>
      </c>
      <c r="J304">
        <f t="shared" si="21"/>
        <v>428720000</v>
      </c>
      <c r="K304">
        <f t="shared" si="22"/>
        <v>376440000</v>
      </c>
      <c r="L304">
        <f t="shared" si="23"/>
        <v>1150000000</v>
      </c>
      <c r="M304">
        <f t="shared" si="24"/>
        <v>1730000000</v>
      </c>
      <c r="N304">
        <f t="shared" si="25"/>
        <v>684770000</v>
      </c>
    </row>
    <row r="305" spans="1:14" x14ac:dyDescent="0.3">
      <c r="A305" s="1">
        <v>10</v>
      </c>
      <c r="B305" t="s">
        <v>920</v>
      </c>
      <c r="C305" t="s">
        <v>5006</v>
      </c>
      <c r="D305" t="s">
        <v>5007</v>
      </c>
      <c r="E305" t="s">
        <v>5008</v>
      </c>
      <c r="F305" t="s">
        <v>2526</v>
      </c>
      <c r="G305" t="s">
        <v>332</v>
      </c>
      <c r="I305" t="str">
        <f t="shared" si="20"/>
        <v>N/A</v>
      </c>
      <c r="J305" t="str">
        <f t="shared" si="21"/>
        <v>(491,000)</v>
      </c>
      <c r="K305" t="str">
        <f t="shared" si="22"/>
        <v>(330,000)</v>
      </c>
      <c r="L305" t="str">
        <f t="shared" si="23"/>
        <v>(3.78M)</v>
      </c>
      <c r="M305" t="str">
        <f t="shared" si="24"/>
        <v>(3.96M)</v>
      </c>
      <c r="N305" t="str">
        <f t="shared" si="25"/>
        <v>N/A</v>
      </c>
    </row>
    <row r="306" spans="1:14" x14ac:dyDescent="0.3">
      <c r="A306" s="1">
        <v>11</v>
      </c>
      <c r="B306" t="s">
        <v>921</v>
      </c>
      <c r="C306" t="s">
        <v>332</v>
      </c>
      <c r="D306" t="s">
        <v>332</v>
      </c>
      <c r="E306" t="s">
        <v>5009</v>
      </c>
      <c r="F306" t="s">
        <v>4273</v>
      </c>
      <c r="G306" t="s">
        <v>5010</v>
      </c>
      <c r="I306" t="str">
        <f t="shared" si="20"/>
        <v>N/A</v>
      </c>
      <c r="J306" t="str">
        <f t="shared" si="21"/>
        <v>N/A</v>
      </c>
      <c r="K306" t="str">
        <f t="shared" si="22"/>
        <v>N/A</v>
      </c>
      <c r="L306">
        <f t="shared" si="23"/>
        <v>49480000</v>
      </c>
      <c r="M306" t="str">
        <f t="shared" si="24"/>
        <v>156000</v>
      </c>
      <c r="N306">
        <f t="shared" si="25"/>
        <v>24230000</v>
      </c>
    </row>
    <row r="307" spans="1:14" x14ac:dyDescent="0.3">
      <c r="A307" s="1">
        <v>12</v>
      </c>
      <c r="B307" t="s">
        <v>923</v>
      </c>
      <c r="C307" t="s">
        <v>5011</v>
      </c>
      <c r="D307" t="s">
        <v>5012</v>
      </c>
      <c r="E307" t="s">
        <v>5013</v>
      </c>
      <c r="F307" t="s">
        <v>5014</v>
      </c>
      <c r="G307" t="s">
        <v>5015</v>
      </c>
      <c r="I307" t="str">
        <f t="shared" si="20"/>
        <v>N/A</v>
      </c>
      <c r="J307" t="str">
        <f t="shared" si="21"/>
        <v>(848.12M)</v>
      </c>
      <c r="K307" t="str">
        <f t="shared" si="22"/>
        <v>(2.83B)</v>
      </c>
      <c r="L307" t="str">
        <f t="shared" si="23"/>
        <v>(2.16B)</v>
      </c>
      <c r="M307" t="str">
        <f t="shared" si="24"/>
        <v>(3.63B)</v>
      </c>
      <c r="N307" t="str">
        <f t="shared" si="25"/>
        <v>(1.79B)</v>
      </c>
    </row>
    <row r="308" spans="1:14" x14ac:dyDescent="0.3">
      <c r="A308" s="1">
        <v>13</v>
      </c>
      <c r="B308" t="s">
        <v>929</v>
      </c>
      <c r="C308" t="s">
        <v>332</v>
      </c>
      <c r="D308" t="s">
        <v>5016</v>
      </c>
      <c r="E308" t="s">
        <v>5017</v>
      </c>
      <c r="F308" t="s">
        <v>5018</v>
      </c>
      <c r="G308" t="s">
        <v>5019</v>
      </c>
      <c r="I308" t="str">
        <f t="shared" si="20"/>
        <v>N/A</v>
      </c>
      <c r="J308" t="str">
        <f t="shared" si="21"/>
        <v>N/A</v>
      </c>
      <c r="K308">
        <f t="shared" si="22"/>
        <v>-2.3347000000000002</v>
      </c>
      <c r="L308">
        <f t="shared" si="23"/>
        <v>0.23500000000000001</v>
      </c>
      <c r="M308">
        <f t="shared" si="24"/>
        <v>-0.67560000000000009</v>
      </c>
      <c r="N308">
        <f t="shared" si="25"/>
        <v>0.50690000000000002</v>
      </c>
    </row>
    <row r="309" spans="1:14" x14ac:dyDescent="0.3">
      <c r="A309" s="1">
        <v>14</v>
      </c>
      <c r="B309" t="s">
        <v>1852</v>
      </c>
      <c r="C309" t="s">
        <v>5020</v>
      </c>
      <c r="D309" t="s">
        <v>5021</v>
      </c>
      <c r="E309" t="s">
        <v>5022</v>
      </c>
      <c r="F309" t="s">
        <v>5023</v>
      </c>
      <c r="G309" t="s">
        <v>5024</v>
      </c>
      <c r="I309" t="str">
        <f t="shared" si="20"/>
        <v>N/A</v>
      </c>
      <c r="J309">
        <f t="shared" si="21"/>
        <v>-0.80689999999999995</v>
      </c>
      <c r="K309">
        <f t="shared" si="22"/>
        <v>-2.6464999999999996</v>
      </c>
      <c r="L309">
        <f t="shared" si="23"/>
        <v>-1.8754</v>
      </c>
      <c r="M309">
        <f t="shared" si="24"/>
        <v>-3.4401999999999999</v>
      </c>
      <c r="N309">
        <f t="shared" si="25"/>
        <v>-1.5716000000000001</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5025</v>
      </c>
      <c r="D312" t="s">
        <v>5026</v>
      </c>
      <c r="E312" t="s">
        <v>5027</v>
      </c>
      <c r="F312" t="s">
        <v>5028</v>
      </c>
      <c r="G312" t="s">
        <v>5029</v>
      </c>
      <c r="I312" t="str">
        <f t="shared" si="20"/>
        <v>N/A</v>
      </c>
      <c r="J312" t="str">
        <f t="shared" si="21"/>
        <v>(64.22M)</v>
      </c>
      <c r="K312" t="str">
        <f t="shared" si="22"/>
        <v>(86.29M)</v>
      </c>
      <c r="L312" t="str">
        <f t="shared" si="23"/>
        <v>(103.62M)</v>
      </c>
      <c r="M312" t="str">
        <f t="shared" si="24"/>
        <v>(115.64M)</v>
      </c>
      <c r="N312" t="str">
        <f t="shared" si="25"/>
        <v>(115.83M)</v>
      </c>
    </row>
    <row r="313" spans="1:14" x14ac:dyDescent="0.3">
      <c r="A313" s="1">
        <v>1</v>
      </c>
      <c r="B313" t="s">
        <v>946</v>
      </c>
      <c r="C313" t="s">
        <v>5025</v>
      </c>
      <c r="D313" t="s">
        <v>5026</v>
      </c>
      <c r="E313" t="s">
        <v>5027</v>
      </c>
      <c r="F313" t="s">
        <v>5028</v>
      </c>
      <c r="G313" t="s">
        <v>5029</v>
      </c>
      <c r="I313" t="str">
        <f t="shared" si="20"/>
        <v>N/A</v>
      </c>
      <c r="J313" t="str">
        <f t="shared" si="21"/>
        <v>(64.22M)</v>
      </c>
      <c r="K313" t="str">
        <f t="shared" si="22"/>
        <v>(86.29M)</v>
      </c>
      <c r="L313" t="str">
        <f t="shared" si="23"/>
        <v>(103.62M)</v>
      </c>
      <c r="M313" t="str">
        <f t="shared" si="24"/>
        <v>(115.64M)</v>
      </c>
      <c r="N313" t="str">
        <f t="shared" si="25"/>
        <v>(115.83M)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5030</v>
      </c>
      <c r="E315" t="s">
        <v>5031</v>
      </c>
      <c r="F315" t="s">
        <v>5032</v>
      </c>
      <c r="G315" t="s">
        <v>5033</v>
      </c>
      <c r="I315" t="str">
        <f t="shared" si="20"/>
        <v>N/A</v>
      </c>
      <c r="J315" t="str">
        <f t="shared" si="21"/>
        <v>N/A</v>
      </c>
      <c r="K315">
        <f t="shared" si="22"/>
        <v>-0.34370000000000001</v>
      </c>
      <c r="L315">
        <f t="shared" si="23"/>
        <v>-0.20079999999999998</v>
      </c>
      <c r="M315">
        <f t="shared" si="24"/>
        <v>-0.11599999999999999</v>
      </c>
      <c r="N315">
        <f t="shared" si="25"/>
        <v>-1.6000000000000001E-3</v>
      </c>
    </row>
    <row r="316" spans="1:14" x14ac:dyDescent="0.3">
      <c r="A316" s="1">
        <v>4</v>
      </c>
      <c r="B316" t="s">
        <v>1878</v>
      </c>
      <c r="C316" t="s">
        <v>332</v>
      </c>
      <c r="D316" t="s">
        <v>332</v>
      </c>
      <c r="E316" t="s">
        <v>332</v>
      </c>
      <c r="F316" t="s">
        <v>332</v>
      </c>
      <c r="G316" t="s">
        <v>332</v>
      </c>
      <c r="I316" t="str">
        <f t="shared" ref="I316:I379" si="26">IF(AND(K316&gt; J316, L316&gt; K316, M316&gt; L316, N316&gt; M316), "pos_trend", IF(AND(K316&lt; J316, L316&lt; K316, M316&lt; L316, N316&lt; M316), "neg_trend", "N/A"))</f>
        <v>N/A</v>
      </c>
      <c r="J316" t="str">
        <f t="shared" ref="J316:J379" si="27">IF(TRIM(C316)="-", "N/A", IF(RIGHT(C316,1)="M",1000000*VALUE(LEFT(C316,LEN(C316)-1)),IF(RIGHT(C316,1)="B",1000000000*VALUE(LEFT(C316,LEN(C316)-1)),IF(RIGHT(C316,1)="%",0.01*VALUE(LEFT(C316,LEN(C316)-1)),C316))))</f>
        <v>N/A</v>
      </c>
      <c r="K316" t="str">
        <f t="shared" ref="K316:K379" si="28">IF(TRIM(D316)="-", "N/A", IF(RIGHT(D316,1)="M",1000000*VALUE(LEFT(D316,LEN(D316)-1)),IF(RIGHT(D316,1)="B",1000000000*VALUE(LEFT(D316,LEN(D316)-1)),IF(RIGHT(D316,1)="%",0.01*VALUE(LEFT(D316,LEN(D316)-1)),D316))))</f>
        <v>N/A</v>
      </c>
      <c r="L316" t="str">
        <f t="shared" ref="L316:L379" si="29">IF(TRIM(E316)="-", "N/A", IF(RIGHT(E316,1)="M",1000000*VALUE(LEFT(E316,LEN(E316)-1)),IF(RIGHT(E316,1)="B",1000000000*VALUE(LEFT(E316,LEN(E316)-1)),IF(RIGHT(E316,1)="%",0.01*VALUE(LEFT(E316,LEN(E316)-1)),E316))))</f>
        <v>N/A</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5034</v>
      </c>
      <c r="D317" t="s">
        <v>5035</v>
      </c>
      <c r="E317" t="s">
        <v>1964</v>
      </c>
      <c r="F317" t="s">
        <v>3255</v>
      </c>
      <c r="G317" t="s">
        <v>5036</v>
      </c>
      <c r="I317" t="str">
        <f t="shared" si="26"/>
        <v>N/A</v>
      </c>
      <c r="J317">
        <f t="shared" si="27"/>
        <v>856350000</v>
      </c>
      <c r="K317">
        <f t="shared" si="28"/>
        <v>2100000000</v>
      </c>
      <c r="L317">
        <f t="shared" si="29"/>
        <v>2280000000</v>
      </c>
      <c r="M317">
        <f t="shared" si="30"/>
        <v>3490000000</v>
      </c>
      <c r="N317">
        <f t="shared" si="31"/>
        <v>2450000000</v>
      </c>
    </row>
    <row r="318" spans="1:14" x14ac:dyDescent="0.3">
      <c r="A318" s="1">
        <v>6</v>
      </c>
      <c r="B318" t="s">
        <v>947</v>
      </c>
      <c r="C318" t="s">
        <v>5037</v>
      </c>
      <c r="D318" t="s">
        <v>5038</v>
      </c>
      <c r="E318" t="s">
        <v>5039</v>
      </c>
      <c r="F318" t="s">
        <v>5040</v>
      </c>
      <c r="G318" t="s">
        <v>5041</v>
      </c>
      <c r="I318" t="str">
        <f t="shared" si="26"/>
        <v>N/A</v>
      </c>
      <c r="J318" t="str">
        <f t="shared" si="27"/>
        <v>(196.13M)</v>
      </c>
      <c r="K318" t="str">
        <f t="shared" si="28"/>
        <v>(210.77M)</v>
      </c>
      <c r="L318" t="str">
        <f t="shared" si="29"/>
        <v>(3.53M)</v>
      </c>
      <c r="M318" t="str">
        <f t="shared" si="30"/>
        <v>(3.13M)</v>
      </c>
      <c r="N318" t="str">
        <f t="shared" si="31"/>
        <v>(243,000)</v>
      </c>
    </row>
    <row r="319" spans="1:14" x14ac:dyDescent="0.3">
      <c r="A319" s="1">
        <v>7</v>
      </c>
      <c r="B319" t="s">
        <v>953</v>
      </c>
      <c r="C319" t="s">
        <v>5042</v>
      </c>
      <c r="D319" t="s">
        <v>5043</v>
      </c>
      <c r="E319" t="s">
        <v>5044</v>
      </c>
      <c r="F319" t="s">
        <v>5045</v>
      </c>
      <c r="G319" t="s">
        <v>5046</v>
      </c>
      <c r="I319" t="str">
        <f t="shared" si="26"/>
        <v>N/A</v>
      </c>
      <c r="J319" t="str">
        <f t="shared" si="27"/>
        <v>(199.95M)</v>
      </c>
      <c r="K319" t="str">
        <f t="shared" si="28"/>
        <v>(213.83M)</v>
      </c>
      <c r="L319" t="str">
        <f t="shared" si="29"/>
        <v>(10.33M)</v>
      </c>
      <c r="M319" t="str">
        <f t="shared" si="30"/>
        <v>(5.96M)</v>
      </c>
      <c r="N319" t="str">
        <f t="shared" si="31"/>
        <v>(3.23M)</v>
      </c>
    </row>
    <row r="320" spans="1:14" x14ac:dyDescent="0.3">
      <c r="A320" s="1">
        <v>8</v>
      </c>
      <c r="B320" t="s">
        <v>957</v>
      </c>
      <c r="C320" t="s">
        <v>5047</v>
      </c>
      <c r="D320" t="s">
        <v>5048</v>
      </c>
      <c r="E320" t="s">
        <v>5049</v>
      </c>
      <c r="F320" t="s">
        <v>4734</v>
      </c>
      <c r="G320" t="s">
        <v>4384</v>
      </c>
      <c r="I320" t="str">
        <f t="shared" si="26"/>
        <v>N/A</v>
      </c>
      <c r="J320">
        <f t="shared" si="27"/>
        <v>3820000</v>
      </c>
      <c r="K320">
        <f t="shared" si="28"/>
        <v>3050000</v>
      </c>
      <c r="L320">
        <f t="shared" si="29"/>
        <v>6790000</v>
      </c>
      <c r="M320">
        <f t="shared" si="30"/>
        <v>2840000</v>
      </c>
      <c r="N320">
        <f t="shared" si="31"/>
        <v>2980000</v>
      </c>
    </row>
    <row r="321" spans="1:14" x14ac:dyDescent="0.3">
      <c r="A321" s="1">
        <v>9</v>
      </c>
      <c r="B321" t="s">
        <v>961</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963</v>
      </c>
      <c r="C322" t="s">
        <v>5050</v>
      </c>
      <c r="D322" t="s">
        <v>5051</v>
      </c>
      <c r="E322" t="s">
        <v>5052</v>
      </c>
      <c r="F322" t="s">
        <v>5053</v>
      </c>
      <c r="G322" t="s">
        <v>5054</v>
      </c>
      <c r="I322" t="str">
        <f t="shared" si="26"/>
        <v>N/A</v>
      </c>
      <c r="J322" t="str">
        <f t="shared" si="27"/>
        <v>(229.26M)</v>
      </c>
      <c r="K322">
        <f t="shared" si="28"/>
        <v>69690000</v>
      </c>
      <c r="L322" t="str">
        <f t="shared" si="29"/>
        <v>(40.31M)</v>
      </c>
      <c r="M322">
        <f t="shared" si="30"/>
        <v>680000000</v>
      </c>
      <c r="N322" t="str">
        <f t="shared" si="31"/>
        <v>(657.49M)</v>
      </c>
    </row>
    <row r="323" spans="1:14" x14ac:dyDescent="0.3">
      <c r="A323" s="1">
        <v>11</v>
      </c>
      <c r="B323" t="s">
        <v>969</v>
      </c>
      <c r="C323" t="s">
        <v>5055</v>
      </c>
      <c r="D323" t="s">
        <v>4479</v>
      </c>
      <c r="E323" t="s">
        <v>332</v>
      </c>
      <c r="F323" t="s">
        <v>332</v>
      </c>
      <c r="G323" t="s">
        <v>5056</v>
      </c>
      <c r="I323" t="str">
        <f t="shared" si="26"/>
        <v>N/A</v>
      </c>
      <c r="J323" t="str">
        <f t="shared" si="27"/>
        <v>(5.21M)</v>
      </c>
      <c r="K323" t="str">
        <f t="shared" si="28"/>
        <v>(20M)</v>
      </c>
      <c r="L323" t="str">
        <f t="shared" si="29"/>
        <v>N/A</v>
      </c>
      <c r="M323" t="str">
        <f t="shared" si="30"/>
        <v>N/A</v>
      </c>
      <c r="N323">
        <f t="shared" si="31"/>
        <v>62510000</v>
      </c>
    </row>
    <row r="324" spans="1:14" x14ac:dyDescent="0.3">
      <c r="A324" s="1">
        <v>12</v>
      </c>
      <c r="B324" t="s">
        <v>970</v>
      </c>
      <c r="C324" t="s">
        <v>5057</v>
      </c>
      <c r="D324" t="s">
        <v>5058</v>
      </c>
      <c r="E324" t="s">
        <v>5052</v>
      </c>
      <c r="F324" t="s">
        <v>5053</v>
      </c>
      <c r="G324" t="s">
        <v>5059</v>
      </c>
      <c r="I324" t="str">
        <f t="shared" si="26"/>
        <v>N/A</v>
      </c>
      <c r="J324" t="str">
        <f t="shared" si="27"/>
        <v>(224.05M)</v>
      </c>
      <c r="K324">
        <f t="shared" si="28"/>
        <v>89690000</v>
      </c>
      <c r="L324" t="str">
        <f t="shared" si="29"/>
        <v>(40.31M)</v>
      </c>
      <c r="M324">
        <f t="shared" si="30"/>
        <v>680000000</v>
      </c>
      <c r="N324" t="str">
        <f t="shared" si="31"/>
        <v>(720M)</v>
      </c>
    </row>
    <row r="325" spans="1:14" x14ac:dyDescent="0.3">
      <c r="A325" s="1">
        <v>13</v>
      </c>
      <c r="B325" t="s">
        <v>971</v>
      </c>
      <c r="C325" t="s">
        <v>332</v>
      </c>
      <c r="D325" t="s">
        <v>5060</v>
      </c>
      <c r="E325" t="s">
        <v>332</v>
      </c>
      <c r="F325" t="s">
        <v>5061</v>
      </c>
      <c r="G325" t="s">
        <v>332</v>
      </c>
      <c r="I325" t="str">
        <f t="shared" si="26"/>
        <v>N/A</v>
      </c>
      <c r="J325" t="str">
        <f t="shared" si="27"/>
        <v>N/A</v>
      </c>
      <c r="K325">
        <f t="shared" si="28"/>
        <v>100000000</v>
      </c>
      <c r="L325" t="str">
        <f t="shared" si="29"/>
        <v>N/A</v>
      </c>
      <c r="M325">
        <f t="shared" si="30"/>
        <v>700000000</v>
      </c>
      <c r="N325" t="str">
        <f t="shared" si="31"/>
        <v>N/A</v>
      </c>
    </row>
    <row r="326" spans="1:14" x14ac:dyDescent="0.3">
      <c r="A326" s="1">
        <v>14</v>
      </c>
      <c r="B326" t="s">
        <v>972</v>
      </c>
      <c r="C326" t="s">
        <v>5057</v>
      </c>
      <c r="D326" t="s">
        <v>5062</v>
      </c>
      <c r="E326" t="s">
        <v>5052</v>
      </c>
      <c r="F326" t="s">
        <v>4479</v>
      </c>
      <c r="G326" t="s">
        <v>5059</v>
      </c>
      <c r="I326" t="str">
        <f t="shared" si="26"/>
        <v>N/A</v>
      </c>
      <c r="J326" t="str">
        <f t="shared" si="27"/>
        <v>(224.05M)</v>
      </c>
      <c r="K326" t="str">
        <f t="shared" si="28"/>
        <v>(10.31M)</v>
      </c>
      <c r="L326" t="str">
        <f t="shared" si="29"/>
        <v>(40.31M)</v>
      </c>
      <c r="M326" t="str">
        <f t="shared" si="30"/>
        <v>(20M)</v>
      </c>
      <c r="N326" t="str">
        <f t="shared" si="31"/>
        <v>(720M)</v>
      </c>
    </row>
    <row r="327" spans="1:14" x14ac:dyDescent="0.3">
      <c r="A327" s="1">
        <v>15</v>
      </c>
      <c r="B327" t="s">
        <v>830</v>
      </c>
      <c r="C327" t="s">
        <v>5063</v>
      </c>
      <c r="D327" t="s">
        <v>5064</v>
      </c>
      <c r="E327" t="s">
        <v>5065</v>
      </c>
      <c r="F327" t="s">
        <v>5066</v>
      </c>
      <c r="G327" t="s">
        <v>5067</v>
      </c>
      <c r="I327" t="str">
        <f t="shared" si="26"/>
        <v>N/A</v>
      </c>
      <c r="J327" t="str">
        <f t="shared" si="27"/>
        <v>(2.55M)</v>
      </c>
      <c r="K327">
        <f t="shared" si="28"/>
        <v>5520000</v>
      </c>
      <c r="L327" t="str">
        <f t="shared" si="29"/>
        <v>(18.49M)</v>
      </c>
      <c r="M327" t="str">
        <f t="shared" si="30"/>
        <v>(563.53M)</v>
      </c>
      <c r="N327">
        <f t="shared" si="31"/>
        <v>1060000</v>
      </c>
    </row>
    <row r="328" spans="1:14" x14ac:dyDescent="0.3">
      <c r="A328" s="1">
        <v>16</v>
      </c>
      <c r="B328" t="s">
        <v>920</v>
      </c>
      <c r="C328" t="s">
        <v>5063</v>
      </c>
      <c r="D328" t="s">
        <v>332</v>
      </c>
      <c r="E328" t="s">
        <v>5068</v>
      </c>
      <c r="F328" t="s">
        <v>5069</v>
      </c>
      <c r="G328" t="s">
        <v>332</v>
      </c>
      <c r="I328" t="str">
        <f t="shared" si="26"/>
        <v>N/A</v>
      </c>
      <c r="J328" t="str">
        <f t="shared" si="27"/>
        <v>(2.55M)</v>
      </c>
      <c r="K328" t="str">
        <f t="shared" si="28"/>
        <v>N/A</v>
      </c>
      <c r="L328" t="str">
        <f t="shared" si="29"/>
        <v>(25M)</v>
      </c>
      <c r="M328" t="str">
        <f t="shared" si="30"/>
        <v>(566.82M)</v>
      </c>
      <c r="N328" t="str">
        <f t="shared" si="31"/>
        <v>N/A</v>
      </c>
    </row>
    <row r="329" spans="1:14" x14ac:dyDescent="0.3">
      <c r="A329" s="1">
        <v>17</v>
      </c>
      <c r="B329" t="s">
        <v>921</v>
      </c>
      <c r="C329" t="s">
        <v>332</v>
      </c>
      <c r="D329" t="s">
        <v>5064</v>
      </c>
      <c r="E329" t="s">
        <v>5070</v>
      </c>
      <c r="F329" t="s">
        <v>5071</v>
      </c>
      <c r="G329" t="s">
        <v>5067</v>
      </c>
      <c r="I329" t="str">
        <f t="shared" si="26"/>
        <v>N/A</v>
      </c>
      <c r="J329" t="str">
        <f t="shared" si="27"/>
        <v>N/A</v>
      </c>
      <c r="K329">
        <f t="shared" si="28"/>
        <v>5520000</v>
      </c>
      <c r="L329">
        <f t="shared" si="29"/>
        <v>6510000</v>
      </c>
      <c r="M329">
        <f t="shared" si="30"/>
        <v>3290000</v>
      </c>
      <c r="N329">
        <f t="shared" si="31"/>
        <v>1060000</v>
      </c>
    </row>
    <row r="330" spans="1:14" x14ac:dyDescent="0.3">
      <c r="A330" s="1">
        <v>18</v>
      </c>
      <c r="B330" t="s">
        <v>976</v>
      </c>
      <c r="C330" t="s">
        <v>5072</v>
      </c>
      <c r="D330" t="s">
        <v>5073</v>
      </c>
      <c r="E330" t="s">
        <v>5074</v>
      </c>
      <c r="F330" t="s">
        <v>3255</v>
      </c>
      <c r="G330" t="s">
        <v>4959</v>
      </c>
      <c r="I330" t="str">
        <f t="shared" si="26"/>
        <v>N/A</v>
      </c>
      <c r="J330">
        <f t="shared" si="27"/>
        <v>364200000</v>
      </c>
      <c r="K330">
        <f t="shared" si="28"/>
        <v>1880000000</v>
      </c>
      <c r="L330">
        <f t="shared" si="29"/>
        <v>2109999999.9999998</v>
      </c>
      <c r="M330">
        <f t="shared" si="30"/>
        <v>3490000000</v>
      </c>
      <c r="N330">
        <f t="shared" si="31"/>
        <v>1680000000</v>
      </c>
    </row>
    <row r="331" spans="1:14" x14ac:dyDescent="0.3">
      <c r="A331" s="1">
        <v>19</v>
      </c>
      <c r="B331" t="s">
        <v>981</v>
      </c>
      <c r="C331" t="s">
        <v>332</v>
      </c>
      <c r="D331" t="s">
        <v>5075</v>
      </c>
      <c r="E331" t="s">
        <v>5076</v>
      </c>
      <c r="F331" t="s">
        <v>5077</v>
      </c>
      <c r="G331" t="s">
        <v>5078</v>
      </c>
      <c r="I331" t="str">
        <f t="shared" si="26"/>
        <v>N/A</v>
      </c>
      <c r="J331" t="str">
        <f t="shared" si="27"/>
        <v>N/A</v>
      </c>
      <c r="K331">
        <f t="shared" si="28"/>
        <v>4.1667000000000005</v>
      </c>
      <c r="L331">
        <f t="shared" si="29"/>
        <v>0.12189999999999999</v>
      </c>
      <c r="M331">
        <f t="shared" si="30"/>
        <v>0.65329999999999999</v>
      </c>
      <c r="N331">
        <f t="shared" si="31"/>
        <v>-0.51859999999999995</v>
      </c>
    </row>
    <row r="332" spans="1:14" x14ac:dyDescent="0.3">
      <c r="A332" s="1">
        <v>20</v>
      </c>
      <c r="B332" t="s">
        <v>1926</v>
      </c>
      <c r="C332" t="s">
        <v>5079</v>
      </c>
      <c r="D332" t="s">
        <v>5080</v>
      </c>
      <c r="E332" t="s">
        <v>5081</v>
      </c>
      <c r="F332" t="s">
        <v>5082</v>
      </c>
      <c r="G332" t="s">
        <v>5083</v>
      </c>
      <c r="I332" t="str">
        <f t="shared" si="26"/>
        <v>N/A</v>
      </c>
      <c r="J332">
        <f t="shared" si="27"/>
        <v>0.34649999999999997</v>
      </c>
      <c r="K332">
        <f t="shared" si="28"/>
        <v>1.7608000000000001</v>
      </c>
      <c r="L332">
        <f t="shared" si="29"/>
        <v>1.8297999999999999</v>
      </c>
      <c r="M332">
        <f t="shared" si="30"/>
        <v>3.3121</v>
      </c>
      <c r="N332">
        <f t="shared" si="31"/>
        <v>1.4772999999999998</v>
      </c>
    </row>
    <row r="333" spans="1:14" x14ac:dyDescent="0.3">
      <c r="A333" s="1">
        <v>21</v>
      </c>
      <c r="B333" t="s">
        <v>991</v>
      </c>
      <c r="C333" t="s">
        <v>3688</v>
      </c>
      <c r="D333" t="s">
        <v>332</v>
      </c>
      <c r="E333" t="s">
        <v>332</v>
      </c>
      <c r="F333" t="s">
        <v>5084</v>
      </c>
      <c r="G333" t="s">
        <v>5085</v>
      </c>
      <c r="I333" t="str">
        <f t="shared" si="26"/>
        <v>N/A</v>
      </c>
      <c r="J333" t="str">
        <f t="shared" si="27"/>
        <v>(900,000)</v>
      </c>
      <c r="K333" t="str">
        <f t="shared" si="28"/>
        <v>N/A</v>
      </c>
      <c r="L333" t="str">
        <f t="shared" si="29"/>
        <v>N/A</v>
      </c>
      <c r="M333" t="str">
        <f t="shared" si="30"/>
        <v>(11.05M)</v>
      </c>
      <c r="N333" t="str">
        <f t="shared" si="31"/>
        <v>(11.94M)</v>
      </c>
    </row>
    <row r="334" spans="1:14" x14ac:dyDescent="0.3">
      <c r="A334" s="1">
        <v>22</v>
      </c>
      <c r="B334" t="s">
        <v>997</v>
      </c>
      <c r="C334" t="s">
        <v>998</v>
      </c>
      <c r="D334" t="s">
        <v>998</v>
      </c>
      <c r="E334" t="s">
        <v>332</v>
      </c>
      <c r="F334" t="s">
        <v>998</v>
      </c>
      <c r="G334" t="s">
        <v>998</v>
      </c>
      <c r="I334" t="str">
        <f t="shared" si="26"/>
        <v>N/A</v>
      </c>
      <c r="J334" t="str">
        <f t="shared" si="27"/>
        <v>0</v>
      </c>
      <c r="K334" t="str">
        <f t="shared" si="28"/>
        <v>0</v>
      </c>
      <c r="L334" t="str">
        <f t="shared" si="29"/>
        <v>N/A</v>
      </c>
      <c r="M334" t="str">
        <f t="shared" si="30"/>
        <v>0</v>
      </c>
      <c r="N334" t="str">
        <f t="shared" si="31"/>
        <v>0</v>
      </c>
    </row>
    <row r="335" spans="1:14" x14ac:dyDescent="0.3">
      <c r="A335" s="1">
        <v>23</v>
      </c>
      <c r="B335" t="s">
        <v>999</v>
      </c>
      <c r="C335" t="s">
        <v>5086</v>
      </c>
      <c r="D335" t="s">
        <v>5087</v>
      </c>
      <c r="E335" t="s">
        <v>5088</v>
      </c>
      <c r="F335" t="s">
        <v>5089</v>
      </c>
      <c r="G335" t="s">
        <v>5090</v>
      </c>
      <c r="I335" t="str">
        <f t="shared" si="26"/>
        <v>N/A</v>
      </c>
      <c r="J335" t="str">
        <f t="shared" si="27"/>
        <v>(108.08M)</v>
      </c>
      <c r="K335" t="str">
        <f t="shared" si="28"/>
        <v>(427.29M)</v>
      </c>
      <c r="L335">
        <f t="shared" si="29"/>
        <v>144070000</v>
      </c>
      <c r="M335">
        <f t="shared" si="30"/>
        <v>321000000</v>
      </c>
      <c r="N335">
        <f t="shared" si="31"/>
        <v>517620000</v>
      </c>
    </row>
    <row r="336" spans="1:14" x14ac:dyDescent="0.3">
      <c r="A336" s="1">
        <v>24</v>
      </c>
      <c r="B336" t="s">
        <v>1005</v>
      </c>
      <c r="C336" t="s">
        <v>5091</v>
      </c>
      <c r="D336" t="s">
        <v>5092</v>
      </c>
      <c r="E336" t="s">
        <v>5093</v>
      </c>
      <c r="F336" t="s">
        <v>5094</v>
      </c>
      <c r="G336" t="s">
        <v>5095</v>
      </c>
      <c r="I336" t="str">
        <f t="shared" si="26"/>
        <v>N/A</v>
      </c>
      <c r="J336">
        <f t="shared" si="27"/>
        <v>366460000</v>
      </c>
      <c r="K336">
        <f t="shared" si="28"/>
        <v>431150000</v>
      </c>
      <c r="L336">
        <f t="shared" si="29"/>
        <v>184810000</v>
      </c>
      <c r="M336">
        <f t="shared" si="30"/>
        <v>460520000</v>
      </c>
      <c r="N336">
        <f t="shared" si="31"/>
        <v>636910000</v>
      </c>
    </row>
    <row r="337" spans="1:14" x14ac:dyDescent="0.3">
      <c r="A337" s="1">
        <v>25</v>
      </c>
      <c r="B337" t="s">
        <v>1010</v>
      </c>
      <c r="C337" t="s">
        <v>332</v>
      </c>
      <c r="D337" t="s">
        <v>5096</v>
      </c>
      <c r="E337" t="s">
        <v>5097</v>
      </c>
      <c r="F337" t="s">
        <v>5098</v>
      </c>
      <c r="G337" t="s">
        <v>5099</v>
      </c>
      <c r="I337" t="str">
        <f t="shared" si="26"/>
        <v>N/A</v>
      </c>
      <c r="J337" t="str">
        <f t="shared" si="27"/>
        <v>N/A</v>
      </c>
      <c r="K337">
        <f t="shared" si="28"/>
        <v>0.17649999999999999</v>
      </c>
      <c r="L337">
        <f t="shared" si="29"/>
        <v>-0.57130000000000003</v>
      </c>
      <c r="M337">
        <f t="shared" si="30"/>
        <v>1.4918</v>
      </c>
      <c r="N337">
        <f t="shared" si="31"/>
        <v>0.38300000000000001</v>
      </c>
    </row>
    <row r="338" spans="1:14" x14ac:dyDescent="0.3">
      <c r="A338" s="1">
        <v>26</v>
      </c>
      <c r="B338" t="s">
        <v>1015</v>
      </c>
      <c r="C338" t="s">
        <v>332</v>
      </c>
      <c r="D338" t="s">
        <v>332</v>
      </c>
      <c r="E338" t="s">
        <v>332</v>
      </c>
      <c r="F338" t="s">
        <v>332</v>
      </c>
      <c r="G338" t="s">
        <v>5100</v>
      </c>
      <c r="I338" t="str">
        <f t="shared" si="26"/>
        <v>N/A</v>
      </c>
      <c r="J338" t="str">
        <f t="shared" si="27"/>
        <v>N/A</v>
      </c>
      <c r="K338" t="str">
        <f t="shared" si="28"/>
        <v>N/A</v>
      </c>
      <c r="L338" t="str">
        <f t="shared" si="29"/>
        <v>N/A</v>
      </c>
      <c r="M338" t="str">
        <f t="shared" si="30"/>
        <v>N/A</v>
      </c>
      <c r="N338">
        <f t="shared" si="31"/>
        <v>7.0599999999999996E-2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1955</v>
      </c>
      <c r="C340" t="s">
        <v>1956</v>
      </c>
      <c r="I340" t="str">
        <f t="shared" si="26"/>
        <v>N/A</v>
      </c>
      <c r="J340" t="str">
        <f t="shared" si="27"/>
        <v>BancorpSouth</v>
      </c>
      <c r="K340">
        <f t="shared" si="28"/>
        <v>0</v>
      </c>
      <c r="L340">
        <f t="shared" si="29"/>
        <v>0</v>
      </c>
      <c r="M340">
        <f t="shared" si="30"/>
        <v>0</v>
      </c>
      <c r="N340">
        <f t="shared" si="31"/>
        <v>0</v>
      </c>
    </row>
    <row r="341" spans="1:14" x14ac:dyDescent="0.3">
      <c r="A341" s="1">
        <v>1</v>
      </c>
      <c r="B341" t="s">
        <v>5101</v>
      </c>
      <c r="C341" t="s">
        <v>5102</v>
      </c>
      <c r="I341" t="str">
        <f t="shared" si="26"/>
        <v>N/A</v>
      </c>
      <c r="J341" t="str">
        <f t="shared" si="27"/>
        <v>Cathay General Banc</v>
      </c>
      <c r="K341">
        <f t="shared" si="28"/>
        <v>0</v>
      </c>
      <c r="L341">
        <f t="shared" si="29"/>
        <v>0</v>
      </c>
      <c r="M341">
        <f t="shared" si="30"/>
        <v>0</v>
      </c>
      <c r="N341">
        <f t="shared" si="31"/>
        <v>0</v>
      </c>
    </row>
    <row r="342" spans="1:14" x14ac:dyDescent="0.3">
      <c r="A342" s="1">
        <v>2</v>
      </c>
      <c r="B342" t="s">
        <v>5103</v>
      </c>
      <c r="C342" t="s">
        <v>5104</v>
      </c>
      <c r="I342" t="str">
        <f t="shared" si="26"/>
        <v>N/A</v>
      </c>
      <c r="J342" t="str">
        <f t="shared" si="27"/>
        <v>City Holding Co</v>
      </c>
      <c r="K342">
        <f t="shared" si="28"/>
        <v>0</v>
      </c>
      <c r="L342">
        <f t="shared" si="29"/>
        <v>0</v>
      </c>
      <c r="M342">
        <f t="shared" si="30"/>
        <v>0</v>
      </c>
      <c r="N342">
        <f t="shared" si="31"/>
        <v>0</v>
      </c>
    </row>
    <row r="343" spans="1:14" x14ac:dyDescent="0.3">
      <c r="A343" s="1">
        <v>3</v>
      </c>
      <c r="B343" t="s">
        <v>5105</v>
      </c>
      <c r="C343" t="s">
        <v>5106</v>
      </c>
      <c r="I343" t="str">
        <f t="shared" si="26"/>
        <v>N/A</v>
      </c>
      <c r="J343" t="str">
        <f t="shared" si="27"/>
        <v>CVB Financial</v>
      </c>
      <c r="K343">
        <f t="shared" si="28"/>
        <v>0</v>
      </c>
      <c r="L343">
        <f t="shared" si="29"/>
        <v>0</v>
      </c>
      <c r="M343">
        <f t="shared" si="30"/>
        <v>0</v>
      </c>
      <c r="N343">
        <f t="shared" si="31"/>
        <v>0</v>
      </c>
    </row>
    <row r="344" spans="1:14" x14ac:dyDescent="0.3">
      <c r="A344" s="1">
        <v>4</v>
      </c>
      <c r="B344" t="s">
        <v>5107</v>
      </c>
      <c r="C344" t="s">
        <v>5108</v>
      </c>
      <c r="I344" t="str">
        <f t="shared" si="26"/>
        <v>N/A</v>
      </c>
      <c r="J344" t="str">
        <f t="shared" si="27"/>
        <v>First Horizon National</v>
      </c>
      <c r="K344">
        <f t="shared" si="28"/>
        <v>0</v>
      </c>
      <c r="L344">
        <f t="shared" si="29"/>
        <v>0</v>
      </c>
      <c r="M344">
        <f t="shared" si="30"/>
        <v>0</v>
      </c>
      <c r="N344">
        <f t="shared" si="31"/>
        <v>0</v>
      </c>
    </row>
    <row r="345" spans="1:14" x14ac:dyDescent="0.3">
      <c r="A345" s="1">
        <v>5</v>
      </c>
      <c r="B345" t="s">
        <v>5109</v>
      </c>
      <c r="C345" t="s">
        <v>5110</v>
      </c>
      <c r="I345" t="str">
        <f t="shared" si="26"/>
        <v>N/A</v>
      </c>
      <c r="J345" t="str">
        <f t="shared" si="27"/>
        <v>First Midwest Bancorp</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1725</v>
      </c>
      <c r="I348" t="str">
        <f t="shared" si="26"/>
        <v>N/A</v>
      </c>
      <c r="J348">
        <f t="shared" si="27"/>
        <v>2760000000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5111</v>
      </c>
      <c r="I350" t="str">
        <f t="shared" si="26"/>
        <v>N/A</v>
      </c>
      <c r="J350" t="str">
        <f t="shared" si="27"/>
        <v>19.18</v>
      </c>
      <c r="K350">
        <f t="shared" si="28"/>
        <v>0</v>
      </c>
      <c r="L350">
        <f t="shared" si="29"/>
        <v>0</v>
      </c>
      <c r="M350">
        <f t="shared" si="30"/>
        <v>0</v>
      </c>
      <c r="N350">
        <f t="shared" si="31"/>
        <v>0</v>
      </c>
    </row>
    <row r="351" spans="1:14" x14ac:dyDescent="0.3">
      <c r="A351" s="1">
        <v>3</v>
      </c>
      <c r="B351" t="s">
        <v>105</v>
      </c>
      <c r="C351" t="s">
        <v>2578</v>
      </c>
      <c r="I351" t="str">
        <f t="shared" si="26"/>
        <v>N/A</v>
      </c>
      <c r="J351" t="str">
        <f t="shared" si="27"/>
        <v>15.84</v>
      </c>
      <c r="K351">
        <f t="shared" si="28"/>
        <v>0</v>
      </c>
      <c r="L351">
        <f t="shared" si="29"/>
        <v>0</v>
      </c>
      <c r="M351">
        <f t="shared" si="30"/>
        <v>0</v>
      </c>
      <c r="N351">
        <f t="shared" si="31"/>
        <v>0</v>
      </c>
    </row>
    <row r="352" spans="1:14" x14ac:dyDescent="0.3">
      <c r="A352" s="1">
        <v>4</v>
      </c>
      <c r="B352" t="s">
        <v>107</v>
      </c>
      <c r="C352" t="s">
        <v>1071</v>
      </c>
      <c r="I352" t="str">
        <f t="shared" si="26"/>
        <v>N/A</v>
      </c>
      <c r="J352" t="str">
        <f t="shared" si="27"/>
        <v>3.74</v>
      </c>
      <c r="K352">
        <f t="shared" si="28"/>
        <v>0</v>
      </c>
      <c r="L352">
        <f t="shared" si="29"/>
        <v>0</v>
      </c>
      <c r="M352">
        <f t="shared" si="30"/>
        <v>0</v>
      </c>
      <c r="N352">
        <f t="shared" si="31"/>
        <v>0</v>
      </c>
    </row>
    <row r="353" spans="1:14" x14ac:dyDescent="0.3">
      <c r="A353" s="1">
        <v>5</v>
      </c>
      <c r="B353" t="s">
        <v>109</v>
      </c>
      <c r="C353" t="s">
        <v>1071</v>
      </c>
      <c r="I353" t="str">
        <f t="shared" si="26"/>
        <v>N/A</v>
      </c>
      <c r="J353" t="str">
        <f t="shared" si="27"/>
        <v>3.74</v>
      </c>
      <c r="K353">
        <f t="shared" si="28"/>
        <v>0</v>
      </c>
      <c r="L353">
        <f t="shared" si="29"/>
        <v>0</v>
      </c>
      <c r="M353">
        <f t="shared" si="30"/>
        <v>0</v>
      </c>
      <c r="N353">
        <f t="shared" si="31"/>
        <v>0</v>
      </c>
    </row>
    <row r="354" spans="1:14" x14ac:dyDescent="0.3">
      <c r="A354" s="1">
        <v>6</v>
      </c>
      <c r="B354" t="s">
        <v>111</v>
      </c>
      <c r="C354" t="s">
        <v>524</v>
      </c>
      <c r="I354" t="str">
        <f t="shared" si="26"/>
        <v>N/A</v>
      </c>
      <c r="J354" t="str">
        <f t="shared" si="27"/>
        <v>1.64</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5112</v>
      </c>
      <c r="I359" t="str">
        <f t="shared" si="26"/>
        <v>N/A</v>
      </c>
      <c r="J359">
        <f t="shared" si="27"/>
        <v>2960000000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5113</v>
      </c>
      <c r="I361" t="str">
        <f t="shared" si="26"/>
        <v>N/A</v>
      </c>
      <c r="J361" t="str">
        <f t="shared" si="27"/>
        <v>16.65</v>
      </c>
      <c r="K361">
        <f t="shared" si="28"/>
        <v>0</v>
      </c>
      <c r="L361">
        <f t="shared" si="29"/>
        <v>0</v>
      </c>
      <c r="M361">
        <f t="shared" si="30"/>
        <v>0</v>
      </c>
      <c r="N361">
        <f t="shared" si="31"/>
        <v>0</v>
      </c>
    </row>
    <row r="362" spans="1:14" x14ac:dyDescent="0.3">
      <c r="A362" s="1">
        <v>3</v>
      </c>
      <c r="B362" t="s">
        <v>105</v>
      </c>
      <c r="C362" t="s">
        <v>5114</v>
      </c>
      <c r="I362" t="str">
        <f t="shared" si="26"/>
        <v>N/A</v>
      </c>
      <c r="J362" t="str">
        <f t="shared" si="27"/>
        <v>14.18</v>
      </c>
      <c r="K362">
        <f t="shared" si="28"/>
        <v>0</v>
      </c>
      <c r="L362">
        <f t="shared" si="29"/>
        <v>0</v>
      </c>
      <c r="M362">
        <f t="shared" si="30"/>
        <v>0</v>
      </c>
      <c r="N362">
        <f t="shared" si="31"/>
        <v>0</v>
      </c>
    </row>
    <row r="363" spans="1:14" x14ac:dyDescent="0.3">
      <c r="A363" s="1">
        <v>4</v>
      </c>
      <c r="B363" t="s">
        <v>107</v>
      </c>
      <c r="C363" t="s">
        <v>4063</v>
      </c>
      <c r="I363" t="str">
        <f t="shared" si="26"/>
        <v>N/A</v>
      </c>
      <c r="J363" t="str">
        <f t="shared" si="27"/>
        <v>1.97</v>
      </c>
      <c r="K363">
        <f t="shared" si="28"/>
        <v>0</v>
      </c>
      <c r="L363">
        <f t="shared" si="29"/>
        <v>0</v>
      </c>
      <c r="M363">
        <f t="shared" si="30"/>
        <v>0</v>
      </c>
      <c r="N363">
        <f t="shared" si="31"/>
        <v>0</v>
      </c>
    </row>
    <row r="364" spans="1:14" x14ac:dyDescent="0.3">
      <c r="A364" s="1">
        <v>5</v>
      </c>
      <c r="B364" t="s">
        <v>109</v>
      </c>
      <c r="C364" t="s">
        <v>5115</v>
      </c>
      <c r="I364" t="str">
        <f t="shared" si="26"/>
        <v>N/A</v>
      </c>
      <c r="J364" t="str">
        <f t="shared" si="27"/>
        <v>6.34</v>
      </c>
      <c r="K364">
        <f t="shared" si="28"/>
        <v>0</v>
      </c>
      <c r="L364">
        <f t="shared" si="29"/>
        <v>0</v>
      </c>
      <c r="M364">
        <f t="shared" si="30"/>
        <v>0</v>
      </c>
      <c r="N364">
        <f t="shared" si="31"/>
        <v>0</v>
      </c>
    </row>
    <row r="365" spans="1:14" x14ac:dyDescent="0.3">
      <c r="A365" s="1">
        <v>6</v>
      </c>
      <c r="B365" t="s">
        <v>111</v>
      </c>
      <c r="C365" t="s">
        <v>261</v>
      </c>
      <c r="I365" t="str">
        <f t="shared" si="26"/>
        <v>N/A</v>
      </c>
      <c r="J365" t="str">
        <f t="shared" si="27"/>
        <v>1.60</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47</v>
      </c>
      <c r="I370" t="str">
        <f t="shared" si="26"/>
        <v>N/A</v>
      </c>
      <c r="J370">
        <f t="shared" si="27"/>
        <v>1020000000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5116</v>
      </c>
      <c r="I372" t="str">
        <f t="shared" si="26"/>
        <v>N/A</v>
      </c>
      <c r="J372" t="str">
        <f t="shared" si="27"/>
        <v>17.69</v>
      </c>
      <c r="K372">
        <f t="shared" si="28"/>
        <v>0</v>
      </c>
      <c r="L372">
        <f t="shared" si="29"/>
        <v>0</v>
      </c>
      <c r="M372">
        <f t="shared" si="30"/>
        <v>0</v>
      </c>
      <c r="N372">
        <f t="shared" si="31"/>
        <v>0</v>
      </c>
    </row>
    <row r="373" spans="1:14" x14ac:dyDescent="0.3">
      <c r="A373" s="1">
        <v>3</v>
      </c>
      <c r="B373" t="s">
        <v>105</v>
      </c>
      <c r="C373" t="s">
        <v>5117</v>
      </c>
      <c r="I373" t="str">
        <f t="shared" si="26"/>
        <v>N/A</v>
      </c>
      <c r="J373" t="str">
        <f t="shared" si="27"/>
        <v>17.19</v>
      </c>
      <c r="K373">
        <f t="shared" si="28"/>
        <v>0</v>
      </c>
      <c r="L373">
        <f t="shared" si="29"/>
        <v>0</v>
      </c>
      <c r="M373">
        <f t="shared" si="30"/>
        <v>0</v>
      </c>
      <c r="N373">
        <f t="shared" si="31"/>
        <v>0</v>
      </c>
    </row>
    <row r="374" spans="1:14" x14ac:dyDescent="0.3">
      <c r="A374" s="1">
        <v>4</v>
      </c>
      <c r="B374" t="s">
        <v>107</v>
      </c>
      <c r="C374" t="s">
        <v>1962</v>
      </c>
      <c r="I374" t="str">
        <f t="shared" si="26"/>
        <v>N/A</v>
      </c>
      <c r="J374" t="str">
        <f t="shared" si="27"/>
        <v>1.79</v>
      </c>
      <c r="K374">
        <f t="shared" si="28"/>
        <v>0</v>
      </c>
      <c r="L374">
        <f t="shared" si="29"/>
        <v>0</v>
      </c>
      <c r="M374">
        <f t="shared" si="30"/>
        <v>0</v>
      </c>
      <c r="N374">
        <f t="shared" si="31"/>
        <v>0</v>
      </c>
    </row>
    <row r="375" spans="1:14" x14ac:dyDescent="0.3">
      <c r="A375" s="1">
        <v>5</v>
      </c>
      <c r="B375" t="s">
        <v>109</v>
      </c>
      <c r="C375" t="s">
        <v>5118</v>
      </c>
      <c r="I375" t="str">
        <f t="shared" si="26"/>
        <v>N/A</v>
      </c>
      <c r="J375" t="str">
        <f t="shared" si="27"/>
        <v>5.69</v>
      </c>
      <c r="K375">
        <f t="shared" si="28"/>
        <v>0</v>
      </c>
      <c r="L375">
        <f t="shared" si="29"/>
        <v>0</v>
      </c>
      <c r="M375">
        <f t="shared" si="30"/>
        <v>0</v>
      </c>
      <c r="N375">
        <f t="shared" si="31"/>
        <v>0</v>
      </c>
    </row>
    <row r="376" spans="1:14" x14ac:dyDescent="0.3">
      <c r="A376" s="1">
        <v>6</v>
      </c>
      <c r="B376" t="s">
        <v>111</v>
      </c>
      <c r="C376" t="s">
        <v>5119</v>
      </c>
      <c r="I376" t="str">
        <f t="shared" si="26"/>
        <v>N/A</v>
      </c>
      <c r="J376" t="str">
        <f t="shared" si="27"/>
        <v>2.13</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5120</v>
      </c>
      <c r="I381" t="str">
        <f t="shared" si="32"/>
        <v>N/A</v>
      </c>
      <c r="J381">
        <f t="shared" si="33"/>
        <v>2420000000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5121</v>
      </c>
      <c r="I383" t="str">
        <f t="shared" si="32"/>
        <v>N/A</v>
      </c>
      <c r="J383" t="str">
        <f t="shared" si="33"/>
        <v>22.41</v>
      </c>
      <c r="K383">
        <f t="shared" si="34"/>
        <v>0</v>
      </c>
      <c r="L383">
        <f t="shared" si="35"/>
        <v>0</v>
      </c>
      <c r="M383">
        <f t="shared" si="36"/>
        <v>0</v>
      </c>
      <c r="N383">
        <f t="shared" si="37"/>
        <v>0</v>
      </c>
    </row>
    <row r="384" spans="1:14" x14ac:dyDescent="0.3">
      <c r="A384" s="1">
        <v>3</v>
      </c>
      <c r="B384" t="s">
        <v>105</v>
      </c>
      <c r="C384" t="s">
        <v>5122</v>
      </c>
      <c r="I384" t="str">
        <f t="shared" si="32"/>
        <v>N/A</v>
      </c>
      <c r="J384" t="str">
        <f t="shared" si="33"/>
        <v>19.10</v>
      </c>
      <c r="K384">
        <f t="shared" si="34"/>
        <v>0</v>
      </c>
      <c r="L384">
        <f t="shared" si="35"/>
        <v>0</v>
      </c>
      <c r="M384">
        <f t="shared" si="36"/>
        <v>0</v>
      </c>
      <c r="N384">
        <f t="shared" si="37"/>
        <v>0</v>
      </c>
    </row>
    <row r="385" spans="1:14" x14ac:dyDescent="0.3">
      <c r="A385" s="1">
        <v>4</v>
      </c>
      <c r="B385" t="s">
        <v>107</v>
      </c>
      <c r="C385" t="s">
        <v>5123</v>
      </c>
      <c r="I385" t="str">
        <f t="shared" si="32"/>
        <v>N/A</v>
      </c>
      <c r="J385" t="str">
        <f t="shared" si="33"/>
        <v>2.09</v>
      </c>
      <c r="K385">
        <f t="shared" si="34"/>
        <v>0</v>
      </c>
      <c r="L385">
        <f t="shared" si="35"/>
        <v>0</v>
      </c>
      <c r="M385">
        <f t="shared" si="36"/>
        <v>0</v>
      </c>
      <c r="N385">
        <f t="shared" si="37"/>
        <v>0</v>
      </c>
    </row>
    <row r="386" spans="1:14" x14ac:dyDescent="0.3">
      <c r="A386" s="1">
        <v>5</v>
      </c>
      <c r="B386" t="s">
        <v>109</v>
      </c>
      <c r="C386" t="s">
        <v>5124</v>
      </c>
      <c r="I386" t="str">
        <f t="shared" si="32"/>
        <v>N/A</v>
      </c>
      <c r="J386" t="str">
        <f t="shared" si="33"/>
        <v>7.89</v>
      </c>
      <c r="K386">
        <f t="shared" si="34"/>
        <v>0</v>
      </c>
      <c r="L386">
        <f t="shared" si="35"/>
        <v>0</v>
      </c>
      <c r="M386">
        <f t="shared" si="36"/>
        <v>0</v>
      </c>
      <c r="N386">
        <f t="shared" si="37"/>
        <v>0</v>
      </c>
    </row>
    <row r="387" spans="1:14" x14ac:dyDescent="0.3">
      <c r="A387" s="1">
        <v>6</v>
      </c>
      <c r="B387" t="s">
        <v>111</v>
      </c>
      <c r="C387" t="s">
        <v>4536</v>
      </c>
      <c r="I387" t="str">
        <f t="shared" si="32"/>
        <v>N/A</v>
      </c>
      <c r="J387" t="str">
        <f t="shared" si="33"/>
        <v>2.31</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4049</v>
      </c>
    </row>
    <row r="501" spans="3:3" x14ac:dyDescent="0.3">
      <c r="C501" t="s">
        <v>1983</v>
      </c>
    </row>
    <row r="502" spans="3:3" x14ac:dyDescent="0.3">
      <c r="C502" t="s">
        <v>1047</v>
      </c>
    </row>
    <row r="503" spans="3:3" x14ac:dyDescent="0.3">
      <c r="C503" t="s">
        <v>2599</v>
      </c>
    </row>
    <row r="504" spans="3:3" x14ac:dyDescent="0.3">
      <c r="C504" t="s">
        <v>2600</v>
      </c>
    </row>
    <row r="505" spans="3:3" x14ac:dyDescent="0.3">
      <c r="C505" t="s">
        <v>1982</v>
      </c>
    </row>
    <row r="506" spans="3:3" x14ac:dyDescent="0.3">
      <c r="C506" t="s">
        <v>5125</v>
      </c>
    </row>
    <row r="507" spans="3:3" x14ac:dyDescent="0.3">
      <c r="C507" t="s">
        <v>5126</v>
      </c>
    </row>
    <row r="508" spans="3:3" x14ac:dyDescent="0.3">
      <c r="C508" t="s">
        <v>2600</v>
      </c>
    </row>
    <row r="509" spans="3:3" x14ac:dyDescent="0.3">
      <c r="C509" t="s">
        <v>1049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5127</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F&amp;M Bank</v>
      </c>
    </row>
    <row r="2" spans="1:11" x14ac:dyDescent="0.3">
      <c r="B2" t="s">
        <v>2</v>
      </c>
      <c r="C2" t="s">
        <v>5128</v>
      </c>
      <c r="K2" t="str">
        <f>LEFT(C1,FIND("(",C1) - 2)</f>
        <v>F&amp;M Bank Corp.</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$29.25, down .17% after opening at the same price as yesterday's close</v>
      </c>
    </row>
    <row r="5" spans="1:11" x14ac:dyDescent="0.3">
      <c r="K5" t="str">
        <f>"The one year target estimate for " &amp; D1 &amp; " is " &amp; TEXT(C23,"$####.00")</f>
        <v>The one year target estimate for F&amp;M Bank is $23.00</v>
      </c>
    </row>
    <row r="6" spans="1:11" x14ac:dyDescent="0.3">
      <c r="K6" t="str">
        <f>" which would be " &amp; IF(OR(LEFT(ABS((C23-C2)/C2*100),1)="8",LEFT(ABS((C23-C2)/C2*100),2)="18"), "an ", "a ")  &amp;TEXT(ABS((C23-C2)/C2),"####.00%")&amp;IF((C23-C2)&gt;0," increase over"," decrease from")&amp;" the current price"</f>
        <v xml:space="preserve"> which would be a 21.37% decrease from the current price</v>
      </c>
    </row>
    <row r="7" spans="1:11" x14ac:dyDescent="0.3">
      <c r="A7" s="1">
        <v>0</v>
      </c>
      <c r="B7" t="s">
        <v>5</v>
      </c>
      <c r="C7" t="s">
        <v>2055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2055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
      </c>
    </row>
    <row r="11" spans="1:11" x14ac:dyDescent="0.3">
      <c r="A11" s="1">
        <v>4</v>
      </c>
      <c r="B11" t="s">
        <v>13</v>
      </c>
      <c r="C11" t="s">
        <v>5129</v>
      </c>
      <c r="K11" t="str">
        <f>K42</f>
        <v>F&amp;M Bank has managed to increase , non-interest expense each year since 2012</v>
      </c>
    </row>
    <row r="12" spans="1:11" x14ac:dyDescent="0.3">
      <c r="A12" s="1">
        <v>5</v>
      </c>
      <c r="B12" t="s">
        <v>15</v>
      </c>
      <c r="C12" t="s">
        <v>5130</v>
      </c>
      <c r="D12" t="str">
        <f>LEFT(C12,FIND("-",C12)-2)</f>
        <v>24.00</v>
      </c>
      <c r="E12" t="str">
        <f>TRIM(RIGHT(C12,FIND("-",C12)-1))</f>
        <v>29.35</v>
      </c>
    </row>
    <row r="13" spans="1:11" x14ac:dyDescent="0.3">
      <c r="A13" s="1">
        <v>6</v>
      </c>
      <c r="B13" t="s">
        <v>17</v>
      </c>
      <c r="C13" t="s">
        <v>5131</v>
      </c>
    </row>
    <row r="14" spans="1:11" x14ac:dyDescent="0.3">
      <c r="A14" s="1">
        <v>7</v>
      </c>
      <c r="B14" t="s">
        <v>19</v>
      </c>
      <c r="C14" t="s">
        <v>5132</v>
      </c>
    </row>
    <row r="16" spans="1:11" x14ac:dyDescent="0.3">
      <c r="A16" s="1">
        <v>0</v>
      </c>
      <c r="B16" t="s">
        <v>21</v>
      </c>
      <c r="C16" t="s">
        <v>2756</v>
      </c>
    </row>
    <row r="17" spans="1:13" x14ac:dyDescent="0.3">
      <c r="A17" s="1">
        <v>1</v>
      </c>
      <c r="B17" t="s">
        <v>23</v>
      </c>
      <c r="C17" t="s">
        <v>5133</v>
      </c>
      <c r="K17" t="str">
        <f>K2 &amp; K3 &amp; ". " &amp; K4 &amp; ". " &amp; K5 &amp; K6 &amp; ". " &amp; K7 &amp; ". " &amp; K8 &amp; ". " &amp; K9 &amp; "."</f>
        <v>F&amp;M Bank Corp. is scheduled to report earnings between Jul 20, 2017 and Jul 24, 2017. The stock is currently trading at $29.25, down .17% after opening at the same price as yesterday's close. The one year target estimate for F&amp;M Bank is $23.00 which would be a 21.37%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5134</v>
      </c>
    </row>
    <row r="19" spans="1:13" x14ac:dyDescent="0.3">
      <c r="A19" s="1">
        <v>3</v>
      </c>
      <c r="B19" t="s">
        <v>26</v>
      </c>
      <c r="C19" t="s">
        <v>3368</v>
      </c>
    </row>
    <row r="20" spans="1:13" x14ac:dyDescent="0.3">
      <c r="A20" s="1">
        <v>4</v>
      </c>
      <c r="B20" t="s">
        <v>28</v>
      </c>
      <c r="C20" t="s">
        <v>219</v>
      </c>
    </row>
    <row r="21" spans="1:13" x14ac:dyDescent="0.3">
      <c r="A21" s="1">
        <v>5</v>
      </c>
      <c r="B21" t="s">
        <v>30</v>
      </c>
      <c r="C21" t="s">
        <v>5135</v>
      </c>
    </row>
    <row r="22" spans="1:13" x14ac:dyDescent="0.3">
      <c r="A22" s="1">
        <v>6</v>
      </c>
      <c r="B22" t="s">
        <v>32</v>
      </c>
      <c r="C22" t="s">
        <v>4065</v>
      </c>
      <c r="J22">
        <f>IF(K22 &lt;&gt; "",1, 0)</f>
        <v>0</v>
      </c>
      <c r="K22" t="str">
        <f>IF(I145="pos_trend","Revenue","")</f>
        <v/>
      </c>
      <c r="L22" t="str">
        <f t="shared" ref="L22:L38" si="0">IF(EXACT(K22,UPPER(K22)),K22,LOWER(K22))</f>
        <v/>
      </c>
      <c r="M22" t="str">
        <f>L22</f>
        <v/>
      </c>
    </row>
    <row r="23" spans="1:13" x14ac:dyDescent="0.3">
      <c r="A23" s="1">
        <v>7</v>
      </c>
      <c r="B23" t="s">
        <v>33</v>
      </c>
      <c r="C23" t="s">
        <v>4084</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91</v>
      </c>
      <c r="D26" s="1" t="s">
        <v>92</v>
      </c>
      <c r="E26" s="1" t="s">
        <v>94</v>
      </c>
      <c r="F26" s="1" t="s">
        <v>96</v>
      </c>
      <c r="J26">
        <f>IF(K26 &lt;&gt; "",5, 0)</f>
        <v>0</v>
      </c>
      <c r="K26" t="str">
        <f>IF(I155="pos_trend",B155,"")</f>
        <v/>
      </c>
      <c r="L26" t="str">
        <f t="shared" si="0"/>
        <v/>
      </c>
      <c r="M26" t="str">
        <f t="shared" si="1"/>
        <v/>
      </c>
    </row>
    <row r="27" spans="1:13" x14ac:dyDescent="0.3">
      <c r="A27" s="1">
        <v>0</v>
      </c>
      <c r="B27" t="s">
        <v>40</v>
      </c>
      <c r="J27">
        <f>IF(K27 &lt;&gt; "",6, 0)</f>
        <v>0</v>
      </c>
      <c r="K27" t="str">
        <f>IF(I172="pos_trend",B172,"")</f>
        <v/>
      </c>
      <c r="L27" t="str">
        <f t="shared" si="0"/>
        <v/>
      </c>
      <c r="M27" t="str">
        <f t="shared" si="1"/>
        <v/>
      </c>
    </row>
    <row r="28" spans="1:13" x14ac:dyDescent="0.3">
      <c r="A28" s="1">
        <v>1</v>
      </c>
      <c r="B28" t="s">
        <v>41</v>
      </c>
      <c r="J28">
        <f>IF(K28 &lt;&gt; "",7, 0)</f>
        <v>0</v>
      </c>
      <c r="K28" t="str">
        <f>IF(I173="pos_trend",B173,"")</f>
        <v/>
      </c>
      <c r="L28" t="str">
        <f t="shared" si="0"/>
        <v/>
      </c>
      <c r="M28" t="str">
        <f t="shared" si="1"/>
        <v/>
      </c>
    </row>
    <row r="29" spans="1:13" x14ac:dyDescent="0.3">
      <c r="A29" s="1">
        <v>2</v>
      </c>
      <c r="B29" t="s">
        <v>42</v>
      </c>
      <c r="J29">
        <f>IF(K29 &lt;&gt; "",8, 0)</f>
        <v>8</v>
      </c>
      <c r="K29" t="str">
        <f>IF(I174="pos_trend",B174,"")</f>
        <v>Non-Interest Expense</v>
      </c>
      <c r="L29" t="str">
        <f t="shared" si="0"/>
        <v>non-interest expense</v>
      </c>
      <c r="M29" t="str">
        <f t="shared" si="1"/>
        <v>, non-interest expense</v>
      </c>
    </row>
    <row r="30" spans="1:13" x14ac:dyDescent="0.3">
      <c r="A30" s="1">
        <v>3</v>
      </c>
      <c r="B30" t="s">
        <v>43</v>
      </c>
      <c r="J30">
        <f>IF(K30 &lt;&gt; "",9, 0)</f>
        <v>0</v>
      </c>
      <c r="K30" t="str">
        <f>IF(I185="pos_trend",B185,"")</f>
        <v/>
      </c>
      <c r="L30" t="str">
        <f t="shared" si="0"/>
        <v/>
      </c>
      <c r="M30" t="str">
        <f t="shared" si="1"/>
        <v>, non-interest expense</v>
      </c>
    </row>
    <row r="31" spans="1:13" x14ac:dyDescent="0.3">
      <c r="A31" s="1">
        <v>4</v>
      </c>
      <c r="B31" t="s">
        <v>44</v>
      </c>
      <c r="J31">
        <f>IF(K31 &lt;&gt; "",10, 0)</f>
        <v>0</v>
      </c>
      <c r="K31" t="str">
        <f>IF(I186="pos_trend",B186,"")</f>
        <v/>
      </c>
      <c r="L31" t="str">
        <f t="shared" si="0"/>
        <v/>
      </c>
      <c r="M31" t="str">
        <f t="shared" si="1"/>
        <v>, non-interest expense</v>
      </c>
    </row>
    <row r="32" spans="1:13" x14ac:dyDescent="0.3">
      <c r="J32">
        <f>IF(K32 &lt;&gt; "",11, 0)</f>
        <v>0</v>
      </c>
      <c r="K32" t="str">
        <f>IF(I187="pos_trend",B187,"")</f>
        <v/>
      </c>
      <c r="L32" t="str">
        <f t="shared" si="0"/>
        <v/>
      </c>
      <c r="M32" t="str">
        <f t="shared" si="1"/>
        <v>, non-interest expense</v>
      </c>
    </row>
    <row r="33" spans="1:13" x14ac:dyDescent="0.3">
      <c r="B33" s="1" t="s">
        <v>45</v>
      </c>
      <c r="C33" s="1" t="s">
        <v>91</v>
      </c>
      <c r="D33" s="1" t="s">
        <v>92</v>
      </c>
      <c r="E33" s="1" t="s">
        <v>94</v>
      </c>
      <c r="F33" s="1" t="s">
        <v>96</v>
      </c>
      <c r="J33">
        <f>IF(K33 &lt;&gt; "",12, 0)</f>
        <v>0</v>
      </c>
      <c r="K33" t="str">
        <f>IF(I195="pos_trend",B195,"")</f>
        <v/>
      </c>
      <c r="L33" t="str">
        <f t="shared" si="0"/>
        <v/>
      </c>
      <c r="M33" t="str">
        <f t="shared" si="1"/>
        <v>, non-interest expense</v>
      </c>
    </row>
    <row r="34" spans="1:13" x14ac:dyDescent="0.3">
      <c r="A34" s="1">
        <v>0</v>
      </c>
      <c r="B34" t="s">
        <v>40</v>
      </c>
      <c r="J34">
        <f>IF(K34 &lt;&gt; "",13, 0)</f>
        <v>0</v>
      </c>
      <c r="K34" t="str">
        <f>IF(I196="pos_trend",B196,"")</f>
        <v/>
      </c>
      <c r="L34" t="str">
        <f t="shared" si="0"/>
        <v/>
      </c>
      <c r="M34" t="str">
        <f t="shared" si="1"/>
        <v>, non-interest expense</v>
      </c>
    </row>
    <row r="35" spans="1:13" x14ac:dyDescent="0.3">
      <c r="A35" s="1">
        <v>1</v>
      </c>
      <c r="B35" t="s">
        <v>41</v>
      </c>
      <c r="J35">
        <f>IF(K35 &lt;&gt; "",14, 0)</f>
        <v>0</v>
      </c>
      <c r="K35" t="str">
        <f>IF(I201="pos_trend",B201,"")</f>
        <v/>
      </c>
      <c r="L35" t="str">
        <f t="shared" si="0"/>
        <v/>
      </c>
      <c r="M35" t="str">
        <f t="shared" si="1"/>
        <v>, non-interest expense</v>
      </c>
    </row>
    <row r="36" spans="1:13" x14ac:dyDescent="0.3">
      <c r="A36" s="1">
        <v>2</v>
      </c>
      <c r="B36" t="s">
        <v>42</v>
      </c>
      <c r="J36">
        <f>IF(K36 &lt;&gt; "",15, 0)</f>
        <v>0</v>
      </c>
      <c r="K36" t="str">
        <f>IF(I202="pos_trend",B202,"")</f>
        <v/>
      </c>
      <c r="L36" t="str">
        <f t="shared" si="0"/>
        <v/>
      </c>
      <c r="M36" t="str">
        <f t="shared" si="1"/>
        <v>, non-interest expense</v>
      </c>
    </row>
    <row r="37" spans="1:13" x14ac:dyDescent="0.3">
      <c r="A37" s="1">
        <v>3</v>
      </c>
      <c r="B37" t="s">
        <v>43</v>
      </c>
      <c r="J37">
        <f>IF(K37 &lt;&gt; "",16, 0)</f>
        <v>0</v>
      </c>
      <c r="K37" t="str">
        <f>IF(I203="pos_trend",B203,"")</f>
        <v/>
      </c>
      <c r="L37" t="str">
        <f t="shared" si="0"/>
        <v/>
      </c>
      <c r="M37" t="str">
        <f t="shared" si="1"/>
        <v>, non-interest expense</v>
      </c>
    </row>
    <row r="38" spans="1:13" x14ac:dyDescent="0.3">
      <c r="A38" s="1">
        <v>4</v>
      </c>
      <c r="B38" t="s">
        <v>53</v>
      </c>
      <c r="J38">
        <f>IF(K38 &lt;&gt; "",17, 0)</f>
        <v>0</v>
      </c>
      <c r="K38" t="str">
        <f>IF(I351="pos_trend",B351,"")</f>
        <v/>
      </c>
      <c r="L38" t="str">
        <f t="shared" si="0"/>
        <v/>
      </c>
      <c r="M38" t="str">
        <f t="shared" si="1"/>
        <v>, non-interest expense</v>
      </c>
    </row>
    <row r="39" spans="1:13" x14ac:dyDescent="0.3">
      <c r="A39" s="1">
        <v>5</v>
      </c>
      <c r="B39" t="s">
        <v>55</v>
      </c>
      <c r="K39" t="str">
        <f>IF(I352="pos_trend",B352,"")</f>
        <v/>
      </c>
      <c r="M39" t="str">
        <f t="shared" si="1"/>
        <v>, non-interest expense</v>
      </c>
    </row>
    <row r="40" spans="1:13" x14ac:dyDescent="0.3">
      <c r="J40">
        <f>MAX(J22:J39)</f>
        <v>8</v>
      </c>
      <c r="K40" t="str">
        <f>VLOOKUP(J40,J22:K39,2)</f>
        <v/>
      </c>
      <c r="M40" t="str">
        <f>SUBSTITUTE(M39,K40, "and " &amp; K40)</f>
        <v>, non-interest expense</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F&amp;M Bank has managed to increase , non-interest expense each year since 2012</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91</v>
      </c>
      <c r="D47" s="1" t="s">
        <v>92</v>
      </c>
      <c r="E47" s="1" t="s">
        <v>94</v>
      </c>
      <c r="F47" s="1" t="s">
        <v>96</v>
      </c>
    </row>
    <row r="48" spans="1:13" x14ac:dyDescent="0.3">
      <c r="A48" s="1">
        <v>0</v>
      </c>
      <c r="B48" t="s">
        <v>76</v>
      </c>
    </row>
    <row r="49" spans="1:14" x14ac:dyDescent="0.3">
      <c r="A49" s="1">
        <v>1</v>
      </c>
      <c r="B49" t="s">
        <v>77</v>
      </c>
    </row>
    <row r="50" spans="1:14" x14ac:dyDescent="0.3">
      <c r="A50" s="1">
        <v>2</v>
      </c>
      <c r="B50" t="s">
        <v>78</v>
      </c>
    </row>
    <row r="51" spans="1:14" x14ac:dyDescent="0.3">
      <c r="A51" s="1">
        <v>3</v>
      </c>
      <c r="B51" t="s">
        <v>79</v>
      </c>
    </row>
    <row r="52" spans="1:14" x14ac:dyDescent="0.3">
      <c r="A52" s="1">
        <v>4</v>
      </c>
      <c r="B52" t="s">
        <v>80</v>
      </c>
    </row>
    <row r="54" spans="1:14" x14ac:dyDescent="0.3">
      <c r="B54" s="1" t="s">
        <v>81</v>
      </c>
      <c r="C54" s="1" t="s">
        <v>91</v>
      </c>
      <c r="D54" s="1" t="s">
        <v>92</v>
      </c>
      <c r="E54" s="1" t="s">
        <v>94</v>
      </c>
      <c r="F54" s="1" t="s">
        <v>96</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5136</v>
      </c>
      <c r="D60" s="1" t="s">
        <v>88</v>
      </c>
      <c r="E60" s="1" t="s">
        <v>89</v>
      </c>
      <c r="F60" s="1" t="s">
        <v>90</v>
      </c>
      <c r="I60" t="e">
        <f t="shared" ref="I60:I123" si="2">IF(AND(K60&gt; J60, L60&gt; K60, M60&gt; L60, N60&gt; M60), "pos_trend", IF(AND(K60&lt; J60, L60&lt; K60, M60&lt; L60, N60&lt; M60), "neg_trend", "N/A"))</f>
        <v>#VALUE!</v>
      </c>
      <c r="J60" t="e">
        <f t="shared" ref="J60:J123" si="3">IF(TRIM(C60)="-", "N/A", IF(RIGHT(C60,1)="M",1000000*VALUE(LEFT(C60,LEN(C60)-1)),IF(RIGHT(C60,1)="B",1000000000*VALUE(LEFT(C60,LEN(C60)-1)),IF(RIGHT(C60,1)="%",0.01*VALUE(LEFT(C60,LEN(C60)-1)),C60))))</f>
        <v>#VALUE!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F63">
        <v>0.08</v>
      </c>
      <c r="I63" t="str">
        <f t="shared" si="2"/>
        <v>N/A</v>
      </c>
      <c r="J63">
        <f t="shared" si="3"/>
        <v>0</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F65">
        <v>0.09</v>
      </c>
      <c r="I65" t="str">
        <f t="shared" si="2"/>
        <v>N/A</v>
      </c>
      <c r="J65">
        <f t="shared" si="3"/>
        <v>0</v>
      </c>
      <c r="K65">
        <f t="shared" si="4"/>
        <v>0</v>
      </c>
      <c r="L65">
        <f t="shared" si="5"/>
        <v>0</v>
      </c>
      <c r="M65">
        <f t="shared" si="6"/>
        <v>0.09</v>
      </c>
      <c r="N65">
        <f t="shared" si="7"/>
        <v>0</v>
      </c>
    </row>
    <row r="66" spans="1:14" x14ac:dyDescent="0.3">
      <c r="A66" s="1">
        <v>5</v>
      </c>
      <c r="B66" t="s">
        <v>100</v>
      </c>
      <c r="I66" t="str">
        <f t="shared" si="2"/>
        <v>N/A</v>
      </c>
      <c r="J66">
        <f t="shared" si="3"/>
        <v>0</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2756</v>
      </c>
      <c r="I68" t="str">
        <f t="shared" si="2"/>
        <v>N/A</v>
      </c>
      <c r="J68">
        <f t="shared" si="3"/>
        <v>95730000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5134</v>
      </c>
      <c r="I70" t="str">
        <f t="shared" si="2"/>
        <v>N/A</v>
      </c>
      <c r="J70" t="str">
        <f t="shared" si="3"/>
        <v>11.00</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5137</v>
      </c>
      <c r="I73" t="str">
        <f t="shared" si="2"/>
        <v>N/A</v>
      </c>
      <c r="J73" t="str">
        <f t="shared" si="3"/>
        <v>2.92</v>
      </c>
      <c r="K73">
        <f t="shared" si="4"/>
        <v>0</v>
      </c>
      <c r="L73">
        <f t="shared" si="5"/>
        <v>0</v>
      </c>
      <c r="M73">
        <f t="shared" si="6"/>
        <v>0</v>
      </c>
      <c r="N73">
        <f t="shared" si="7"/>
        <v>0</v>
      </c>
    </row>
    <row r="74" spans="1:14" x14ac:dyDescent="0.3">
      <c r="A74" s="1">
        <v>6</v>
      </c>
      <c r="B74" t="s">
        <v>111</v>
      </c>
      <c r="C74" t="s">
        <v>1505</v>
      </c>
      <c r="I74" t="str">
        <f t="shared" si="2"/>
        <v>N/A</v>
      </c>
      <c r="J74" t="str">
        <f t="shared" si="3"/>
        <v>1.20</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5138</v>
      </c>
      <c r="I81" t="str">
        <f t="shared" si="2"/>
        <v>N/A</v>
      </c>
      <c r="J81">
        <f t="shared" si="3"/>
        <v>0.29970000000000002</v>
      </c>
      <c r="K81">
        <f t="shared" si="4"/>
        <v>0</v>
      </c>
      <c r="L81">
        <f t="shared" si="5"/>
        <v>0</v>
      </c>
      <c r="M81">
        <f t="shared" si="6"/>
        <v>0</v>
      </c>
      <c r="N81">
        <f t="shared" si="7"/>
        <v>0</v>
      </c>
    </row>
    <row r="82" spans="1:14" x14ac:dyDescent="0.3">
      <c r="A82" s="1">
        <v>1</v>
      </c>
      <c r="B82" t="s">
        <v>121</v>
      </c>
      <c r="C82" t="s">
        <v>5139</v>
      </c>
      <c r="I82" t="str">
        <f t="shared" si="2"/>
        <v>N/A</v>
      </c>
      <c r="J82">
        <f t="shared" si="3"/>
        <v>0.40310000000000001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5140</v>
      </c>
      <c r="I84" t="str">
        <f t="shared" si="2"/>
        <v>N/A</v>
      </c>
      <c r="J84">
        <f t="shared" si="3"/>
        <v>1.4199999999999999E-2</v>
      </c>
      <c r="K84">
        <f t="shared" si="4"/>
        <v>0</v>
      </c>
      <c r="L84">
        <f t="shared" si="5"/>
        <v>0</v>
      </c>
      <c r="M84">
        <f t="shared" si="6"/>
        <v>0</v>
      </c>
      <c r="N84">
        <f t="shared" si="7"/>
        <v>0</v>
      </c>
    </row>
    <row r="85" spans="1:14" x14ac:dyDescent="0.3">
      <c r="A85" s="1">
        <v>1</v>
      </c>
      <c r="B85" t="s">
        <v>124</v>
      </c>
      <c r="C85" t="s">
        <v>4299</v>
      </c>
      <c r="I85" t="str">
        <f t="shared" si="2"/>
        <v>N/A</v>
      </c>
      <c r="J85">
        <f t="shared" si="3"/>
        <v>0.1159</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5141</v>
      </c>
      <c r="I87" t="str">
        <f t="shared" si="2"/>
        <v>N/A</v>
      </c>
      <c r="J87">
        <f t="shared" si="3"/>
        <v>32780000</v>
      </c>
      <c r="K87">
        <f t="shared" si="4"/>
        <v>0</v>
      </c>
      <c r="L87">
        <f t="shared" si="5"/>
        <v>0</v>
      </c>
      <c r="M87">
        <f t="shared" si="6"/>
        <v>0</v>
      </c>
      <c r="N87">
        <f t="shared" si="7"/>
        <v>0</v>
      </c>
    </row>
    <row r="88" spans="1:14" x14ac:dyDescent="0.3">
      <c r="A88" s="1">
        <v>1</v>
      </c>
      <c r="B88" t="s">
        <v>128</v>
      </c>
      <c r="C88" t="s">
        <v>5142</v>
      </c>
      <c r="I88" t="str">
        <f t="shared" si="2"/>
        <v>N/A</v>
      </c>
      <c r="J88" t="str">
        <f t="shared" si="3"/>
        <v>10.00</v>
      </c>
      <c r="K88">
        <f t="shared" si="4"/>
        <v>0</v>
      </c>
      <c r="L88">
        <f t="shared" si="5"/>
        <v>0</v>
      </c>
      <c r="M88">
        <f t="shared" si="6"/>
        <v>0</v>
      </c>
      <c r="N88">
        <f t="shared" si="7"/>
        <v>0</v>
      </c>
    </row>
    <row r="89" spans="1:14" x14ac:dyDescent="0.3">
      <c r="A89" s="1">
        <v>2</v>
      </c>
      <c r="B89" t="s">
        <v>130</v>
      </c>
      <c r="C89" t="s">
        <v>5143</v>
      </c>
      <c r="I89" t="str">
        <f t="shared" si="2"/>
        <v>N/A</v>
      </c>
      <c r="J89">
        <f t="shared" si="3"/>
        <v>7.6999999999999999E-2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5144</v>
      </c>
      <c r="I92" t="str">
        <f t="shared" si="2"/>
        <v>N/A</v>
      </c>
      <c r="J92">
        <f t="shared" si="3"/>
        <v>9360000</v>
      </c>
      <c r="K92">
        <f t="shared" si="4"/>
        <v>0</v>
      </c>
      <c r="L92">
        <f t="shared" si="5"/>
        <v>0</v>
      </c>
      <c r="M92">
        <f t="shared" si="6"/>
        <v>0</v>
      </c>
      <c r="N92">
        <f t="shared" si="7"/>
        <v>0</v>
      </c>
    </row>
    <row r="93" spans="1:14" x14ac:dyDescent="0.3">
      <c r="A93" s="1">
        <v>6</v>
      </c>
      <c r="B93" t="s">
        <v>138</v>
      </c>
      <c r="C93" t="s">
        <v>3368</v>
      </c>
      <c r="I93" t="str">
        <f t="shared" si="2"/>
        <v>N/A</v>
      </c>
      <c r="J93" t="str">
        <f t="shared" si="3"/>
        <v>2.66</v>
      </c>
      <c r="K93">
        <f t="shared" si="4"/>
        <v>0</v>
      </c>
      <c r="L93">
        <f t="shared" si="5"/>
        <v>0</v>
      </c>
      <c r="M93">
        <f t="shared" si="6"/>
        <v>0</v>
      </c>
      <c r="N93">
        <f t="shared" si="7"/>
        <v>0</v>
      </c>
    </row>
    <row r="94" spans="1:14" x14ac:dyDescent="0.3">
      <c r="A94" s="1">
        <v>7</v>
      </c>
      <c r="B94" t="s">
        <v>139</v>
      </c>
      <c r="C94" t="s">
        <v>5145</v>
      </c>
      <c r="I94" t="str">
        <f t="shared" si="2"/>
        <v>N/A</v>
      </c>
      <c r="J94">
        <f t="shared" si="3"/>
        <v>0.122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5146</v>
      </c>
      <c r="I96" t="str">
        <f t="shared" si="2"/>
        <v>N/A</v>
      </c>
      <c r="J96">
        <f t="shared" si="3"/>
        <v>12110000</v>
      </c>
      <c r="K96">
        <f t="shared" si="4"/>
        <v>0</v>
      </c>
      <c r="L96">
        <f t="shared" si="5"/>
        <v>0</v>
      </c>
      <c r="M96">
        <f t="shared" si="6"/>
        <v>0</v>
      </c>
      <c r="N96">
        <f t="shared" si="7"/>
        <v>0</v>
      </c>
    </row>
    <row r="97" spans="1:14" x14ac:dyDescent="0.3">
      <c r="A97" s="1">
        <v>1</v>
      </c>
      <c r="B97" t="s">
        <v>142</v>
      </c>
      <c r="C97" t="s">
        <v>5147</v>
      </c>
      <c r="I97" t="str">
        <f t="shared" si="2"/>
        <v>N/A</v>
      </c>
      <c r="J97" t="str">
        <f t="shared" si="3"/>
        <v>3.7</v>
      </c>
      <c r="K97">
        <f t="shared" si="4"/>
        <v>0</v>
      </c>
      <c r="L97">
        <f t="shared" si="5"/>
        <v>0</v>
      </c>
      <c r="M97">
        <f t="shared" si="6"/>
        <v>0</v>
      </c>
      <c r="N97">
        <f t="shared" si="7"/>
        <v>0</v>
      </c>
    </row>
    <row r="98" spans="1:14" x14ac:dyDescent="0.3">
      <c r="A98" s="1">
        <v>2</v>
      </c>
      <c r="B98" t="s">
        <v>144</v>
      </c>
      <c r="C98" t="s">
        <v>5148</v>
      </c>
      <c r="I98" t="str">
        <f t="shared" si="2"/>
        <v>N/A</v>
      </c>
      <c r="J98">
        <f t="shared" si="3"/>
        <v>73050000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5149</v>
      </c>
      <c r="I101" t="str">
        <f t="shared" si="2"/>
        <v>N/A</v>
      </c>
      <c r="J101" t="str">
        <f t="shared" si="3"/>
        <v>24.44</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5150</v>
      </c>
      <c r="I103" t="str">
        <f t="shared" si="2"/>
        <v>N/A</v>
      </c>
      <c r="J103">
        <f t="shared" si="3"/>
        <v>13820000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5133</v>
      </c>
      <c r="I106" t="str">
        <f t="shared" si="2"/>
        <v>N/A</v>
      </c>
      <c r="J106" t="str">
        <f t="shared" si="3"/>
        <v>0.23</v>
      </c>
      <c r="K106">
        <f t="shared" si="4"/>
        <v>0</v>
      </c>
      <c r="L106">
        <f t="shared" si="5"/>
        <v>0</v>
      </c>
      <c r="M106">
        <f t="shared" si="6"/>
        <v>0</v>
      </c>
      <c r="N106">
        <f t="shared" si="7"/>
        <v>0</v>
      </c>
    </row>
    <row r="107" spans="1:14" x14ac:dyDescent="0.3">
      <c r="A107" s="1">
        <v>1</v>
      </c>
      <c r="B107" t="s">
        <v>153</v>
      </c>
      <c r="C107" t="s">
        <v>5151</v>
      </c>
      <c r="I107" t="str">
        <f t="shared" si="2"/>
        <v>N/A</v>
      </c>
      <c r="J107">
        <f t="shared" si="3"/>
        <v>0.2208</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5152</v>
      </c>
      <c r="I109" t="str">
        <f t="shared" si="2"/>
        <v>N/A</v>
      </c>
      <c r="J109" t="str">
        <f t="shared" si="3"/>
        <v>29.35</v>
      </c>
      <c r="K109">
        <f t="shared" si="4"/>
        <v>0</v>
      </c>
      <c r="L109">
        <f t="shared" si="5"/>
        <v>0</v>
      </c>
      <c r="M109">
        <f t="shared" si="6"/>
        <v>0</v>
      </c>
      <c r="N109">
        <f t="shared" si="7"/>
        <v>0</v>
      </c>
    </row>
    <row r="110" spans="1:14" x14ac:dyDescent="0.3">
      <c r="A110" s="1">
        <v>4</v>
      </c>
      <c r="B110" t="s">
        <v>159</v>
      </c>
      <c r="C110" t="s">
        <v>5153</v>
      </c>
      <c r="I110" t="str">
        <f t="shared" si="2"/>
        <v>N/A</v>
      </c>
      <c r="J110" t="str">
        <f t="shared" si="3"/>
        <v>24.00</v>
      </c>
      <c r="K110">
        <f t="shared" si="4"/>
        <v>0</v>
      </c>
      <c r="L110">
        <f t="shared" si="5"/>
        <v>0</v>
      </c>
      <c r="M110">
        <f t="shared" si="6"/>
        <v>0</v>
      </c>
      <c r="N110">
        <f t="shared" si="7"/>
        <v>0</v>
      </c>
    </row>
    <row r="111" spans="1:14" x14ac:dyDescent="0.3">
      <c r="A111" s="1">
        <v>5</v>
      </c>
      <c r="B111" t="s">
        <v>161</v>
      </c>
      <c r="C111" t="s">
        <v>5154</v>
      </c>
      <c r="I111" t="str">
        <f t="shared" si="2"/>
        <v>N/A</v>
      </c>
      <c r="J111" t="str">
        <f t="shared" si="3"/>
        <v>29.14</v>
      </c>
      <c r="K111">
        <f t="shared" si="4"/>
        <v>0</v>
      </c>
      <c r="L111">
        <f t="shared" si="5"/>
        <v>0</v>
      </c>
      <c r="M111">
        <f t="shared" si="6"/>
        <v>0</v>
      </c>
      <c r="N111">
        <f t="shared" si="7"/>
        <v>0</v>
      </c>
    </row>
    <row r="112" spans="1:14" x14ac:dyDescent="0.3">
      <c r="A112" s="1">
        <v>6</v>
      </c>
      <c r="B112" t="s">
        <v>163</v>
      </c>
      <c r="C112" t="s">
        <v>5155</v>
      </c>
      <c r="I112" t="str">
        <f t="shared" si="2"/>
        <v>N/A</v>
      </c>
      <c r="J112" t="str">
        <f t="shared" si="3"/>
        <v>28.09</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5156</v>
      </c>
      <c r="I114" t="str">
        <f t="shared" si="2"/>
        <v>N/A</v>
      </c>
      <c r="J114" t="str">
        <f t="shared" si="3"/>
        <v>3.78k</v>
      </c>
      <c r="K114">
        <f t="shared" si="4"/>
        <v>0</v>
      </c>
      <c r="L114">
        <f t="shared" si="5"/>
        <v>0</v>
      </c>
      <c r="M114">
        <f t="shared" si="6"/>
        <v>0</v>
      </c>
      <c r="N114">
        <f t="shared" si="7"/>
        <v>0</v>
      </c>
    </row>
    <row r="115" spans="1:14" x14ac:dyDescent="0.3">
      <c r="A115" s="1">
        <v>1</v>
      </c>
      <c r="B115" t="s">
        <v>167</v>
      </c>
      <c r="C115" t="s">
        <v>5157</v>
      </c>
      <c r="I115" t="str">
        <f t="shared" si="2"/>
        <v>N/A</v>
      </c>
      <c r="J115" t="str">
        <f t="shared" si="3"/>
        <v>300</v>
      </c>
      <c r="K115">
        <f t="shared" si="4"/>
        <v>0</v>
      </c>
      <c r="L115">
        <f t="shared" si="5"/>
        <v>0</v>
      </c>
      <c r="M115">
        <f t="shared" si="6"/>
        <v>0</v>
      </c>
      <c r="N115">
        <f t="shared" si="7"/>
        <v>0</v>
      </c>
    </row>
    <row r="116" spans="1:14" x14ac:dyDescent="0.3">
      <c r="A116" s="1">
        <v>2</v>
      </c>
      <c r="B116" t="s">
        <v>169</v>
      </c>
      <c r="C116" t="s">
        <v>5158</v>
      </c>
      <c r="I116" t="str">
        <f t="shared" si="2"/>
        <v>N/A</v>
      </c>
      <c r="J116">
        <f t="shared" si="3"/>
        <v>3270000</v>
      </c>
      <c r="K116">
        <f t="shared" si="4"/>
        <v>0</v>
      </c>
      <c r="L116">
        <f t="shared" si="5"/>
        <v>0</v>
      </c>
      <c r="M116">
        <f t="shared" si="6"/>
        <v>0</v>
      </c>
      <c r="N116">
        <f t="shared" si="7"/>
        <v>0</v>
      </c>
    </row>
    <row r="117" spans="1:14" x14ac:dyDescent="0.3">
      <c r="A117" s="1">
        <v>3</v>
      </c>
      <c r="B117" t="s">
        <v>171</v>
      </c>
      <c r="C117" t="s">
        <v>291</v>
      </c>
      <c r="I117" t="str">
        <f t="shared" si="2"/>
        <v>N/A</v>
      </c>
      <c r="J117">
        <f t="shared" si="3"/>
        <v>2940000</v>
      </c>
      <c r="K117">
        <f t="shared" si="4"/>
        <v>0</v>
      </c>
      <c r="L117">
        <f t="shared" si="5"/>
        <v>0</v>
      </c>
      <c r="M117">
        <f t="shared" si="6"/>
        <v>0</v>
      </c>
      <c r="N117">
        <f t="shared" si="7"/>
        <v>0</v>
      </c>
    </row>
    <row r="118" spans="1:14" x14ac:dyDescent="0.3">
      <c r="A118" s="1">
        <v>4</v>
      </c>
      <c r="B118" t="s">
        <v>173</v>
      </c>
      <c r="C118" t="s">
        <v>5159</v>
      </c>
      <c r="I118" t="str">
        <f t="shared" si="2"/>
        <v>N/A</v>
      </c>
      <c r="J118">
        <f t="shared" si="3"/>
        <v>0.20730000000000001</v>
      </c>
      <c r="K118">
        <f t="shared" si="4"/>
        <v>0</v>
      </c>
      <c r="L118">
        <f t="shared" si="5"/>
        <v>0</v>
      </c>
      <c r="M118">
        <f t="shared" si="6"/>
        <v>0</v>
      </c>
      <c r="N118">
        <f t="shared" si="7"/>
        <v>0</v>
      </c>
    </row>
    <row r="119" spans="1:14" x14ac:dyDescent="0.3">
      <c r="A119" s="1">
        <v>5</v>
      </c>
      <c r="B119" t="s">
        <v>174</v>
      </c>
      <c r="C119" t="s">
        <v>5160</v>
      </c>
      <c r="I119" t="str">
        <f t="shared" si="2"/>
        <v>N/A</v>
      </c>
      <c r="J119">
        <f t="shared" si="3"/>
        <v>0.03</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4091</v>
      </c>
      <c r="I125" t="str">
        <f t="shared" si="8"/>
        <v>N/A</v>
      </c>
      <c r="J125" t="str">
        <f t="shared" si="9"/>
        <v>0.88</v>
      </c>
      <c r="K125">
        <f t="shared" si="10"/>
        <v>0</v>
      </c>
      <c r="L125">
        <f t="shared" si="11"/>
        <v>0</v>
      </c>
      <c r="M125">
        <f t="shared" si="12"/>
        <v>0</v>
      </c>
      <c r="N125">
        <f t="shared" si="13"/>
        <v>0</v>
      </c>
    </row>
    <row r="126" spans="1:14" x14ac:dyDescent="0.3">
      <c r="A126" s="1">
        <v>1</v>
      </c>
      <c r="B126" t="s">
        <v>180</v>
      </c>
      <c r="C126" t="s">
        <v>5161</v>
      </c>
      <c r="I126" t="str">
        <f t="shared" si="8"/>
        <v>N/A</v>
      </c>
      <c r="J126">
        <f t="shared" si="9"/>
        <v>3.0099999999999998E-2</v>
      </c>
      <c r="K126">
        <f t="shared" si="10"/>
        <v>0</v>
      </c>
      <c r="L126">
        <f t="shared" si="11"/>
        <v>0</v>
      </c>
      <c r="M126">
        <f t="shared" si="12"/>
        <v>0</v>
      </c>
      <c r="N126">
        <f t="shared" si="13"/>
        <v>0</v>
      </c>
    </row>
    <row r="127" spans="1:14" x14ac:dyDescent="0.3">
      <c r="A127" s="1">
        <v>2</v>
      </c>
      <c r="B127" t="s">
        <v>181</v>
      </c>
      <c r="C127" t="s">
        <v>2203</v>
      </c>
      <c r="I127" t="str">
        <f t="shared" si="8"/>
        <v>N/A</v>
      </c>
      <c r="J127" t="str">
        <f t="shared" si="9"/>
        <v>0.86</v>
      </c>
      <c r="K127">
        <f t="shared" si="10"/>
        <v>0</v>
      </c>
      <c r="L127">
        <f t="shared" si="11"/>
        <v>0</v>
      </c>
      <c r="M127">
        <f t="shared" si="12"/>
        <v>0</v>
      </c>
      <c r="N127">
        <f t="shared" si="13"/>
        <v>0</v>
      </c>
    </row>
    <row r="128" spans="1:14" x14ac:dyDescent="0.3">
      <c r="A128" s="1">
        <v>3</v>
      </c>
      <c r="B128" t="s">
        <v>183</v>
      </c>
      <c r="C128" t="s">
        <v>5162</v>
      </c>
      <c r="I128" t="str">
        <f t="shared" si="8"/>
        <v>N/A</v>
      </c>
      <c r="J128">
        <f t="shared" si="9"/>
        <v>2.9399999999999999E-2</v>
      </c>
      <c r="K128">
        <f t="shared" si="10"/>
        <v>0</v>
      </c>
      <c r="L128">
        <f t="shared" si="11"/>
        <v>0</v>
      </c>
      <c r="M128">
        <f t="shared" si="12"/>
        <v>0</v>
      </c>
      <c r="N128">
        <f t="shared" si="13"/>
        <v>0</v>
      </c>
    </row>
    <row r="129" spans="1:14" x14ac:dyDescent="0.3">
      <c r="A129" s="1">
        <v>4</v>
      </c>
      <c r="B129" t="s">
        <v>185</v>
      </c>
      <c r="C129" t="s">
        <v>1968</v>
      </c>
      <c r="I129" t="str">
        <f t="shared" si="8"/>
        <v>N/A</v>
      </c>
      <c r="J129" t="str">
        <f t="shared" si="9"/>
        <v>3.42</v>
      </c>
      <c r="K129">
        <f t="shared" si="10"/>
        <v>0</v>
      </c>
      <c r="L129">
        <f t="shared" si="11"/>
        <v>0</v>
      </c>
      <c r="M129">
        <f t="shared" si="12"/>
        <v>0</v>
      </c>
      <c r="N129">
        <f t="shared" si="13"/>
        <v>0</v>
      </c>
    </row>
    <row r="130" spans="1:14" x14ac:dyDescent="0.3">
      <c r="A130" s="1">
        <v>5</v>
      </c>
      <c r="B130" t="s">
        <v>186</v>
      </c>
      <c r="C130" t="s">
        <v>5163</v>
      </c>
      <c r="I130" t="str">
        <f t="shared" si="8"/>
        <v>N/A</v>
      </c>
      <c r="J130">
        <f t="shared" si="9"/>
        <v>0.312</v>
      </c>
      <c r="K130">
        <f t="shared" si="10"/>
        <v>0</v>
      </c>
      <c r="L130">
        <f t="shared" si="11"/>
        <v>0</v>
      </c>
      <c r="M130">
        <f t="shared" si="12"/>
        <v>0</v>
      </c>
      <c r="N130">
        <f t="shared" si="13"/>
        <v>0</v>
      </c>
    </row>
    <row r="131" spans="1:14" x14ac:dyDescent="0.3">
      <c r="A131" s="1">
        <v>6</v>
      </c>
      <c r="B131" t="s">
        <v>187</v>
      </c>
      <c r="C131" t="s">
        <v>4096</v>
      </c>
      <c r="I131" t="str">
        <f t="shared" si="8"/>
        <v>N/A</v>
      </c>
      <c r="J131" t="str">
        <f t="shared" si="9"/>
        <v>May 15, 2017</v>
      </c>
      <c r="K131">
        <f t="shared" si="10"/>
        <v>0</v>
      </c>
      <c r="L131">
        <f t="shared" si="11"/>
        <v>0</v>
      </c>
      <c r="M131">
        <f t="shared" si="12"/>
        <v>0</v>
      </c>
      <c r="N131">
        <f t="shared" si="13"/>
        <v>0</v>
      </c>
    </row>
    <row r="132" spans="1:14" x14ac:dyDescent="0.3">
      <c r="A132" s="1">
        <v>7</v>
      </c>
      <c r="B132" t="s">
        <v>188</v>
      </c>
      <c r="C132" t="s">
        <v>4097</v>
      </c>
      <c r="I132" t="str">
        <f t="shared" si="8"/>
        <v>N/A</v>
      </c>
      <c r="J132" t="str">
        <f t="shared" si="9"/>
        <v>Apr 27, 2017</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5164</v>
      </c>
      <c r="C138" t="s">
        <v>2686</v>
      </c>
      <c r="D138" t="s">
        <v>5165</v>
      </c>
      <c r="F138">
        <v>60</v>
      </c>
      <c r="I138" t="str">
        <f t="shared" si="8"/>
        <v>N/A</v>
      </c>
      <c r="J138" t="str">
        <f t="shared" si="9"/>
        <v>Chief Exec. Officer, Pres &amp; Director</v>
      </c>
      <c r="K138" t="str">
        <f t="shared" si="10"/>
        <v>499.87k</v>
      </c>
      <c r="L138">
        <f t="shared" si="11"/>
        <v>0</v>
      </c>
      <c r="M138">
        <f t="shared" si="12"/>
        <v>60</v>
      </c>
      <c r="N138">
        <f t="shared" si="13"/>
        <v>0</v>
      </c>
    </row>
    <row r="139" spans="1:14" x14ac:dyDescent="0.3">
      <c r="A139" s="1">
        <v>1</v>
      </c>
      <c r="B139" t="s">
        <v>5166</v>
      </c>
      <c r="C139" t="s">
        <v>5167</v>
      </c>
      <c r="D139" t="s">
        <v>5168</v>
      </c>
      <c r="F139">
        <v>55</v>
      </c>
      <c r="I139" t="str">
        <f t="shared" si="8"/>
        <v>N/A</v>
      </c>
      <c r="J139" t="str">
        <f t="shared" si="9"/>
        <v>Chief Admin. Officer &amp; Exec. VP</v>
      </c>
      <c r="K139" t="str">
        <f t="shared" si="10"/>
        <v>375.19k</v>
      </c>
      <c r="L139">
        <f t="shared" si="11"/>
        <v>0</v>
      </c>
      <c r="M139">
        <f t="shared" si="12"/>
        <v>55</v>
      </c>
      <c r="N139">
        <f t="shared" si="13"/>
        <v>0</v>
      </c>
    </row>
    <row r="140" spans="1:14" x14ac:dyDescent="0.3">
      <c r="A140" s="1">
        <v>2</v>
      </c>
      <c r="B140" t="s">
        <v>5169</v>
      </c>
      <c r="C140" t="s">
        <v>5170</v>
      </c>
      <c r="D140" t="s">
        <v>5171</v>
      </c>
      <c r="F140">
        <v>64</v>
      </c>
      <c r="I140" t="str">
        <f t="shared" si="8"/>
        <v>N/A</v>
      </c>
      <c r="J140" t="str">
        <f t="shared" si="9"/>
        <v>Chief Lending Officer, EVP, Sec. &amp; Director</v>
      </c>
      <c r="K140" t="str">
        <f t="shared" si="10"/>
        <v>358.42k</v>
      </c>
      <c r="L140">
        <f t="shared" si="11"/>
        <v>0</v>
      </c>
      <c r="M140">
        <f t="shared" si="12"/>
        <v>64</v>
      </c>
      <c r="N140">
        <f t="shared" si="13"/>
        <v>0</v>
      </c>
    </row>
    <row r="141" spans="1:14" x14ac:dyDescent="0.3">
      <c r="A141" s="1">
        <v>3</v>
      </c>
      <c r="B141" t="s">
        <v>5172</v>
      </c>
      <c r="C141" t="s">
        <v>5173</v>
      </c>
      <c r="F141">
        <v>47</v>
      </c>
      <c r="I141" t="str">
        <f t="shared" si="8"/>
        <v>N/A</v>
      </c>
      <c r="J141" t="str">
        <f t="shared" si="9"/>
        <v>CFO, Sr. VP, CFO of F&amp;M Bank and Sr. VP of F&amp;M Bank</v>
      </c>
      <c r="K141">
        <f t="shared" si="10"/>
        <v>0</v>
      </c>
      <c r="L141">
        <f t="shared" si="11"/>
        <v>0</v>
      </c>
      <c r="M141">
        <f t="shared" si="12"/>
        <v>47</v>
      </c>
      <c r="N141">
        <f t="shared" si="13"/>
        <v>0</v>
      </c>
    </row>
    <row r="142" spans="1:14" x14ac:dyDescent="0.3">
      <c r="A142" s="1">
        <v>4</v>
      </c>
      <c r="B142" t="s">
        <v>5174</v>
      </c>
      <c r="C142" t="s">
        <v>5175</v>
      </c>
      <c r="I142" t="str">
        <f t="shared" si="8"/>
        <v>N/A</v>
      </c>
      <c r="J142" t="str">
        <f t="shared" si="9"/>
        <v>Bus. Devel. Leader and Sr. VP</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4377</v>
      </c>
      <c r="D145" t="s">
        <v>5176</v>
      </c>
      <c r="E145" t="s">
        <v>5177</v>
      </c>
      <c r="F145" t="s">
        <v>5178</v>
      </c>
      <c r="G145" t="s">
        <v>5179</v>
      </c>
      <c r="I145" t="str">
        <f t="shared" si="8"/>
        <v>N/A</v>
      </c>
      <c r="J145">
        <f t="shared" si="9"/>
        <v>27220000</v>
      </c>
      <c r="K145">
        <f t="shared" si="10"/>
        <v>25970000</v>
      </c>
      <c r="L145">
        <f t="shared" si="11"/>
        <v>27240000</v>
      </c>
      <c r="M145">
        <f t="shared" si="12"/>
        <v>29350000</v>
      </c>
      <c r="N145">
        <f t="shared" si="13"/>
        <v>32100000</v>
      </c>
    </row>
    <row r="146" spans="1:14" x14ac:dyDescent="0.3">
      <c r="A146" s="1">
        <v>1</v>
      </c>
      <c r="B146" t="s">
        <v>1300</v>
      </c>
      <c r="C146" t="s">
        <v>5180</v>
      </c>
      <c r="D146" t="s">
        <v>5181</v>
      </c>
      <c r="E146" t="s">
        <v>5182</v>
      </c>
      <c r="F146" t="s">
        <v>5183</v>
      </c>
      <c r="G146" t="s">
        <v>5184</v>
      </c>
      <c r="I146" t="str">
        <f t="shared" si="8"/>
        <v>N/A</v>
      </c>
      <c r="J146">
        <f t="shared" si="9"/>
        <v>25250000</v>
      </c>
      <c r="K146">
        <f t="shared" si="10"/>
        <v>25070000</v>
      </c>
      <c r="L146">
        <f t="shared" si="11"/>
        <v>26210000</v>
      </c>
      <c r="M146">
        <f t="shared" si="12"/>
        <v>27930000</v>
      </c>
      <c r="N146">
        <f t="shared" si="13"/>
        <v>29820000</v>
      </c>
    </row>
    <row r="147" spans="1:14" x14ac:dyDescent="0.3">
      <c r="A147" s="1">
        <v>2</v>
      </c>
      <c r="B147" t="s">
        <v>1306</v>
      </c>
      <c r="C147" t="s">
        <v>5185</v>
      </c>
      <c r="D147" t="s">
        <v>5186</v>
      </c>
      <c r="E147" t="s">
        <v>5187</v>
      </c>
      <c r="F147" t="s">
        <v>5188</v>
      </c>
      <c r="G147" t="s">
        <v>332</v>
      </c>
      <c r="I147" t="str">
        <f t="shared" si="8"/>
        <v>N/A</v>
      </c>
      <c r="J147" t="str">
        <f t="shared" si="9"/>
        <v>30363</v>
      </c>
      <c r="K147" t="str">
        <f t="shared" si="10"/>
        <v>54679</v>
      </c>
      <c r="L147" t="str">
        <f t="shared" si="11"/>
        <v>44435</v>
      </c>
      <c r="M147" t="str">
        <f t="shared" si="12"/>
        <v>20990</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5189</v>
      </c>
      <c r="D150" t="s">
        <v>5190</v>
      </c>
      <c r="E150" t="s">
        <v>5191</v>
      </c>
      <c r="F150" t="s">
        <v>607</v>
      </c>
      <c r="G150" t="s">
        <v>5192</v>
      </c>
      <c r="I150" t="str">
        <f t="shared" si="8"/>
        <v>N/A</v>
      </c>
      <c r="J150">
        <f t="shared" si="9"/>
        <v>1950000</v>
      </c>
      <c r="K150" t="str">
        <f t="shared" si="10"/>
        <v>840866</v>
      </c>
      <c r="L150" t="str">
        <f t="shared" si="11"/>
        <v>983949</v>
      </c>
      <c r="M150">
        <f t="shared" si="12"/>
        <v>1400000</v>
      </c>
      <c r="N150">
        <f t="shared" si="13"/>
        <v>2280000</v>
      </c>
    </row>
    <row r="151" spans="1:14" x14ac:dyDescent="0.3">
      <c r="A151" s="1">
        <v>6</v>
      </c>
      <c r="B151" t="s">
        <v>1315</v>
      </c>
      <c r="C151" t="s">
        <v>332</v>
      </c>
      <c r="D151" t="s">
        <v>5193</v>
      </c>
      <c r="E151" t="s">
        <v>5194</v>
      </c>
      <c r="F151" t="s">
        <v>5195</v>
      </c>
      <c r="G151" t="s">
        <v>5196</v>
      </c>
      <c r="I151" t="str">
        <f t="shared" si="8"/>
        <v>N/A</v>
      </c>
      <c r="J151" t="str">
        <f t="shared" si="9"/>
        <v>N/A</v>
      </c>
      <c r="K151">
        <f t="shared" si="10"/>
        <v>-4.6200000000000005E-2</v>
      </c>
      <c r="L151">
        <f t="shared" si="11"/>
        <v>4.9000000000000002E-2</v>
      </c>
      <c r="M151">
        <f t="shared" si="12"/>
        <v>7.7600000000000002E-2</v>
      </c>
      <c r="N151">
        <f t="shared" si="13"/>
        <v>9.3399999999999997E-2</v>
      </c>
    </row>
    <row r="152" spans="1:14" x14ac:dyDescent="0.3">
      <c r="A152" s="1">
        <v>7</v>
      </c>
      <c r="B152" t="s">
        <v>1320</v>
      </c>
      <c r="C152" t="s">
        <v>2717</v>
      </c>
      <c r="D152" t="s">
        <v>1580</v>
      </c>
      <c r="E152" t="s">
        <v>5197</v>
      </c>
      <c r="F152" t="s">
        <v>5198</v>
      </c>
      <c r="G152" t="s">
        <v>3701</v>
      </c>
      <c r="I152" t="str">
        <f t="shared" si="8"/>
        <v>N/A</v>
      </c>
      <c r="J152">
        <f t="shared" si="9"/>
        <v>6290000</v>
      </c>
      <c r="K152">
        <f t="shared" si="10"/>
        <v>4770000</v>
      </c>
      <c r="L152">
        <f t="shared" si="11"/>
        <v>3650000</v>
      </c>
      <c r="M152">
        <f t="shared" si="12"/>
        <v>2880000</v>
      </c>
      <c r="N152">
        <f t="shared" si="13"/>
        <v>3600000</v>
      </c>
    </row>
    <row r="153" spans="1:14" x14ac:dyDescent="0.3">
      <c r="A153" s="1">
        <v>8</v>
      </c>
      <c r="B153" t="s">
        <v>1326</v>
      </c>
      <c r="C153" t="s">
        <v>4182</v>
      </c>
      <c r="D153" t="s">
        <v>517</v>
      </c>
      <c r="E153" t="s">
        <v>5199</v>
      </c>
      <c r="F153" t="s">
        <v>2460</v>
      </c>
      <c r="G153" t="s">
        <v>5200</v>
      </c>
      <c r="I153" t="str">
        <f t="shared" si="8"/>
        <v>N/A</v>
      </c>
      <c r="J153">
        <f t="shared" si="9"/>
        <v>4320000</v>
      </c>
      <c r="K153">
        <f t="shared" si="10"/>
        <v>3240000</v>
      </c>
      <c r="L153">
        <f t="shared" si="11"/>
        <v>2490000</v>
      </c>
      <c r="M153">
        <f t="shared" si="12"/>
        <v>2150000</v>
      </c>
      <c r="N153">
        <f t="shared" si="13"/>
        <v>2380000</v>
      </c>
    </row>
    <row r="154" spans="1:14" x14ac:dyDescent="0.3">
      <c r="A154" s="1">
        <v>9</v>
      </c>
      <c r="B154" t="s">
        <v>1332</v>
      </c>
      <c r="C154" t="s">
        <v>5201</v>
      </c>
      <c r="D154" t="s">
        <v>2552</v>
      </c>
      <c r="E154" t="s">
        <v>5202</v>
      </c>
      <c r="F154" t="s">
        <v>5203</v>
      </c>
      <c r="G154" t="s">
        <v>2157</v>
      </c>
      <c r="I154" t="str">
        <f t="shared" si="8"/>
        <v>N/A</v>
      </c>
      <c r="J154">
        <f t="shared" si="9"/>
        <v>1920000</v>
      </c>
      <c r="K154">
        <f t="shared" si="10"/>
        <v>1510000</v>
      </c>
      <c r="L154">
        <f t="shared" si="11"/>
        <v>1150000</v>
      </c>
      <c r="M154" t="str">
        <f t="shared" si="12"/>
        <v>722450</v>
      </c>
      <c r="N154">
        <f t="shared" si="13"/>
        <v>1220000</v>
      </c>
    </row>
    <row r="155" spans="1:14" x14ac:dyDescent="0.3">
      <c r="A155" s="1">
        <v>10</v>
      </c>
      <c r="B155" t="s">
        <v>1338</v>
      </c>
      <c r="C155" t="s">
        <v>5201</v>
      </c>
      <c r="D155" t="s">
        <v>2552</v>
      </c>
      <c r="E155" t="s">
        <v>5202</v>
      </c>
      <c r="F155" t="s">
        <v>5203</v>
      </c>
      <c r="G155" t="s">
        <v>2157</v>
      </c>
      <c r="I155" t="str">
        <f t="shared" si="8"/>
        <v>N/A</v>
      </c>
      <c r="J155">
        <f t="shared" si="9"/>
        <v>1920000</v>
      </c>
      <c r="K155">
        <f t="shared" si="10"/>
        <v>1510000</v>
      </c>
      <c r="L155">
        <f t="shared" si="11"/>
        <v>1150000</v>
      </c>
      <c r="M155" t="str">
        <f t="shared" si="12"/>
        <v>722450</v>
      </c>
      <c r="N155">
        <f t="shared" si="13"/>
        <v>1220000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5204</v>
      </c>
      <c r="E158" t="s">
        <v>5205</v>
      </c>
      <c r="F158" t="s">
        <v>5206</v>
      </c>
      <c r="G158" t="s">
        <v>5207</v>
      </c>
      <c r="I158" t="str">
        <f t="shared" si="8"/>
        <v>N/A</v>
      </c>
      <c r="J158" t="str">
        <f t="shared" si="9"/>
        <v>N/A</v>
      </c>
      <c r="K158">
        <f t="shared" si="10"/>
        <v>-0.24170000000000003</v>
      </c>
      <c r="L158">
        <f t="shared" si="11"/>
        <v>-0.23570000000000002</v>
      </c>
      <c r="M158">
        <f t="shared" si="12"/>
        <v>-0.21170000000000003</v>
      </c>
      <c r="N158">
        <f t="shared" si="13"/>
        <v>0.25159999999999999</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3048</v>
      </c>
      <c r="D161" t="s">
        <v>5208</v>
      </c>
      <c r="E161" t="s">
        <v>5209</v>
      </c>
      <c r="F161" t="s">
        <v>5210</v>
      </c>
      <c r="G161" t="s">
        <v>5211</v>
      </c>
      <c r="I161" t="str">
        <f t="shared" si="8"/>
        <v>pos_trend</v>
      </c>
      <c r="J161">
        <f t="shared" si="9"/>
        <v>20930000</v>
      </c>
      <c r="K161">
        <f t="shared" si="10"/>
        <v>21190000</v>
      </c>
      <c r="L161">
        <f t="shared" si="11"/>
        <v>23590000</v>
      </c>
      <c r="M161">
        <f t="shared" si="12"/>
        <v>26480000</v>
      </c>
      <c r="N161">
        <f t="shared" si="13"/>
        <v>28500000</v>
      </c>
    </row>
    <row r="162" spans="1:14" x14ac:dyDescent="0.3">
      <c r="A162" s="1">
        <v>1</v>
      </c>
      <c r="B162" t="s">
        <v>1351</v>
      </c>
      <c r="C162" t="s">
        <v>332</v>
      </c>
      <c r="D162" t="s">
        <v>5212</v>
      </c>
      <c r="E162" t="s">
        <v>5213</v>
      </c>
      <c r="F162" t="s">
        <v>5214</v>
      </c>
      <c r="G162" t="s">
        <v>5215</v>
      </c>
      <c r="I162" t="str">
        <f t="shared" si="8"/>
        <v>N/A</v>
      </c>
      <c r="J162" t="str">
        <f t="shared" si="9"/>
        <v>N/A</v>
      </c>
      <c r="K162">
        <f t="shared" si="10"/>
        <v>1.2500000000000001E-2</v>
      </c>
      <c r="L162">
        <f t="shared" si="11"/>
        <v>0.11320000000000001</v>
      </c>
      <c r="M162">
        <f t="shared" si="12"/>
        <v>0.12230000000000001</v>
      </c>
      <c r="N162">
        <f t="shared" si="13"/>
        <v>7.6300000000000007E-2</v>
      </c>
    </row>
    <row r="163" spans="1:14" x14ac:dyDescent="0.3">
      <c r="A163" s="1">
        <v>2</v>
      </c>
      <c r="B163" t="s">
        <v>1356</v>
      </c>
      <c r="C163" t="s">
        <v>2734</v>
      </c>
      <c r="D163" t="s">
        <v>5216</v>
      </c>
      <c r="E163" t="s">
        <v>1179</v>
      </c>
      <c r="F163" t="s">
        <v>3648</v>
      </c>
      <c r="G163" t="s">
        <v>332</v>
      </c>
      <c r="I163" t="str">
        <f t="shared" si="8"/>
        <v>N/A</v>
      </c>
      <c r="J163">
        <f t="shared" si="9"/>
        <v>4200000</v>
      </c>
      <c r="K163">
        <f t="shared" si="10"/>
        <v>3780000</v>
      </c>
      <c r="L163">
        <f t="shared" si="11"/>
        <v>2250000</v>
      </c>
      <c r="M163" t="str">
        <f t="shared" si="12"/>
        <v>300000</v>
      </c>
      <c r="N163" t="str">
        <f t="shared" si="13"/>
        <v>N/A</v>
      </c>
    </row>
    <row r="164" spans="1:14" x14ac:dyDescent="0.3">
      <c r="A164" s="1">
        <v>3</v>
      </c>
      <c r="B164" t="s">
        <v>1362</v>
      </c>
      <c r="C164" t="s">
        <v>332</v>
      </c>
      <c r="D164" t="s">
        <v>5217</v>
      </c>
      <c r="E164" t="s">
        <v>5218</v>
      </c>
      <c r="F164" t="s">
        <v>5219</v>
      </c>
      <c r="G164" t="s">
        <v>332</v>
      </c>
      <c r="I164" t="str">
        <f t="shared" si="8"/>
        <v>N/A</v>
      </c>
      <c r="J164" t="str">
        <f t="shared" si="9"/>
        <v>N/A</v>
      </c>
      <c r="K164">
        <f t="shared" si="10"/>
        <v>-0.1012</v>
      </c>
      <c r="L164">
        <f t="shared" si="11"/>
        <v>-0.40399999999999997</v>
      </c>
      <c r="M164">
        <f t="shared" si="12"/>
        <v>-0.86670000000000003</v>
      </c>
      <c r="N164" t="str">
        <f t="shared" si="13"/>
        <v>N/A</v>
      </c>
    </row>
    <row r="165" spans="1:14" x14ac:dyDescent="0.3">
      <c r="A165" s="1">
        <v>4</v>
      </c>
      <c r="B165" t="s">
        <v>1367</v>
      </c>
      <c r="C165" t="s">
        <v>5220</v>
      </c>
      <c r="D165" t="s">
        <v>5221</v>
      </c>
      <c r="E165" t="s">
        <v>5222</v>
      </c>
      <c r="F165" t="s">
        <v>5223</v>
      </c>
      <c r="G165" t="s">
        <v>5211</v>
      </c>
      <c r="I165" t="str">
        <f t="shared" si="8"/>
        <v>pos_trend</v>
      </c>
      <c r="J165">
        <f t="shared" si="9"/>
        <v>16730000</v>
      </c>
      <c r="K165">
        <f t="shared" si="10"/>
        <v>17420000</v>
      </c>
      <c r="L165">
        <f t="shared" si="11"/>
        <v>21340000</v>
      </c>
      <c r="M165">
        <f t="shared" si="12"/>
        <v>26180000</v>
      </c>
      <c r="N165">
        <f t="shared" si="13"/>
        <v>28500000</v>
      </c>
    </row>
    <row r="166" spans="1:14" x14ac:dyDescent="0.3">
      <c r="A166" s="1">
        <v>5</v>
      </c>
      <c r="B166" t="s">
        <v>1373</v>
      </c>
      <c r="C166" t="s">
        <v>332</v>
      </c>
      <c r="D166" t="s">
        <v>5224</v>
      </c>
      <c r="E166" t="s">
        <v>5225</v>
      </c>
      <c r="F166" t="s">
        <v>5226</v>
      </c>
      <c r="G166" t="s">
        <v>5227</v>
      </c>
      <c r="I166" t="str">
        <f t="shared" si="8"/>
        <v>N/A</v>
      </c>
      <c r="J166" t="str">
        <f t="shared" si="9"/>
        <v>N/A</v>
      </c>
      <c r="K166">
        <f t="shared" si="10"/>
        <v>4.1100000000000005E-2</v>
      </c>
      <c r="L166">
        <f t="shared" si="11"/>
        <v>0.22530000000000003</v>
      </c>
      <c r="M166">
        <f t="shared" si="12"/>
        <v>0.2266</v>
      </c>
      <c r="N166">
        <f t="shared" si="13"/>
        <v>8.8599999999999998E-2</v>
      </c>
    </row>
    <row r="167" spans="1:14" x14ac:dyDescent="0.3">
      <c r="A167" s="1">
        <v>6</v>
      </c>
      <c r="B167" t="s">
        <v>1378</v>
      </c>
      <c r="C167" t="s">
        <v>332</v>
      </c>
      <c r="D167" t="s">
        <v>332</v>
      </c>
      <c r="E167" t="s">
        <v>332</v>
      </c>
      <c r="F167" t="s">
        <v>332</v>
      </c>
      <c r="G167" t="s">
        <v>878</v>
      </c>
      <c r="I167" t="str">
        <f t="shared" si="8"/>
        <v>N/A</v>
      </c>
      <c r="J167" t="str">
        <f t="shared" si="9"/>
        <v>N/A</v>
      </c>
      <c r="K167" t="str">
        <f t="shared" si="10"/>
        <v>N/A</v>
      </c>
      <c r="L167" t="str">
        <f t="shared" si="11"/>
        <v>N/A</v>
      </c>
      <c r="M167" t="str">
        <f t="shared" si="12"/>
        <v>N/A</v>
      </c>
      <c r="N167">
        <f t="shared" si="13"/>
        <v>4.3400000000000001E-2</v>
      </c>
    </row>
    <row r="168" spans="1:14" x14ac:dyDescent="0.3">
      <c r="A168" s="1">
        <v>7</v>
      </c>
      <c r="B168" t="s">
        <v>1380</v>
      </c>
      <c r="C168" t="s">
        <v>5228</v>
      </c>
      <c r="D168" t="s">
        <v>2727</v>
      </c>
      <c r="E168" t="s">
        <v>5229</v>
      </c>
      <c r="F168" t="s">
        <v>532</v>
      </c>
      <c r="G168" t="s">
        <v>2747</v>
      </c>
      <c r="I168" t="str">
        <f t="shared" si="8"/>
        <v>N/A</v>
      </c>
      <c r="J168">
        <f t="shared" si="9"/>
        <v>3770000</v>
      </c>
      <c r="K168">
        <f t="shared" si="10"/>
        <v>4030000.0000000005</v>
      </c>
      <c r="L168">
        <f t="shared" si="11"/>
        <v>3060000</v>
      </c>
      <c r="M168">
        <f t="shared" si="12"/>
        <v>3280000</v>
      </c>
      <c r="N168">
        <f t="shared" si="13"/>
        <v>4400000</v>
      </c>
    </row>
    <row r="169" spans="1:14" x14ac:dyDescent="0.3">
      <c r="A169" s="1">
        <v>8</v>
      </c>
      <c r="B169" t="s">
        <v>1386</v>
      </c>
      <c r="C169" t="s">
        <v>332</v>
      </c>
      <c r="D169" t="s">
        <v>332</v>
      </c>
      <c r="E169" t="s">
        <v>332</v>
      </c>
      <c r="F169" t="s">
        <v>332</v>
      </c>
      <c r="G169" t="s">
        <v>332</v>
      </c>
      <c r="I169" t="str">
        <f t="shared" si="8"/>
        <v>N/A</v>
      </c>
      <c r="J169" t="str">
        <f t="shared" si="9"/>
        <v>N/A</v>
      </c>
      <c r="K169" t="str">
        <f t="shared" si="10"/>
        <v>N/A</v>
      </c>
      <c r="L169" t="str">
        <f t="shared" si="11"/>
        <v>N/A</v>
      </c>
      <c r="M169" t="str">
        <f t="shared" si="12"/>
        <v>N/A</v>
      </c>
      <c r="N169" t="str">
        <f t="shared" si="13"/>
        <v>N/A</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3105</v>
      </c>
      <c r="D171" t="s">
        <v>5230</v>
      </c>
      <c r="E171" t="s">
        <v>1757</v>
      </c>
      <c r="F171" t="s">
        <v>5231</v>
      </c>
      <c r="G171" t="s">
        <v>5232</v>
      </c>
      <c r="I171" t="str">
        <f t="shared" si="8"/>
        <v>N/A</v>
      </c>
      <c r="J171">
        <f t="shared" si="9"/>
        <v>1170000</v>
      </c>
      <c r="K171">
        <f t="shared" si="10"/>
        <v>1990000</v>
      </c>
      <c r="L171">
        <f t="shared" si="11"/>
        <v>1670000</v>
      </c>
      <c r="M171">
        <f t="shared" si="12"/>
        <v>2020000</v>
      </c>
      <c r="N171">
        <f t="shared" si="13"/>
        <v>2260000</v>
      </c>
    </row>
    <row r="172" spans="1:14" x14ac:dyDescent="0.3">
      <c r="A172" s="1">
        <v>11</v>
      </c>
      <c r="B172" t="s">
        <v>1399</v>
      </c>
      <c r="C172" t="s">
        <v>3105</v>
      </c>
      <c r="D172" t="s">
        <v>5230</v>
      </c>
      <c r="E172" t="s">
        <v>1757</v>
      </c>
      <c r="F172" t="s">
        <v>5231</v>
      </c>
      <c r="G172" t="s">
        <v>5232</v>
      </c>
      <c r="I172" t="str">
        <f t="shared" si="8"/>
        <v>N/A</v>
      </c>
      <c r="J172">
        <f t="shared" si="9"/>
        <v>1170000</v>
      </c>
      <c r="K172">
        <f t="shared" si="10"/>
        <v>1990000</v>
      </c>
      <c r="L172">
        <f t="shared" si="11"/>
        <v>1670000</v>
      </c>
      <c r="M172">
        <f t="shared" si="12"/>
        <v>2020000</v>
      </c>
      <c r="N172">
        <f t="shared" si="13"/>
        <v>2260000</v>
      </c>
    </row>
    <row r="173" spans="1:14" x14ac:dyDescent="0.3">
      <c r="A173" s="1">
        <v>12</v>
      </c>
      <c r="B173" t="s">
        <v>1405</v>
      </c>
      <c r="C173" t="s">
        <v>1007</v>
      </c>
      <c r="D173" t="s">
        <v>353</v>
      </c>
      <c r="E173" t="s">
        <v>5233</v>
      </c>
      <c r="F173" t="s">
        <v>959</v>
      </c>
      <c r="G173" t="s">
        <v>628</v>
      </c>
      <c r="I173" t="str">
        <f t="shared" si="8"/>
        <v>N/A</v>
      </c>
      <c r="J173">
        <f t="shared" si="9"/>
        <v>2610000</v>
      </c>
      <c r="K173">
        <f t="shared" si="10"/>
        <v>2049999.9999999998</v>
      </c>
      <c r="L173">
        <f t="shared" si="11"/>
        <v>1390000</v>
      </c>
      <c r="M173">
        <f t="shared" si="12"/>
        <v>1250000</v>
      </c>
      <c r="N173">
        <f t="shared" si="13"/>
        <v>2130000</v>
      </c>
    </row>
    <row r="174" spans="1:14" x14ac:dyDescent="0.3">
      <c r="A174" s="1">
        <v>13</v>
      </c>
      <c r="B174" t="s">
        <v>1411</v>
      </c>
      <c r="C174" t="s">
        <v>671</v>
      </c>
      <c r="D174" t="s">
        <v>5234</v>
      </c>
      <c r="E174" t="s">
        <v>2109</v>
      </c>
      <c r="F174" t="s">
        <v>5235</v>
      </c>
      <c r="G174" t="s">
        <v>5236</v>
      </c>
      <c r="I174" t="str">
        <f t="shared" si="8"/>
        <v>pos_trend</v>
      </c>
      <c r="J174">
        <f t="shared" si="9"/>
        <v>13360000</v>
      </c>
      <c r="K174">
        <f t="shared" si="10"/>
        <v>14720000</v>
      </c>
      <c r="L174">
        <f t="shared" si="11"/>
        <v>15660000</v>
      </c>
      <c r="M174">
        <f t="shared" si="12"/>
        <v>17990000</v>
      </c>
      <c r="N174">
        <f t="shared" si="13"/>
        <v>19300000</v>
      </c>
    </row>
    <row r="175" spans="1:14" x14ac:dyDescent="0.3">
      <c r="A175" s="1">
        <v>14</v>
      </c>
      <c r="B175" t="s">
        <v>1417</v>
      </c>
      <c r="C175" t="s">
        <v>5237</v>
      </c>
      <c r="D175" t="s">
        <v>5238</v>
      </c>
      <c r="E175" t="s">
        <v>3637</v>
      </c>
      <c r="F175" t="s">
        <v>5239</v>
      </c>
      <c r="G175" t="s">
        <v>5240</v>
      </c>
      <c r="I175" t="str">
        <f t="shared" si="8"/>
        <v>pos_trend</v>
      </c>
      <c r="J175">
        <f t="shared" si="9"/>
        <v>7960000</v>
      </c>
      <c r="K175">
        <f t="shared" si="10"/>
        <v>8850000</v>
      </c>
      <c r="L175">
        <f t="shared" si="11"/>
        <v>9000000</v>
      </c>
      <c r="M175">
        <f t="shared" si="12"/>
        <v>10270000</v>
      </c>
      <c r="N175">
        <f t="shared" si="13"/>
        <v>11360000</v>
      </c>
    </row>
    <row r="176" spans="1:14" x14ac:dyDescent="0.3">
      <c r="A176" s="1">
        <v>15</v>
      </c>
      <c r="B176" t="s">
        <v>1423</v>
      </c>
      <c r="C176" t="s">
        <v>351</v>
      </c>
      <c r="D176" t="s">
        <v>4599</v>
      </c>
      <c r="E176" t="s">
        <v>5241</v>
      </c>
      <c r="F176" t="s">
        <v>5242</v>
      </c>
      <c r="G176" t="s">
        <v>455</v>
      </c>
      <c r="I176" t="str">
        <f t="shared" si="8"/>
        <v>N/A</v>
      </c>
      <c r="J176">
        <f t="shared" si="9"/>
        <v>1200000</v>
      </c>
      <c r="K176">
        <f t="shared" si="10"/>
        <v>1280000</v>
      </c>
      <c r="L176">
        <f t="shared" si="11"/>
        <v>1210000</v>
      </c>
      <c r="M176">
        <f t="shared" si="12"/>
        <v>1330000</v>
      </c>
      <c r="N176">
        <f t="shared" si="13"/>
        <v>1450000</v>
      </c>
    </row>
    <row r="177" spans="1:14" x14ac:dyDescent="0.3">
      <c r="A177" s="1">
        <v>16</v>
      </c>
      <c r="B177" t="s">
        <v>408</v>
      </c>
      <c r="C177" t="s">
        <v>3701</v>
      </c>
      <c r="D177" t="s">
        <v>5243</v>
      </c>
      <c r="E177" t="s">
        <v>5244</v>
      </c>
      <c r="F177" t="s">
        <v>5245</v>
      </c>
      <c r="G177" t="s">
        <v>5246</v>
      </c>
      <c r="I177" t="str">
        <f t="shared" si="8"/>
        <v>pos_trend</v>
      </c>
      <c r="J177">
        <f t="shared" si="9"/>
        <v>3600000</v>
      </c>
      <c r="K177">
        <f t="shared" si="10"/>
        <v>3940000</v>
      </c>
      <c r="L177">
        <f t="shared" si="11"/>
        <v>4830000</v>
      </c>
      <c r="M177">
        <f t="shared" si="12"/>
        <v>5680000</v>
      </c>
      <c r="N177">
        <f t="shared" si="13"/>
        <v>5690000</v>
      </c>
    </row>
    <row r="178" spans="1:14" x14ac:dyDescent="0.3">
      <c r="A178" s="1">
        <v>17</v>
      </c>
      <c r="B178" t="s">
        <v>1434</v>
      </c>
      <c r="C178" t="s">
        <v>4236</v>
      </c>
      <c r="D178" t="s">
        <v>4501</v>
      </c>
      <c r="E178" t="s">
        <v>5247</v>
      </c>
      <c r="F178" t="s">
        <v>5248</v>
      </c>
      <c r="G178" t="s">
        <v>5249</v>
      </c>
      <c r="I178" t="str">
        <f t="shared" si="8"/>
        <v>N/A</v>
      </c>
      <c r="J178">
        <f t="shared" si="9"/>
        <v>7140000</v>
      </c>
      <c r="K178">
        <f t="shared" si="10"/>
        <v>6730000</v>
      </c>
      <c r="L178">
        <f t="shared" si="11"/>
        <v>8750000</v>
      </c>
      <c r="M178">
        <f t="shared" si="12"/>
        <v>11470000</v>
      </c>
      <c r="N178">
        <f t="shared" si="13"/>
        <v>13590000</v>
      </c>
    </row>
    <row r="179" spans="1:14" x14ac:dyDescent="0.3">
      <c r="A179" s="1">
        <v>18</v>
      </c>
      <c r="B179" t="s">
        <v>1440</v>
      </c>
      <c r="C179" t="s">
        <v>332</v>
      </c>
      <c r="D179" t="s">
        <v>5250</v>
      </c>
      <c r="E179" t="s">
        <v>5251</v>
      </c>
      <c r="F179" t="s">
        <v>5252</v>
      </c>
      <c r="G179" t="s">
        <v>5253</v>
      </c>
      <c r="I179" t="str">
        <f t="shared" si="8"/>
        <v>N/A</v>
      </c>
      <c r="J179" t="str">
        <f t="shared" si="9"/>
        <v>N/A</v>
      </c>
      <c r="K179">
        <f t="shared" si="10"/>
        <v>-5.7699999999999994E-2</v>
      </c>
      <c r="L179">
        <f t="shared" si="11"/>
        <v>0.2999</v>
      </c>
      <c r="M179">
        <f t="shared" si="12"/>
        <v>0.31079999999999997</v>
      </c>
      <c r="N179">
        <f t="shared" si="13"/>
        <v>0.1852</v>
      </c>
    </row>
    <row r="180" spans="1:14" x14ac:dyDescent="0.3">
      <c r="A180" s="1">
        <v>19</v>
      </c>
      <c r="B180" t="s">
        <v>1444</v>
      </c>
      <c r="C180" t="s">
        <v>332</v>
      </c>
      <c r="D180" t="s">
        <v>332</v>
      </c>
      <c r="E180" t="s">
        <v>332</v>
      </c>
      <c r="F180" t="s">
        <v>332</v>
      </c>
      <c r="G180" t="s">
        <v>2649</v>
      </c>
      <c r="I180" t="str">
        <f t="shared" si="8"/>
        <v>N/A</v>
      </c>
      <c r="J180" t="str">
        <f t="shared" si="9"/>
        <v>N/A</v>
      </c>
      <c r="K180" t="str">
        <f t="shared" si="10"/>
        <v>N/A</v>
      </c>
      <c r="L180" t="str">
        <f t="shared" si="11"/>
        <v>N/A</v>
      </c>
      <c r="M180" t="str">
        <f t="shared" si="12"/>
        <v>N/A</v>
      </c>
      <c r="N180">
        <f t="shared" si="13"/>
        <v>0.3725</v>
      </c>
    </row>
    <row r="181" spans="1:14" x14ac:dyDescent="0.3">
      <c r="A181" s="1">
        <v>20</v>
      </c>
      <c r="B181" t="s">
        <v>1446</v>
      </c>
      <c r="C181" t="s">
        <v>332</v>
      </c>
      <c r="D181" t="s">
        <v>332</v>
      </c>
      <c r="E181" t="s">
        <v>332</v>
      </c>
      <c r="F181" t="s">
        <v>332</v>
      </c>
      <c r="G181" t="s">
        <v>5254</v>
      </c>
      <c r="I181" t="str">
        <f t="shared" si="8"/>
        <v>N/A</v>
      </c>
      <c r="J181" t="str">
        <f t="shared" si="9"/>
        <v>N/A</v>
      </c>
      <c r="K181" t="str">
        <f t="shared" si="10"/>
        <v>N/A</v>
      </c>
      <c r="L181" t="str">
        <f t="shared" si="11"/>
        <v>N/A</v>
      </c>
      <c r="M181" t="str">
        <f t="shared" si="12"/>
        <v>N/A</v>
      </c>
      <c r="N181" t="str">
        <f t="shared" si="13"/>
        <v>(731,000)</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332</v>
      </c>
      <c r="D183" t="s">
        <v>332</v>
      </c>
      <c r="E183" t="s">
        <v>332</v>
      </c>
      <c r="F183" t="s">
        <v>332</v>
      </c>
      <c r="G183" t="s">
        <v>332</v>
      </c>
      <c r="I183" t="str">
        <f t="shared" si="8"/>
        <v>N/A</v>
      </c>
      <c r="J183" t="str">
        <f t="shared" si="9"/>
        <v>N/A</v>
      </c>
      <c r="K183" t="str">
        <f t="shared" si="10"/>
        <v>N/A</v>
      </c>
      <c r="L183" t="str">
        <f t="shared" si="11"/>
        <v>N/A</v>
      </c>
      <c r="M183" t="str">
        <f t="shared" si="12"/>
        <v>N/A</v>
      </c>
      <c r="N183" t="str">
        <f t="shared" si="13"/>
        <v>N/A</v>
      </c>
    </row>
    <row r="184" spans="1:14" x14ac:dyDescent="0.3">
      <c r="A184" s="1">
        <v>23</v>
      </c>
      <c r="B184" t="s">
        <v>427</v>
      </c>
      <c r="C184" t="s">
        <v>332</v>
      </c>
      <c r="D184" t="s">
        <v>332</v>
      </c>
      <c r="E184" t="s">
        <v>332</v>
      </c>
      <c r="F184" t="s">
        <v>332</v>
      </c>
      <c r="G184" t="s">
        <v>5254</v>
      </c>
      <c r="I184" t="str">
        <f t="shared" si="8"/>
        <v>N/A</v>
      </c>
      <c r="J184" t="str">
        <f t="shared" si="9"/>
        <v>N/A</v>
      </c>
      <c r="K184" t="str">
        <f t="shared" si="10"/>
        <v>N/A</v>
      </c>
      <c r="L184" t="str">
        <f t="shared" si="11"/>
        <v>N/A</v>
      </c>
      <c r="M184" t="str">
        <f t="shared" si="12"/>
        <v>N/A</v>
      </c>
      <c r="N184" t="str">
        <f t="shared" si="13"/>
        <v>(731,000)</v>
      </c>
    </row>
    <row r="185" spans="1:14" x14ac:dyDescent="0.3">
      <c r="A185" s="1">
        <v>24</v>
      </c>
      <c r="B185" t="s">
        <v>409</v>
      </c>
      <c r="C185" t="s">
        <v>332</v>
      </c>
      <c r="D185" t="s">
        <v>332</v>
      </c>
      <c r="E185" t="s">
        <v>332</v>
      </c>
      <c r="F185" t="s">
        <v>332</v>
      </c>
      <c r="G185" t="s">
        <v>332</v>
      </c>
      <c r="I185" t="str">
        <f t="shared" si="8"/>
        <v>N/A</v>
      </c>
      <c r="J185" t="str">
        <f t="shared" si="9"/>
        <v>N/A</v>
      </c>
      <c r="K185" t="str">
        <f t="shared" si="10"/>
        <v>N/A</v>
      </c>
      <c r="L185" t="str">
        <f t="shared" si="11"/>
        <v>N/A</v>
      </c>
      <c r="M185" t="str">
        <f t="shared" si="12"/>
        <v>N/A</v>
      </c>
      <c r="N185" t="str">
        <f t="shared" si="13"/>
        <v>N/A</v>
      </c>
    </row>
    <row r="186" spans="1:14" x14ac:dyDescent="0.3">
      <c r="A186" s="1">
        <v>25</v>
      </c>
      <c r="B186" t="s">
        <v>441</v>
      </c>
      <c r="C186" t="s">
        <v>4236</v>
      </c>
      <c r="D186" t="s">
        <v>4501</v>
      </c>
      <c r="E186" t="s">
        <v>5247</v>
      </c>
      <c r="F186" t="s">
        <v>5248</v>
      </c>
      <c r="G186" t="s">
        <v>5255</v>
      </c>
      <c r="I186" t="str">
        <f t="shared" si="8"/>
        <v>N/A</v>
      </c>
      <c r="J186">
        <f t="shared" si="9"/>
        <v>7140000</v>
      </c>
      <c r="K186">
        <f t="shared" si="10"/>
        <v>6730000</v>
      </c>
      <c r="L186">
        <f t="shared" si="11"/>
        <v>8750000</v>
      </c>
      <c r="M186">
        <f t="shared" si="12"/>
        <v>11470000</v>
      </c>
      <c r="N186">
        <f t="shared" si="13"/>
        <v>12860000</v>
      </c>
    </row>
    <row r="187" spans="1:14" x14ac:dyDescent="0.3">
      <c r="A187" s="1">
        <v>26</v>
      </c>
      <c r="B187" t="s">
        <v>447</v>
      </c>
      <c r="C187" t="s">
        <v>332</v>
      </c>
      <c r="D187" t="s">
        <v>5250</v>
      </c>
      <c r="E187" t="s">
        <v>5251</v>
      </c>
      <c r="F187" t="s">
        <v>5252</v>
      </c>
      <c r="G187" t="s">
        <v>1784</v>
      </c>
      <c r="I187" t="str">
        <f t="shared" si="8"/>
        <v>N/A</v>
      </c>
      <c r="J187" t="str">
        <f t="shared" si="9"/>
        <v>N/A</v>
      </c>
      <c r="K187">
        <f t="shared" si="10"/>
        <v>-5.7699999999999994E-2</v>
      </c>
      <c r="L187">
        <f t="shared" si="11"/>
        <v>0.2999</v>
      </c>
      <c r="M187">
        <f t="shared" si="12"/>
        <v>0.31079999999999997</v>
      </c>
      <c r="N187">
        <f t="shared" si="13"/>
        <v>0.12150000000000001</v>
      </c>
    </row>
    <row r="188" spans="1:14" x14ac:dyDescent="0.3">
      <c r="A188" s="1">
        <v>27</v>
      </c>
      <c r="B188" t="s">
        <v>452</v>
      </c>
      <c r="C188" t="s">
        <v>332</v>
      </c>
      <c r="D188" t="s">
        <v>332</v>
      </c>
      <c r="E188" t="s">
        <v>332</v>
      </c>
      <c r="F188" t="s">
        <v>332</v>
      </c>
      <c r="G188" t="s">
        <v>5256</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0.35249999999999998</v>
      </c>
    </row>
    <row r="189" spans="1:14" x14ac:dyDescent="0.3">
      <c r="A189" s="1">
        <v>28</v>
      </c>
      <c r="B189" t="s">
        <v>1455</v>
      </c>
      <c r="C189" t="s">
        <v>3684</v>
      </c>
      <c r="D189" t="s">
        <v>4133</v>
      </c>
      <c r="E189" t="s">
        <v>2362</v>
      </c>
      <c r="F189" t="s">
        <v>1266</v>
      </c>
      <c r="G189" t="s">
        <v>557</v>
      </c>
      <c r="I189" t="str">
        <f t="shared" si="14"/>
        <v>N/A</v>
      </c>
      <c r="J189">
        <f t="shared" si="15"/>
        <v>2100000</v>
      </c>
      <c r="K189">
        <f t="shared" si="16"/>
        <v>1910000</v>
      </c>
      <c r="L189">
        <f t="shared" si="17"/>
        <v>2900000</v>
      </c>
      <c r="M189">
        <f t="shared" si="18"/>
        <v>2890000</v>
      </c>
      <c r="N189">
        <f t="shared" si="19"/>
        <v>3100000</v>
      </c>
    </row>
    <row r="190" spans="1:14" x14ac:dyDescent="0.3">
      <c r="A190" s="1">
        <v>29</v>
      </c>
      <c r="B190" t="s">
        <v>1461</v>
      </c>
      <c r="C190" t="s">
        <v>4132</v>
      </c>
      <c r="D190" t="s">
        <v>5257</v>
      </c>
      <c r="E190" t="s">
        <v>4229</v>
      </c>
      <c r="F190" t="s">
        <v>5258</v>
      </c>
      <c r="G190" t="s">
        <v>5259</v>
      </c>
      <c r="I190" t="str">
        <f t="shared" si="14"/>
        <v>N/A</v>
      </c>
      <c r="J190">
        <f t="shared" si="15"/>
        <v>2590000</v>
      </c>
      <c r="K190">
        <f t="shared" si="16"/>
        <v>1340000</v>
      </c>
      <c r="L190">
        <f t="shared" si="17"/>
        <v>2390000</v>
      </c>
      <c r="M190">
        <f t="shared" si="18"/>
        <v>3230000</v>
      </c>
      <c r="N190">
        <f t="shared" si="19"/>
        <v>3110000</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5260</v>
      </c>
      <c r="D192" t="s">
        <v>5261</v>
      </c>
      <c r="E192" t="s">
        <v>5262</v>
      </c>
      <c r="F192" t="s">
        <v>5263</v>
      </c>
      <c r="G192" t="s">
        <v>5264</v>
      </c>
      <c r="I192" t="str">
        <f t="shared" si="14"/>
        <v>N/A</v>
      </c>
      <c r="J192" t="str">
        <f t="shared" si="15"/>
        <v>(494,733)</v>
      </c>
      <c r="K192" t="str">
        <f t="shared" si="16"/>
        <v>568858</v>
      </c>
      <c r="L192" t="str">
        <f t="shared" si="17"/>
        <v>515538</v>
      </c>
      <c r="M192" t="str">
        <f t="shared" si="18"/>
        <v>(340,941)</v>
      </c>
      <c r="N192" t="str">
        <f t="shared" si="19"/>
        <v>(8,751)</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5265</v>
      </c>
      <c r="D197" t="s">
        <v>5266</v>
      </c>
      <c r="E197" t="s">
        <v>486</v>
      </c>
      <c r="F197" t="s">
        <v>5267</v>
      </c>
      <c r="G197" t="s">
        <v>5268</v>
      </c>
      <c r="I197" t="str">
        <f t="shared" si="14"/>
        <v>N/A</v>
      </c>
      <c r="J197">
        <f t="shared" si="15"/>
        <v>5050000</v>
      </c>
      <c r="K197">
        <f t="shared" si="16"/>
        <v>4820000</v>
      </c>
      <c r="L197">
        <f t="shared" si="17"/>
        <v>5850000</v>
      </c>
      <c r="M197">
        <f t="shared" si="18"/>
        <v>8580000</v>
      </c>
      <c r="N197">
        <f t="shared" si="19"/>
        <v>9760000</v>
      </c>
    </row>
    <row r="198" spans="1:14" x14ac:dyDescent="0.3">
      <c r="A198" s="1">
        <v>37</v>
      </c>
      <c r="B198" t="s">
        <v>487</v>
      </c>
      <c r="C198" t="s">
        <v>5269</v>
      </c>
      <c r="D198" t="s">
        <v>5270</v>
      </c>
      <c r="E198" t="s">
        <v>5271</v>
      </c>
      <c r="F198" t="s">
        <v>5272</v>
      </c>
      <c r="G198" t="s">
        <v>5273</v>
      </c>
      <c r="I198" t="str">
        <f t="shared" si="14"/>
        <v>N/A</v>
      </c>
      <c r="J198" t="str">
        <f t="shared" si="15"/>
        <v>145966</v>
      </c>
      <c r="K198" t="str">
        <f t="shared" si="16"/>
        <v>107185</v>
      </c>
      <c r="L198" t="str">
        <f t="shared" si="17"/>
        <v>45653</v>
      </c>
      <c r="M198" t="str">
        <f t="shared" si="18"/>
        <v>164575</v>
      </c>
      <c r="N198" t="str">
        <f t="shared" si="19"/>
        <v>194000</v>
      </c>
    </row>
    <row r="199" spans="1:14" x14ac:dyDescent="0.3">
      <c r="A199" s="1">
        <v>38</v>
      </c>
      <c r="B199" t="s">
        <v>488</v>
      </c>
      <c r="C199" t="s">
        <v>5274</v>
      </c>
      <c r="D199" t="s">
        <v>4204</v>
      </c>
      <c r="E199" t="s">
        <v>5275</v>
      </c>
      <c r="F199" t="s">
        <v>2725</v>
      </c>
      <c r="G199" t="s">
        <v>5276</v>
      </c>
      <c r="I199" t="str">
        <f t="shared" si="14"/>
        <v>N/A</v>
      </c>
      <c r="J199">
        <f t="shared" si="15"/>
        <v>4900000</v>
      </c>
      <c r="K199">
        <f t="shared" si="16"/>
        <v>4720000</v>
      </c>
      <c r="L199">
        <f t="shared" si="17"/>
        <v>5800000</v>
      </c>
      <c r="M199">
        <f t="shared" si="18"/>
        <v>8420000</v>
      </c>
      <c r="N199">
        <f t="shared" si="19"/>
        <v>9570000</v>
      </c>
    </row>
    <row r="200" spans="1:14" x14ac:dyDescent="0.3">
      <c r="A200" s="1">
        <v>39</v>
      </c>
      <c r="B200" t="s">
        <v>489</v>
      </c>
      <c r="C200" t="s">
        <v>332</v>
      </c>
      <c r="D200" t="s">
        <v>1591</v>
      </c>
      <c r="E200" t="s">
        <v>5277</v>
      </c>
      <c r="F200" t="s">
        <v>5278</v>
      </c>
      <c r="G200" t="s">
        <v>5279</v>
      </c>
      <c r="I200" t="str">
        <f t="shared" si="14"/>
        <v>N/A</v>
      </c>
      <c r="J200" t="str">
        <f t="shared" si="15"/>
        <v>N/A</v>
      </c>
      <c r="K200">
        <f t="shared" si="16"/>
        <v>-3.78E-2</v>
      </c>
      <c r="L200">
        <f t="shared" si="17"/>
        <v>0.2303</v>
      </c>
      <c r="M200">
        <f t="shared" si="18"/>
        <v>0.45079999999999998</v>
      </c>
      <c r="N200">
        <f t="shared" si="19"/>
        <v>0.13670000000000002</v>
      </c>
    </row>
    <row r="201" spans="1:14" x14ac:dyDescent="0.3">
      <c r="A201" s="1">
        <v>40</v>
      </c>
      <c r="B201" t="s">
        <v>1494</v>
      </c>
      <c r="C201" t="s">
        <v>332</v>
      </c>
      <c r="D201" t="s">
        <v>332</v>
      </c>
      <c r="E201" t="s">
        <v>332</v>
      </c>
      <c r="F201" t="s">
        <v>332</v>
      </c>
      <c r="G201" t="s">
        <v>5280</v>
      </c>
      <c r="I201" t="str">
        <f t="shared" si="14"/>
        <v>N/A</v>
      </c>
      <c r="J201" t="str">
        <f t="shared" si="15"/>
        <v>N/A</v>
      </c>
      <c r="K201" t="str">
        <f t="shared" si="16"/>
        <v>N/A</v>
      </c>
      <c r="L201" t="str">
        <f t="shared" si="17"/>
        <v>N/A</v>
      </c>
      <c r="M201" t="str">
        <f t="shared" si="18"/>
        <v>N/A</v>
      </c>
      <c r="N201">
        <f t="shared" si="19"/>
        <v>0.26219999999999999</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5281</v>
      </c>
      <c r="F207" t="s">
        <v>5282</v>
      </c>
      <c r="G207" t="s">
        <v>5283</v>
      </c>
      <c r="I207" t="str">
        <f t="shared" si="14"/>
        <v>N/A</v>
      </c>
      <c r="J207" t="str">
        <f t="shared" si="15"/>
        <v>N/A</v>
      </c>
      <c r="K207" t="str">
        <f t="shared" si="16"/>
        <v>N/A</v>
      </c>
      <c r="L207" t="str">
        <f t="shared" si="17"/>
        <v>127500</v>
      </c>
      <c r="M207" t="str">
        <f t="shared" si="18"/>
        <v>510000</v>
      </c>
      <c r="N207" t="str">
        <f t="shared" si="19"/>
        <v>487000</v>
      </c>
    </row>
    <row r="208" spans="1:14" x14ac:dyDescent="0.3">
      <c r="A208" s="1">
        <v>47</v>
      </c>
      <c r="B208" t="s">
        <v>502</v>
      </c>
      <c r="C208" t="s">
        <v>5274</v>
      </c>
      <c r="D208" t="s">
        <v>4204</v>
      </c>
      <c r="E208" t="s">
        <v>649</v>
      </c>
      <c r="F208" t="s">
        <v>5284</v>
      </c>
      <c r="G208" t="s">
        <v>4261</v>
      </c>
      <c r="I208" t="str">
        <f t="shared" si="14"/>
        <v>N/A</v>
      </c>
      <c r="J208">
        <f t="shared" si="15"/>
        <v>4900000</v>
      </c>
      <c r="K208">
        <f t="shared" si="16"/>
        <v>4720000</v>
      </c>
      <c r="L208">
        <f t="shared" si="17"/>
        <v>5670000</v>
      </c>
      <c r="M208">
        <f t="shared" si="18"/>
        <v>7910000</v>
      </c>
      <c r="N208">
        <f t="shared" si="19"/>
        <v>9080000</v>
      </c>
    </row>
    <row r="209" spans="1:14" x14ac:dyDescent="0.3">
      <c r="A209" s="1">
        <v>48</v>
      </c>
      <c r="B209" t="s">
        <v>503</v>
      </c>
      <c r="C209" t="s">
        <v>4250</v>
      </c>
      <c r="D209" t="s">
        <v>5285</v>
      </c>
      <c r="E209" t="s">
        <v>3441</v>
      </c>
      <c r="F209" t="s">
        <v>5286</v>
      </c>
      <c r="G209" t="s">
        <v>5287</v>
      </c>
      <c r="I209" t="str">
        <f t="shared" si="14"/>
        <v>N/A</v>
      </c>
      <c r="J209" t="str">
        <f t="shared" si="15"/>
        <v>1.96</v>
      </c>
      <c r="K209" t="str">
        <f t="shared" si="16"/>
        <v>1.88</v>
      </c>
      <c r="L209" t="str">
        <f t="shared" si="17"/>
        <v>1.82</v>
      </c>
      <c r="M209" t="str">
        <f t="shared" si="18"/>
        <v>2.40</v>
      </c>
      <c r="N209" t="str">
        <f t="shared" si="19"/>
        <v>2.77</v>
      </c>
    </row>
    <row r="210" spans="1:14" x14ac:dyDescent="0.3">
      <c r="A210" s="1">
        <v>49</v>
      </c>
      <c r="B210" t="s">
        <v>509</v>
      </c>
      <c r="C210" t="s">
        <v>332</v>
      </c>
      <c r="D210" t="s">
        <v>5288</v>
      </c>
      <c r="E210" t="s">
        <v>5289</v>
      </c>
      <c r="F210" t="s">
        <v>5290</v>
      </c>
      <c r="G210" t="s">
        <v>5291</v>
      </c>
      <c r="I210" t="str">
        <f t="shared" si="14"/>
        <v>N/A</v>
      </c>
      <c r="J210" t="str">
        <f t="shared" si="15"/>
        <v>N/A</v>
      </c>
      <c r="K210">
        <f t="shared" si="16"/>
        <v>-4.0800000000000003E-2</v>
      </c>
      <c r="L210">
        <f t="shared" si="17"/>
        <v>-3.1899999999999998E-2</v>
      </c>
      <c r="M210">
        <f t="shared" si="18"/>
        <v>0.31870000000000004</v>
      </c>
      <c r="N210">
        <f t="shared" si="19"/>
        <v>0.1542</v>
      </c>
    </row>
    <row r="211" spans="1:14" x14ac:dyDescent="0.3">
      <c r="A211" s="1">
        <v>50</v>
      </c>
      <c r="B211" t="s">
        <v>514</v>
      </c>
      <c r="C211" t="s">
        <v>5292</v>
      </c>
      <c r="D211" t="s">
        <v>5292</v>
      </c>
      <c r="E211" t="s">
        <v>515</v>
      </c>
      <c r="F211" t="s">
        <v>5071</v>
      </c>
      <c r="G211" t="s">
        <v>532</v>
      </c>
      <c r="I211" t="str">
        <f t="shared" si="14"/>
        <v>N/A</v>
      </c>
      <c r="J211">
        <f t="shared" si="15"/>
        <v>2500000</v>
      </c>
      <c r="K211">
        <f t="shared" si="16"/>
        <v>2500000</v>
      </c>
      <c r="L211">
        <f t="shared" si="17"/>
        <v>3120000</v>
      </c>
      <c r="M211">
        <f t="shared" si="18"/>
        <v>3290000</v>
      </c>
      <c r="N211">
        <f t="shared" si="19"/>
        <v>3280000</v>
      </c>
    </row>
    <row r="212" spans="1:14" x14ac:dyDescent="0.3">
      <c r="A212" s="1">
        <v>51</v>
      </c>
      <c r="B212" t="s">
        <v>519</v>
      </c>
      <c r="C212" t="s">
        <v>4250</v>
      </c>
      <c r="D212" t="s">
        <v>5285</v>
      </c>
      <c r="E212" t="s">
        <v>2859</v>
      </c>
      <c r="F212" t="s">
        <v>5293</v>
      </c>
      <c r="G212" t="s">
        <v>2646</v>
      </c>
      <c r="I212" t="str">
        <f t="shared" si="14"/>
        <v>N/A</v>
      </c>
      <c r="J212" t="str">
        <f t="shared" si="15"/>
        <v>1.96</v>
      </c>
      <c r="K212" t="str">
        <f t="shared" si="16"/>
        <v>1.88</v>
      </c>
      <c r="L212" t="str">
        <f t="shared" si="17"/>
        <v>1.80</v>
      </c>
      <c r="M212" t="str">
        <f t="shared" si="18"/>
        <v>2.25</v>
      </c>
      <c r="N212" t="str">
        <f t="shared" si="19"/>
        <v>2.57</v>
      </c>
    </row>
    <row r="213" spans="1:14" x14ac:dyDescent="0.3">
      <c r="A213" s="1">
        <v>52</v>
      </c>
      <c r="B213" t="s">
        <v>525</v>
      </c>
      <c r="C213" t="s">
        <v>332</v>
      </c>
      <c r="D213" t="s">
        <v>5288</v>
      </c>
      <c r="E213" t="s">
        <v>5294</v>
      </c>
      <c r="F213" t="s">
        <v>5295</v>
      </c>
      <c r="G213" t="s">
        <v>5296</v>
      </c>
      <c r="I213" t="str">
        <f t="shared" si="14"/>
        <v>N/A</v>
      </c>
      <c r="J213" t="str">
        <f t="shared" si="15"/>
        <v>N/A</v>
      </c>
      <c r="K213">
        <f t="shared" si="16"/>
        <v>-4.0800000000000003E-2</v>
      </c>
      <c r="L213">
        <f t="shared" si="17"/>
        <v>-4.2599999999999999E-2</v>
      </c>
      <c r="M213">
        <f t="shared" si="18"/>
        <v>0.25</v>
      </c>
      <c r="N213">
        <f t="shared" si="19"/>
        <v>0.14220000000000002</v>
      </c>
    </row>
    <row r="214" spans="1:14" x14ac:dyDescent="0.3">
      <c r="A214" s="1">
        <v>53</v>
      </c>
      <c r="B214" t="s">
        <v>530</v>
      </c>
      <c r="C214" t="s">
        <v>5292</v>
      </c>
      <c r="D214" t="s">
        <v>5292</v>
      </c>
      <c r="E214" t="s">
        <v>5258</v>
      </c>
      <c r="F214" t="s">
        <v>2373</v>
      </c>
      <c r="G214" t="s">
        <v>5297</v>
      </c>
      <c r="I214" t="str">
        <f t="shared" si="14"/>
        <v>N/A</v>
      </c>
      <c r="J214">
        <f t="shared" si="15"/>
        <v>2500000</v>
      </c>
      <c r="K214">
        <f t="shared" si="16"/>
        <v>2500000</v>
      </c>
      <c r="L214">
        <f t="shared" si="17"/>
        <v>3230000</v>
      </c>
      <c r="M214">
        <f t="shared" si="18"/>
        <v>3740000</v>
      </c>
      <c r="N214">
        <f t="shared" si="19"/>
        <v>3720000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5237</v>
      </c>
      <c r="D217" t="s">
        <v>2730</v>
      </c>
      <c r="E217" t="s">
        <v>5298</v>
      </c>
      <c r="F217" t="s">
        <v>5299</v>
      </c>
      <c r="G217" t="s">
        <v>5300</v>
      </c>
      <c r="I217" t="str">
        <f t="shared" si="14"/>
        <v>N/A</v>
      </c>
      <c r="J217">
        <f t="shared" si="15"/>
        <v>7960000</v>
      </c>
      <c r="K217">
        <f t="shared" si="16"/>
        <v>5830000</v>
      </c>
      <c r="L217">
        <f t="shared" si="17"/>
        <v>6240000</v>
      </c>
      <c r="M217">
        <f t="shared" si="18"/>
        <v>6920000</v>
      </c>
      <c r="N217">
        <f t="shared" si="19"/>
        <v>7760000</v>
      </c>
    </row>
    <row r="218" spans="1:14" x14ac:dyDescent="0.3">
      <c r="A218" s="1">
        <v>1</v>
      </c>
      <c r="B218" t="s">
        <v>1531</v>
      </c>
      <c r="C218" t="s">
        <v>332</v>
      </c>
      <c r="D218" t="s">
        <v>5301</v>
      </c>
      <c r="E218" t="s">
        <v>2361</v>
      </c>
      <c r="F218" t="s">
        <v>5302</v>
      </c>
      <c r="G218" t="s">
        <v>5303</v>
      </c>
      <c r="I218" t="str">
        <f t="shared" si="14"/>
        <v>N/A</v>
      </c>
      <c r="J218" t="str">
        <f t="shared" si="15"/>
        <v>N/A</v>
      </c>
      <c r="K218">
        <f t="shared" si="16"/>
        <v>-0.2671</v>
      </c>
      <c r="L218">
        <f t="shared" si="17"/>
        <v>6.9699999999999998E-2</v>
      </c>
      <c r="M218">
        <f t="shared" si="18"/>
        <v>0.10929999999999999</v>
      </c>
      <c r="N218">
        <f t="shared" si="19"/>
        <v>0.1202</v>
      </c>
    </row>
    <row r="219" spans="1:14" x14ac:dyDescent="0.3">
      <c r="A219" s="1">
        <v>2</v>
      </c>
      <c r="B219" t="s">
        <v>1536</v>
      </c>
      <c r="C219" t="s">
        <v>5304</v>
      </c>
      <c r="D219" t="s">
        <v>5305</v>
      </c>
      <c r="E219" t="s">
        <v>5306</v>
      </c>
      <c r="F219" t="s">
        <v>5307</v>
      </c>
      <c r="G219" t="s">
        <v>5308</v>
      </c>
      <c r="I219" t="str">
        <f t="shared" si="14"/>
        <v>N/A</v>
      </c>
      <c r="J219">
        <f t="shared" si="15"/>
        <v>97300000</v>
      </c>
      <c r="K219">
        <f t="shared" si="16"/>
        <v>43000000</v>
      </c>
      <c r="L219">
        <f t="shared" si="17"/>
        <v>52650000</v>
      </c>
      <c r="M219">
        <f t="shared" si="18"/>
        <v>84730000</v>
      </c>
      <c r="N219">
        <f t="shared" si="19"/>
        <v>110750000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332</v>
      </c>
      <c r="D221" t="s">
        <v>5309</v>
      </c>
      <c r="E221" t="s">
        <v>5310</v>
      </c>
      <c r="F221" t="s">
        <v>332</v>
      </c>
      <c r="G221" t="s">
        <v>5311</v>
      </c>
      <c r="I221" t="str">
        <f t="shared" si="14"/>
        <v>N/A</v>
      </c>
      <c r="J221" t="str">
        <f t="shared" si="15"/>
        <v>N/A</v>
      </c>
      <c r="K221" t="str">
        <f t="shared" si="16"/>
        <v>2000</v>
      </c>
      <c r="L221">
        <f t="shared" si="17"/>
        <v>16050000</v>
      </c>
      <c r="M221" t="str">
        <f t="shared" si="18"/>
        <v>N/A</v>
      </c>
      <c r="N221">
        <f t="shared" si="19"/>
        <v>7930000</v>
      </c>
    </row>
    <row r="222" spans="1:14" x14ac:dyDescent="0.3">
      <c r="A222" s="1">
        <v>5</v>
      </c>
      <c r="B222" t="s">
        <v>1553</v>
      </c>
      <c r="C222" t="s">
        <v>332</v>
      </c>
      <c r="D222" t="s">
        <v>5309</v>
      </c>
      <c r="E222" t="s">
        <v>5310</v>
      </c>
      <c r="F222" t="s">
        <v>332</v>
      </c>
      <c r="G222" t="s">
        <v>5311</v>
      </c>
      <c r="I222" t="str">
        <f t="shared" si="14"/>
        <v>N/A</v>
      </c>
      <c r="J222" t="str">
        <f t="shared" si="15"/>
        <v>N/A</v>
      </c>
      <c r="K222" t="str">
        <f t="shared" si="16"/>
        <v>2000</v>
      </c>
      <c r="L222">
        <f t="shared" si="17"/>
        <v>16050000</v>
      </c>
      <c r="M222" t="str">
        <f t="shared" si="18"/>
        <v>N/A</v>
      </c>
      <c r="N222">
        <f t="shared" si="19"/>
        <v>7930000</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4236</v>
      </c>
      <c r="D224" t="s">
        <v>5312</v>
      </c>
      <c r="E224" t="s">
        <v>5313</v>
      </c>
      <c r="F224" t="s">
        <v>5314</v>
      </c>
      <c r="G224" t="s">
        <v>5315</v>
      </c>
      <c r="I224" t="str">
        <f t="shared" si="14"/>
        <v>N/A</v>
      </c>
      <c r="J224">
        <f t="shared" si="15"/>
        <v>7140000</v>
      </c>
      <c r="K224">
        <f t="shared" si="16"/>
        <v>29170000</v>
      </c>
      <c r="L224">
        <f t="shared" si="17"/>
        <v>12180000</v>
      </c>
      <c r="M224">
        <f t="shared" si="18"/>
        <v>12220000</v>
      </c>
      <c r="N224">
        <f t="shared" si="19"/>
        <v>24140000</v>
      </c>
    </row>
    <row r="225" spans="1:14" x14ac:dyDescent="0.3">
      <c r="A225" s="1">
        <v>8</v>
      </c>
      <c r="B225" t="s">
        <v>1558</v>
      </c>
      <c r="C225" t="s">
        <v>332</v>
      </c>
      <c r="D225" t="s">
        <v>5316</v>
      </c>
      <c r="E225" t="s">
        <v>5317</v>
      </c>
      <c r="F225" t="s">
        <v>5318</v>
      </c>
      <c r="G225" t="s">
        <v>5319</v>
      </c>
      <c r="I225" t="str">
        <f t="shared" si="14"/>
        <v>N/A</v>
      </c>
      <c r="J225" t="str">
        <f t="shared" si="15"/>
        <v>N/A</v>
      </c>
      <c r="K225">
        <f t="shared" si="16"/>
        <v>8109999.9999999991</v>
      </c>
      <c r="L225">
        <f t="shared" si="17"/>
        <v>8960000</v>
      </c>
      <c r="M225">
        <f t="shared" si="18"/>
        <v>12160000</v>
      </c>
      <c r="N225">
        <f t="shared" si="19"/>
        <v>14500000</v>
      </c>
    </row>
    <row r="226" spans="1:14" x14ac:dyDescent="0.3">
      <c r="A226" s="1">
        <v>9</v>
      </c>
      <c r="B226" t="s">
        <v>1564</v>
      </c>
      <c r="C226" t="s">
        <v>332</v>
      </c>
      <c r="D226" t="s">
        <v>332</v>
      </c>
      <c r="E226" t="s">
        <v>332</v>
      </c>
      <c r="F226" t="s">
        <v>332</v>
      </c>
      <c r="G226" t="s">
        <v>332</v>
      </c>
      <c r="I226" t="str">
        <f t="shared" si="14"/>
        <v>N/A</v>
      </c>
      <c r="J226" t="str">
        <f t="shared" si="15"/>
        <v>N/A</v>
      </c>
      <c r="K226" t="str">
        <f t="shared" si="16"/>
        <v>N/A</v>
      </c>
      <c r="L226" t="str">
        <f t="shared" si="17"/>
        <v>N/A</v>
      </c>
      <c r="M226" t="str">
        <f t="shared" si="18"/>
        <v>N/A</v>
      </c>
      <c r="N226" t="str">
        <f t="shared" si="19"/>
        <v>N/A</v>
      </c>
    </row>
    <row r="227" spans="1:14" x14ac:dyDescent="0.3">
      <c r="A227" s="1">
        <v>10</v>
      </c>
      <c r="B227" t="s">
        <v>1570</v>
      </c>
      <c r="C227" t="s">
        <v>458</v>
      </c>
      <c r="D227" t="s">
        <v>351</v>
      </c>
      <c r="E227" t="s">
        <v>461</v>
      </c>
      <c r="F227" t="s">
        <v>5320</v>
      </c>
      <c r="G227" t="s">
        <v>5321</v>
      </c>
      <c r="I227" t="str">
        <f t="shared" si="14"/>
        <v>N/A</v>
      </c>
      <c r="J227">
        <f t="shared" si="15"/>
        <v>1650000</v>
      </c>
      <c r="K227">
        <f t="shared" si="16"/>
        <v>1200000</v>
      </c>
      <c r="L227">
        <f t="shared" si="17"/>
        <v>1020000</v>
      </c>
      <c r="M227" t="str">
        <f t="shared" si="18"/>
        <v>816945</v>
      </c>
      <c r="N227" t="str">
        <f t="shared" si="19"/>
        <v>634000</v>
      </c>
    </row>
    <row r="228" spans="1:14" x14ac:dyDescent="0.3">
      <c r="A228" s="1">
        <v>11</v>
      </c>
      <c r="B228" t="s">
        <v>1576</v>
      </c>
      <c r="C228" t="s">
        <v>5322</v>
      </c>
      <c r="D228" t="s">
        <v>332</v>
      </c>
      <c r="E228" t="s">
        <v>5323</v>
      </c>
      <c r="F228" t="s">
        <v>5323</v>
      </c>
      <c r="G228" t="s">
        <v>5323</v>
      </c>
      <c r="I228" t="str">
        <f t="shared" si="14"/>
        <v>N/A</v>
      </c>
      <c r="J228">
        <f t="shared" si="15"/>
        <v>10020000</v>
      </c>
      <c r="K228" t="str">
        <f t="shared" si="16"/>
        <v>N/A</v>
      </c>
      <c r="L228" t="str">
        <f t="shared" si="17"/>
        <v>135000</v>
      </c>
      <c r="M228" t="str">
        <f t="shared" si="18"/>
        <v>135000</v>
      </c>
      <c r="N228" t="str">
        <f t="shared" si="19"/>
        <v>135000</v>
      </c>
    </row>
    <row r="229" spans="1:14" x14ac:dyDescent="0.3">
      <c r="A229" s="1">
        <v>12</v>
      </c>
      <c r="B229" t="s">
        <v>1582</v>
      </c>
      <c r="C229" t="s">
        <v>5324</v>
      </c>
      <c r="D229" t="s">
        <v>5325</v>
      </c>
      <c r="E229" t="s">
        <v>5326</v>
      </c>
      <c r="F229" t="s">
        <v>5327</v>
      </c>
      <c r="G229" t="s">
        <v>5328</v>
      </c>
      <c r="I229" t="str">
        <f t="shared" si="14"/>
        <v>N/A</v>
      </c>
      <c r="J229">
        <f t="shared" si="15"/>
        <v>78490000</v>
      </c>
      <c r="K229">
        <f t="shared" si="16"/>
        <v>4510000</v>
      </c>
      <c r="L229">
        <f t="shared" si="17"/>
        <v>14290000</v>
      </c>
      <c r="M229">
        <f t="shared" si="18"/>
        <v>59400000</v>
      </c>
      <c r="N229">
        <f t="shared" si="19"/>
        <v>63410000</v>
      </c>
    </row>
    <row r="230" spans="1:14" x14ac:dyDescent="0.3">
      <c r="A230" s="1">
        <v>13</v>
      </c>
      <c r="B230" t="s">
        <v>1588</v>
      </c>
      <c r="C230" t="s">
        <v>332</v>
      </c>
      <c r="D230" t="s">
        <v>5329</v>
      </c>
      <c r="E230" t="s">
        <v>5330</v>
      </c>
      <c r="F230" t="s">
        <v>5331</v>
      </c>
      <c r="G230" t="s">
        <v>5332</v>
      </c>
      <c r="I230" t="str">
        <f t="shared" si="14"/>
        <v>N/A</v>
      </c>
      <c r="J230" t="str">
        <f t="shared" si="15"/>
        <v>N/A</v>
      </c>
      <c r="K230">
        <f t="shared" si="16"/>
        <v>-0.55810000000000004</v>
      </c>
      <c r="L230">
        <f t="shared" si="17"/>
        <v>0.22440000000000002</v>
      </c>
      <c r="M230">
        <f t="shared" si="18"/>
        <v>0.60939999999999994</v>
      </c>
      <c r="N230">
        <f t="shared" si="19"/>
        <v>0.307</v>
      </c>
    </row>
    <row r="231" spans="1:14" x14ac:dyDescent="0.3">
      <c r="A231" s="1">
        <v>14</v>
      </c>
      <c r="B231" t="s">
        <v>1593</v>
      </c>
      <c r="C231" t="s">
        <v>5333</v>
      </c>
      <c r="D231" t="s">
        <v>5334</v>
      </c>
      <c r="E231" t="s">
        <v>5335</v>
      </c>
      <c r="F231" t="s">
        <v>5336</v>
      </c>
      <c r="G231" t="s">
        <v>5337</v>
      </c>
      <c r="I231" t="str">
        <f t="shared" si="14"/>
        <v>pos_trend</v>
      </c>
      <c r="J231">
        <f t="shared" si="15"/>
        <v>457660000</v>
      </c>
      <c r="K231">
        <f t="shared" si="16"/>
        <v>470270000</v>
      </c>
      <c r="L231">
        <f t="shared" si="17"/>
        <v>509480000</v>
      </c>
      <c r="M231">
        <f t="shared" si="18"/>
        <v>535270000</v>
      </c>
      <c r="N231">
        <f t="shared" si="19"/>
        <v>584090000</v>
      </c>
    </row>
    <row r="232" spans="1:14" x14ac:dyDescent="0.3">
      <c r="A232" s="1">
        <v>15</v>
      </c>
      <c r="B232" t="s">
        <v>1599</v>
      </c>
      <c r="C232" t="s">
        <v>5338</v>
      </c>
      <c r="D232" t="s">
        <v>5339</v>
      </c>
      <c r="E232" t="s">
        <v>5340</v>
      </c>
      <c r="F232" t="s">
        <v>5341</v>
      </c>
      <c r="G232" t="s">
        <v>5342</v>
      </c>
      <c r="I232" t="str">
        <f t="shared" si="14"/>
        <v>pos_trend</v>
      </c>
      <c r="J232">
        <f t="shared" si="15"/>
        <v>465820000</v>
      </c>
      <c r="K232">
        <f t="shared" si="16"/>
        <v>478450000</v>
      </c>
      <c r="L232">
        <f t="shared" si="17"/>
        <v>518200000.00000006</v>
      </c>
      <c r="M232">
        <f t="shared" si="18"/>
        <v>544050000</v>
      </c>
      <c r="N232">
        <f t="shared" si="19"/>
        <v>591640000</v>
      </c>
    </row>
    <row r="233" spans="1:14" x14ac:dyDescent="0.3">
      <c r="A233" s="1">
        <v>16</v>
      </c>
      <c r="B233" t="s">
        <v>1605</v>
      </c>
      <c r="C233" t="s">
        <v>5343</v>
      </c>
      <c r="D233" t="s">
        <v>5344</v>
      </c>
      <c r="E233" t="s">
        <v>5345</v>
      </c>
      <c r="F233" t="s">
        <v>5346</v>
      </c>
      <c r="G233" t="s">
        <v>5347</v>
      </c>
      <c r="I233" t="str">
        <f t="shared" si="14"/>
        <v>N/A</v>
      </c>
      <c r="J233">
        <f t="shared" si="15"/>
        <v>25110000</v>
      </c>
      <c r="K233">
        <f t="shared" si="16"/>
        <v>25900000</v>
      </c>
      <c r="L233">
        <f t="shared" si="17"/>
        <v>28160000</v>
      </c>
      <c r="M233">
        <f t="shared" si="18"/>
        <v>27950000</v>
      </c>
      <c r="N233">
        <f t="shared" si="19"/>
        <v>120380000</v>
      </c>
    </row>
    <row r="234" spans="1:14" x14ac:dyDescent="0.3">
      <c r="A234" s="1">
        <v>17</v>
      </c>
      <c r="B234" t="s">
        <v>1611</v>
      </c>
      <c r="C234" t="s">
        <v>5348</v>
      </c>
      <c r="D234" t="s">
        <v>5349</v>
      </c>
      <c r="E234" t="s">
        <v>5350</v>
      </c>
      <c r="F234" t="s">
        <v>5351</v>
      </c>
      <c r="G234" t="s">
        <v>5352</v>
      </c>
      <c r="I234" t="str">
        <f t="shared" si="14"/>
        <v>N/A</v>
      </c>
      <c r="J234">
        <f t="shared" si="15"/>
        <v>89310000</v>
      </c>
      <c r="K234">
        <f t="shared" si="16"/>
        <v>115990000</v>
      </c>
      <c r="L234">
        <f t="shared" si="17"/>
        <v>138310000</v>
      </c>
      <c r="M234">
        <f t="shared" si="18"/>
        <v>151720000</v>
      </c>
      <c r="N234">
        <f t="shared" si="19"/>
        <v>148440000</v>
      </c>
    </row>
    <row r="235" spans="1:14" x14ac:dyDescent="0.3">
      <c r="A235" s="1">
        <v>18</v>
      </c>
      <c r="B235" t="s">
        <v>1617</v>
      </c>
      <c r="C235" t="s">
        <v>5353</v>
      </c>
      <c r="D235" t="s">
        <v>5354</v>
      </c>
      <c r="E235" t="s">
        <v>5355</v>
      </c>
      <c r="F235" t="s">
        <v>5356</v>
      </c>
      <c r="G235" t="s">
        <v>5357</v>
      </c>
      <c r="I235" t="str">
        <f t="shared" si="14"/>
        <v>N/A</v>
      </c>
      <c r="J235">
        <f t="shared" si="15"/>
        <v>351400000</v>
      </c>
      <c r="K235">
        <f t="shared" si="16"/>
        <v>336560000</v>
      </c>
      <c r="L235">
        <f t="shared" si="17"/>
        <v>351730000</v>
      </c>
      <c r="M235">
        <f t="shared" si="18"/>
        <v>364380000</v>
      </c>
      <c r="N235">
        <f t="shared" si="19"/>
        <v>322820000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332</v>
      </c>
      <c r="F239" t="s">
        <v>332</v>
      </c>
      <c r="G239" t="s">
        <v>332</v>
      </c>
      <c r="I239" t="str">
        <f t="shared" si="14"/>
        <v>N/A</v>
      </c>
      <c r="J239" t="str">
        <f t="shared" si="15"/>
        <v>N/A</v>
      </c>
      <c r="K239" t="str">
        <f t="shared" si="16"/>
        <v>N/A</v>
      </c>
      <c r="L239" t="str">
        <f t="shared" si="17"/>
        <v>N/A</v>
      </c>
      <c r="M239" t="str">
        <f t="shared" si="18"/>
        <v>N/A</v>
      </c>
      <c r="N239" t="str">
        <f t="shared" si="19"/>
        <v>N/A</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5358</v>
      </c>
      <c r="D241" t="s">
        <v>5359</v>
      </c>
      <c r="E241" t="s">
        <v>5360</v>
      </c>
      <c r="F241" t="s">
        <v>5361</v>
      </c>
      <c r="G241" t="s">
        <v>2449</v>
      </c>
      <c r="I241" t="str">
        <f t="shared" si="14"/>
        <v>N/A</v>
      </c>
      <c r="J241" t="str">
        <f t="shared" si="15"/>
        <v>(8.15M)</v>
      </c>
      <c r="K241" t="str">
        <f t="shared" si="16"/>
        <v>(8.18M)</v>
      </c>
      <c r="L241" t="str">
        <f t="shared" si="17"/>
        <v>(8.72M)</v>
      </c>
      <c r="M241" t="str">
        <f t="shared" si="18"/>
        <v>(8.78M)</v>
      </c>
      <c r="N241" t="str">
        <f t="shared" si="19"/>
        <v>(7.54M)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4092</v>
      </c>
      <c r="E243" t="s">
        <v>5362</v>
      </c>
      <c r="F243" t="s">
        <v>5363</v>
      </c>
      <c r="G243" t="s">
        <v>5364</v>
      </c>
      <c r="I243" t="str">
        <f t="shared" si="14"/>
        <v>N/A</v>
      </c>
      <c r="J243" t="str">
        <f t="shared" si="15"/>
        <v>N/A</v>
      </c>
      <c r="K243">
        <f t="shared" si="16"/>
        <v>2.75E-2</v>
      </c>
      <c r="L243">
        <f t="shared" si="17"/>
        <v>8.3400000000000002E-2</v>
      </c>
      <c r="M243">
        <f t="shared" si="18"/>
        <v>5.0599999999999999E-2</v>
      </c>
      <c r="N243">
        <f t="shared" si="19"/>
        <v>9.1199999999999989E-2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536</v>
      </c>
      <c r="D246" t="s">
        <v>5365</v>
      </c>
      <c r="E246" t="s">
        <v>5366</v>
      </c>
      <c r="F246" t="s">
        <v>5367</v>
      </c>
      <c r="G246" t="s">
        <v>5239</v>
      </c>
      <c r="I246" t="str">
        <f t="shared" si="14"/>
        <v>N/A</v>
      </c>
      <c r="J246">
        <f t="shared" si="15"/>
        <v>6450000</v>
      </c>
      <c r="K246">
        <f t="shared" si="16"/>
        <v>6530000</v>
      </c>
      <c r="L246">
        <f t="shared" si="17"/>
        <v>6460000</v>
      </c>
      <c r="M246">
        <f t="shared" si="18"/>
        <v>7540000</v>
      </c>
      <c r="N246">
        <f t="shared" si="19"/>
        <v>10270000</v>
      </c>
    </row>
    <row r="247" spans="1:14" x14ac:dyDescent="0.3">
      <c r="A247" s="1">
        <v>30</v>
      </c>
      <c r="B247" t="s">
        <v>1649</v>
      </c>
      <c r="C247" t="s">
        <v>5368</v>
      </c>
      <c r="D247" t="s">
        <v>5369</v>
      </c>
      <c r="E247" t="s">
        <v>5370</v>
      </c>
      <c r="F247" t="s">
        <v>5371</v>
      </c>
      <c r="G247" t="s">
        <v>5372</v>
      </c>
      <c r="I247" t="str">
        <f t="shared" si="14"/>
        <v>N/A</v>
      </c>
      <c r="J247">
        <f t="shared" si="15"/>
        <v>21070000</v>
      </c>
      <c r="K247">
        <f t="shared" si="16"/>
        <v>22540000</v>
      </c>
      <c r="L247">
        <f t="shared" si="17"/>
        <v>24480000</v>
      </c>
      <c r="M247">
        <f t="shared" si="18"/>
        <v>27050000</v>
      </c>
      <c r="N247">
        <f t="shared" si="19"/>
        <v>26270000</v>
      </c>
    </row>
    <row r="248" spans="1:14" x14ac:dyDescent="0.3">
      <c r="A248" s="1">
        <v>31</v>
      </c>
      <c r="B248" t="s">
        <v>681</v>
      </c>
      <c r="C248" t="s">
        <v>5373</v>
      </c>
      <c r="D248" t="s">
        <v>2272</v>
      </c>
      <c r="E248" t="s">
        <v>5374</v>
      </c>
      <c r="F248" t="s">
        <v>5375</v>
      </c>
      <c r="G248" t="s">
        <v>5376</v>
      </c>
      <c r="I248" t="str">
        <f t="shared" si="14"/>
        <v>N/A</v>
      </c>
      <c r="J248">
        <f t="shared" si="15"/>
        <v>18400000</v>
      </c>
      <c r="K248">
        <f t="shared" si="16"/>
        <v>19870000</v>
      </c>
      <c r="L248">
        <f t="shared" si="17"/>
        <v>21810000</v>
      </c>
      <c r="M248">
        <f t="shared" si="18"/>
        <v>24380000</v>
      </c>
      <c r="N248">
        <f t="shared" si="19"/>
        <v>23600000</v>
      </c>
    </row>
    <row r="249" spans="1:14" x14ac:dyDescent="0.3">
      <c r="A249" s="1">
        <v>32</v>
      </c>
      <c r="B249" t="s">
        <v>667</v>
      </c>
      <c r="C249" t="s">
        <v>4201</v>
      </c>
      <c r="D249" t="s">
        <v>4201</v>
      </c>
      <c r="E249" t="s">
        <v>4201</v>
      </c>
      <c r="F249" t="s">
        <v>4201</v>
      </c>
      <c r="G249" t="s">
        <v>4201</v>
      </c>
      <c r="I249" t="str">
        <f t="shared" si="14"/>
        <v>N/A</v>
      </c>
      <c r="J249">
        <f t="shared" si="15"/>
        <v>2670000</v>
      </c>
      <c r="K249">
        <f t="shared" si="16"/>
        <v>2670000</v>
      </c>
      <c r="L249">
        <f t="shared" si="17"/>
        <v>2670000</v>
      </c>
      <c r="M249">
        <f t="shared" si="18"/>
        <v>2670000</v>
      </c>
      <c r="N249">
        <f t="shared" si="19"/>
        <v>2670000</v>
      </c>
    </row>
    <row r="250" spans="1:14" x14ac:dyDescent="0.3">
      <c r="A250" s="1">
        <v>33</v>
      </c>
      <c r="B250" t="s">
        <v>1664</v>
      </c>
      <c r="C250" t="s">
        <v>352</v>
      </c>
      <c r="D250" t="s">
        <v>5377</v>
      </c>
      <c r="E250" t="s">
        <v>1757</v>
      </c>
      <c r="F250" t="s">
        <v>5378</v>
      </c>
      <c r="G250" t="s">
        <v>5379</v>
      </c>
      <c r="I250" t="str">
        <f t="shared" si="14"/>
        <v>N/A</v>
      </c>
      <c r="J250">
        <f t="shared" si="15"/>
        <v>1700000</v>
      </c>
      <c r="K250">
        <f t="shared" si="16"/>
        <v>1500000</v>
      </c>
      <c r="L250">
        <f t="shared" si="17"/>
        <v>1670000</v>
      </c>
      <c r="M250">
        <f t="shared" si="18"/>
        <v>1710000</v>
      </c>
      <c r="N250">
        <f t="shared" si="19"/>
        <v>1790000</v>
      </c>
    </row>
    <row r="251" spans="1:14" x14ac:dyDescent="0.3">
      <c r="A251" s="1">
        <v>34</v>
      </c>
      <c r="B251" t="s">
        <v>688</v>
      </c>
      <c r="C251" t="s">
        <v>5380</v>
      </c>
      <c r="D251" t="s">
        <v>5381</v>
      </c>
      <c r="E251" t="s">
        <v>5382</v>
      </c>
      <c r="F251" t="s">
        <v>5383</v>
      </c>
      <c r="G251" t="s">
        <v>5384</v>
      </c>
      <c r="I251" t="str">
        <f t="shared" si="14"/>
        <v>N/A</v>
      </c>
      <c r="J251">
        <f t="shared" si="15"/>
        <v>599920000</v>
      </c>
      <c r="K251">
        <f t="shared" si="16"/>
        <v>555950000</v>
      </c>
      <c r="L251">
        <f t="shared" si="17"/>
        <v>608870000</v>
      </c>
      <c r="M251">
        <f t="shared" si="18"/>
        <v>665360000</v>
      </c>
      <c r="N251">
        <f t="shared" si="19"/>
        <v>748380000</v>
      </c>
    </row>
    <row r="252" spans="1:14" x14ac:dyDescent="0.3">
      <c r="A252" s="1">
        <v>35</v>
      </c>
      <c r="B252" t="s">
        <v>1673</v>
      </c>
      <c r="C252" t="s">
        <v>332</v>
      </c>
      <c r="D252" t="s">
        <v>5385</v>
      </c>
      <c r="E252" t="s">
        <v>5386</v>
      </c>
      <c r="F252" t="s">
        <v>4238</v>
      </c>
      <c r="G252" t="s">
        <v>5387</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-7.3300000000000004E-2</v>
      </c>
      <c r="L252">
        <f t="shared" ref="L252:L315" si="23">IF(TRIM(E252)="-", "N/A", IF(RIGHT(E252,1)="M",1000000*VALUE(LEFT(E252,LEN(E252)-1)),IF(RIGHT(E252,1)="B",1000000000*VALUE(LEFT(E252,LEN(E252)-1)),IF(RIGHT(E252,1)="%",0.01*VALUE(LEFT(E252,LEN(E252)-1)),E252))))</f>
        <v>9.5199999999999993E-2</v>
      </c>
      <c r="M252">
        <f t="shared" ref="M252:M315" si="24">IF(TRIM(F252)="-", "N/A", IF(RIGHT(F252,1)="M",1000000*VALUE(LEFT(F252,LEN(F252)-1)),IF(RIGHT(F252,1)="B",1000000000*VALUE(LEFT(F252,LEN(F252)-1)),IF(RIGHT(F252,1)="%",0.01*VALUE(LEFT(F252,LEN(F252)-1)),F252))))</f>
        <v>9.2799999999999994E-2</v>
      </c>
      <c r="N252">
        <f t="shared" ref="N252:N315" si="25">IF(TRIM(G252)="-", "N/A", IF(RIGHT(G252,1)="M",1000000*VALUE(LEFT(G252,LEN(G252)-1)),IF(RIGHT(G252,1)="B",1000000000*VALUE(LEFT(G252,LEN(G252)-1)),IF(RIGHT(G252,1)="%",0.01*VALUE(LEFT(G252,LEN(G252)-1)),G252))))</f>
        <v>0.12480000000000001</v>
      </c>
    </row>
    <row r="253" spans="1:14" x14ac:dyDescent="0.3">
      <c r="A253" s="1">
        <v>36</v>
      </c>
      <c r="B253" t="s">
        <v>1678</v>
      </c>
      <c r="C253" t="s">
        <v>332</v>
      </c>
      <c r="D253" t="s">
        <v>332</v>
      </c>
      <c r="E253" t="s">
        <v>332</v>
      </c>
      <c r="F253" t="s">
        <v>332</v>
      </c>
      <c r="G253" t="s">
        <v>5388</v>
      </c>
      <c r="I253" t="str">
        <f t="shared" si="20"/>
        <v>N/A</v>
      </c>
      <c r="J253" t="str">
        <f t="shared" si="21"/>
        <v>N/A</v>
      </c>
      <c r="K253" t="str">
        <f t="shared" si="22"/>
        <v>N/A</v>
      </c>
      <c r="L253" t="str">
        <f t="shared" si="23"/>
        <v>N/A</v>
      </c>
      <c r="M253" t="str">
        <f t="shared" si="24"/>
        <v>N/A</v>
      </c>
      <c r="N253">
        <f t="shared" si="25"/>
        <v>1.3500000000000002E-2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5389</v>
      </c>
      <c r="D256" t="s">
        <v>5390</v>
      </c>
      <c r="E256" t="s">
        <v>5391</v>
      </c>
      <c r="F256" t="s">
        <v>5392</v>
      </c>
      <c r="G256" t="s">
        <v>5393</v>
      </c>
      <c r="I256" t="str">
        <f t="shared" si="20"/>
        <v>pos_trend</v>
      </c>
      <c r="J256">
        <f t="shared" si="21"/>
        <v>453800000</v>
      </c>
      <c r="K256">
        <f t="shared" si="22"/>
        <v>464150000</v>
      </c>
      <c r="L256">
        <f t="shared" si="23"/>
        <v>491500000</v>
      </c>
      <c r="M256">
        <f t="shared" si="24"/>
        <v>494670000</v>
      </c>
      <c r="N256">
        <f t="shared" si="25"/>
        <v>537090000</v>
      </c>
    </row>
    <row r="257" spans="1:14" x14ac:dyDescent="0.3">
      <c r="A257" s="1">
        <v>1</v>
      </c>
      <c r="B257" t="s">
        <v>1686</v>
      </c>
      <c r="C257" t="s">
        <v>5394</v>
      </c>
      <c r="D257" t="s">
        <v>5395</v>
      </c>
      <c r="E257" t="s">
        <v>5396</v>
      </c>
      <c r="F257" t="s">
        <v>5397</v>
      </c>
      <c r="G257" t="s">
        <v>5398</v>
      </c>
      <c r="I257" t="str">
        <f t="shared" si="20"/>
        <v>N/A</v>
      </c>
      <c r="J257">
        <f t="shared" si="21"/>
        <v>84750000</v>
      </c>
      <c r="K257">
        <f t="shared" si="22"/>
        <v>184960000</v>
      </c>
      <c r="L257">
        <f t="shared" si="23"/>
        <v>205890000</v>
      </c>
      <c r="M257">
        <f t="shared" si="24"/>
        <v>134790000</v>
      </c>
      <c r="N257">
        <f t="shared" si="25"/>
        <v>146620000</v>
      </c>
    </row>
    <row r="258" spans="1:14" x14ac:dyDescent="0.3">
      <c r="A258" s="1">
        <v>2</v>
      </c>
      <c r="B258" t="s">
        <v>1691</v>
      </c>
      <c r="C258" t="s">
        <v>5399</v>
      </c>
      <c r="D258" t="s">
        <v>5400</v>
      </c>
      <c r="E258" t="s">
        <v>5401</v>
      </c>
      <c r="F258" t="s">
        <v>5402</v>
      </c>
      <c r="G258" t="s">
        <v>5403</v>
      </c>
      <c r="I258" t="str">
        <f t="shared" si="20"/>
        <v>N/A</v>
      </c>
      <c r="J258">
        <f t="shared" si="21"/>
        <v>369050000</v>
      </c>
      <c r="K258">
        <f t="shared" si="22"/>
        <v>279190000</v>
      </c>
      <c r="L258">
        <f t="shared" si="23"/>
        <v>285610000</v>
      </c>
      <c r="M258">
        <f t="shared" si="24"/>
        <v>359880000</v>
      </c>
      <c r="N258">
        <f t="shared" si="25"/>
        <v>390470000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5404</v>
      </c>
      <c r="E260" t="s">
        <v>5405</v>
      </c>
      <c r="F260" t="s">
        <v>5406</v>
      </c>
      <c r="G260" t="s">
        <v>5407</v>
      </c>
      <c r="I260" t="str">
        <f t="shared" si="20"/>
        <v>N/A</v>
      </c>
      <c r="J260" t="str">
        <f t="shared" si="21"/>
        <v>N/A</v>
      </c>
      <c r="K260">
        <f t="shared" si="22"/>
        <v>2.2799999999999997E-2</v>
      </c>
      <c r="L260">
        <f t="shared" si="23"/>
        <v>5.8900000000000001E-2</v>
      </c>
      <c r="M260">
        <f t="shared" si="24"/>
        <v>6.4000000000000003E-3</v>
      </c>
      <c r="N260">
        <f t="shared" si="25"/>
        <v>8.5699999999999998E-2</v>
      </c>
    </row>
    <row r="261" spans="1:14" x14ac:dyDescent="0.3">
      <c r="A261" s="1">
        <v>5</v>
      </c>
      <c r="B261" t="s">
        <v>1702</v>
      </c>
      <c r="C261" t="s">
        <v>5408</v>
      </c>
      <c r="D261" t="s">
        <v>5343</v>
      </c>
      <c r="E261" t="s">
        <v>5010</v>
      </c>
      <c r="F261" t="s">
        <v>5409</v>
      </c>
      <c r="G261" t="s">
        <v>5410</v>
      </c>
      <c r="I261" t="str">
        <f t="shared" si="20"/>
        <v>N/A</v>
      </c>
      <c r="J261">
        <f t="shared" si="21"/>
        <v>82500000</v>
      </c>
      <c r="K261">
        <f t="shared" si="22"/>
        <v>25110000</v>
      </c>
      <c r="L261">
        <f t="shared" si="23"/>
        <v>24230000</v>
      </c>
      <c r="M261">
        <f t="shared" si="24"/>
        <v>73110000</v>
      </c>
      <c r="N261">
        <f t="shared" si="25"/>
        <v>104240000</v>
      </c>
    </row>
    <row r="262" spans="1:14" x14ac:dyDescent="0.3">
      <c r="A262" s="1">
        <v>6</v>
      </c>
      <c r="B262" t="s">
        <v>699</v>
      </c>
      <c r="C262" t="s">
        <v>5411</v>
      </c>
      <c r="D262" t="s">
        <v>5412</v>
      </c>
      <c r="E262" t="s">
        <v>5413</v>
      </c>
      <c r="F262" t="s">
        <v>2224</v>
      </c>
      <c r="G262" t="s">
        <v>1336</v>
      </c>
      <c r="I262" t="str">
        <f t="shared" si="20"/>
        <v>N/A</v>
      </c>
      <c r="J262">
        <f t="shared" si="21"/>
        <v>34600000</v>
      </c>
      <c r="K262">
        <f t="shared" si="22"/>
        <v>14920000</v>
      </c>
      <c r="L262">
        <f t="shared" si="23"/>
        <v>14860000</v>
      </c>
      <c r="M262">
        <f t="shared" si="24"/>
        <v>28880000</v>
      </c>
      <c r="N262">
        <f t="shared" si="25"/>
        <v>43320000</v>
      </c>
    </row>
    <row r="263" spans="1:14" x14ac:dyDescent="0.3">
      <c r="A263" s="1">
        <v>7</v>
      </c>
      <c r="B263" t="s">
        <v>701</v>
      </c>
      <c r="C263" t="s">
        <v>332</v>
      </c>
      <c r="D263" t="s">
        <v>4193</v>
      </c>
      <c r="E263" t="s">
        <v>3782</v>
      </c>
      <c r="F263" t="s">
        <v>5414</v>
      </c>
      <c r="G263" t="s">
        <v>5415</v>
      </c>
      <c r="I263" t="str">
        <f t="shared" si="20"/>
        <v>N/A</v>
      </c>
      <c r="J263" t="str">
        <f t="shared" si="21"/>
        <v>N/A</v>
      </c>
      <c r="K263">
        <f t="shared" si="22"/>
        <v>11500000</v>
      </c>
      <c r="L263" t="str">
        <f t="shared" si="23"/>
        <v>500000</v>
      </c>
      <c r="M263">
        <f t="shared" si="24"/>
        <v>3930000</v>
      </c>
      <c r="N263">
        <f t="shared" si="25"/>
        <v>3320000</v>
      </c>
    </row>
    <row r="264" spans="1:14" x14ac:dyDescent="0.3">
      <c r="A264" s="1">
        <v>8</v>
      </c>
      <c r="B264" t="s">
        <v>700</v>
      </c>
      <c r="C264" t="s">
        <v>5411</v>
      </c>
      <c r="D264" t="s">
        <v>5416</v>
      </c>
      <c r="E264" t="s">
        <v>5417</v>
      </c>
      <c r="F264" t="s">
        <v>5418</v>
      </c>
      <c r="G264" t="s">
        <v>5419</v>
      </c>
      <c r="I264" t="str">
        <f t="shared" si="20"/>
        <v>N/A</v>
      </c>
      <c r="J264">
        <f t="shared" si="21"/>
        <v>34600000</v>
      </c>
      <c r="K264">
        <f t="shared" si="22"/>
        <v>3420000</v>
      </c>
      <c r="L264">
        <f t="shared" si="23"/>
        <v>14360000</v>
      </c>
      <c r="M264">
        <f t="shared" si="24"/>
        <v>24950000</v>
      </c>
      <c r="N264">
        <f t="shared" si="25"/>
        <v>40000000</v>
      </c>
    </row>
    <row r="265" spans="1:14" x14ac:dyDescent="0.3">
      <c r="A265" s="1">
        <v>9</v>
      </c>
      <c r="B265" t="s">
        <v>727</v>
      </c>
      <c r="C265" t="s">
        <v>5420</v>
      </c>
      <c r="D265" t="s">
        <v>5421</v>
      </c>
      <c r="E265" t="s">
        <v>5422</v>
      </c>
      <c r="F265" t="s">
        <v>5423</v>
      </c>
      <c r="G265" t="s">
        <v>5424</v>
      </c>
      <c r="I265" t="str">
        <f t="shared" si="20"/>
        <v>N/A</v>
      </c>
      <c r="J265">
        <f t="shared" si="21"/>
        <v>47910000</v>
      </c>
      <c r="K265">
        <f t="shared" si="22"/>
        <v>10190000</v>
      </c>
      <c r="L265">
        <f t="shared" si="23"/>
        <v>9380000</v>
      </c>
      <c r="M265">
        <f t="shared" si="24"/>
        <v>44230000</v>
      </c>
      <c r="N265">
        <f t="shared" si="25"/>
        <v>60920000</v>
      </c>
    </row>
    <row r="266" spans="1:14" x14ac:dyDescent="0.3">
      <c r="A266" s="1">
        <v>10</v>
      </c>
      <c r="B266" t="s">
        <v>1726</v>
      </c>
      <c r="C266" t="s">
        <v>5420</v>
      </c>
      <c r="D266" t="s">
        <v>5421</v>
      </c>
      <c r="E266" t="s">
        <v>5422</v>
      </c>
      <c r="F266" t="s">
        <v>5423</v>
      </c>
      <c r="G266" t="s">
        <v>5424</v>
      </c>
      <c r="I266" t="str">
        <f t="shared" si="20"/>
        <v>N/A</v>
      </c>
      <c r="J266">
        <f t="shared" si="21"/>
        <v>47910000</v>
      </c>
      <c r="K266">
        <f t="shared" si="22"/>
        <v>10190000</v>
      </c>
      <c r="L266">
        <f t="shared" si="23"/>
        <v>9380000</v>
      </c>
      <c r="M266">
        <f t="shared" si="24"/>
        <v>44230000</v>
      </c>
      <c r="N266">
        <f t="shared" si="25"/>
        <v>60920000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5425</v>
      </c>
      <c r="E268" t="s">
        <v>5426</v>
      </c>
      <c r="F268" t="s">
        <v>5427</v>
      </c>
      <c r="G268" t="s">
        <v>5428</v>
      </c>
      <c r="I268" t="str">
        <f t="shared" si="20"/>
        <v>N/A</v>
      </c>
      <c r="J268" t="str">
        <f t="shared" si="21"/>
        <v>N/A</v>
      </c>
      <c r="K268">
        <f t="shared" si="22"/>
        <v>-0.78730000000000011</v>
      </c>
      <c r="L268">
        <f t="shared" si="23"/>
        <v>-8.0100000000000005E-2</v>
      </c>
      <c r="M268">
        <f t="shared" si="24"/>
        <v>3.718</v>
      </c>
      <c r="N268">
        <f t="shared" si="25"/>
        <v>0.37719999999999998</v>
      </c>
    </row>
    <row r="269" spans="1:14" x14ac:dyDescent="0.3">
      <c r="A269" s="1">
        <v>13</v>
      </c>
      <c r="B269" t="s">
        <v>1731</v>
      </c>
      <c r="C269" t="s">
        <v>5429</v>
      </c>
      <c r="D269" t="s">
        <v>1589</v>
      </c>
      <c r="E269" t="s">
        <v>5430</v>
      </c>
      <c r="F269" t="s">
        <v>5431</v>
      </c>
      <c r="G269" t="s">
        <v>5432</v>
      </c>
      <c r="I269" t="str">
        <f t="shared" si="20"/>
        <v>N/A</v>
      </c>
      <c r="J269">
        <f t="shared" si="21"/>
        <v>0.13750000000000001</v>
      </c>
      <c r="K269">
        <f t="shared" si="22"/>
        <v>4.5199999999999997E-2</v>
      </c>
      <c r="L269">
        <f t="shared" si="23"/>
        <v>3.9800000000000002E-2</v>
      </c>
      <c r="M269">
        <f t="shared" si="24"/>
        <v>0.1099</v>
      </c>
      <c r="N269">
        <f t="shared" si="25"/>
        <v>0.13930000000000001</v>
      </c>
    </row>
    <row r="270" spans="1:14" x14ac:dyDescent="0.3">
      <c r="A270" s="1">
        <v>14</v>
      </c>
      <c r="B270" t="s">
        <v>751</v>
      </c>
      <c r="C270" t="s">
        <v>785</v>
      </c>
      <c r="D270" t="s">
        <v>5422</v>
      </c>
      <c r="E270" t="s">
        <v>5433</v>
      </c>
      <c r="F270" t="s">
        <v>5434</v>
      </c>
      <c r="G270" t="s">
        <v>5435</v>
      </c>
      <c r="I270" t="str">
        <f t="shared" si="20"/>
        <v>N/A</v>
      </c>
      <c r="J270">
        <f t="shared" si="21"/>
        <v>11220000</v>
      </c>
      <c r="K270">
        <f t="shared" si="22"/>
        <v>9380000</v>
      </c>
      <c r="L270">
        <f t="shared" si="23"/>
        <v>11770000</v>
      </c>
      <c r="M270">
        <f t="shared" si="24"/>
        <v>14620000</v>
      </c>
      <c r="N270">
        <f t="shared" si="25"/>
        <v>16890000</v>
      </c>
    </row>
    <row r="271" spans="1:14" x14ac:dyDescent="0.3">
      <c r="A271" s="1">
        <v>15</v>
      </c>
      <c r="B271" t="s">
        <v>757</v>
      </c>
      <c r="C271" t="s">
        <v>785</v>
      </c>
      <c r="D271" t="s">
        <v>5422</v>
      </c>
      <c r="E271" t="s">
        <v>5433</v>
      </c>
      <c r="F271" t="s">
        <v>5434</v>
      </c>
      <c r="G271" t="s">
        <v>5435</v>
      </c>
      <c r="I271" t="str">
        <f t="shared" si="20"/>
        <v>N/A</v>
      </c>
      <c r="J271">
        <f t="shared" si="21"/>
        <v>11220000</v>
      </c>
      <c r="K271">
        <f t="shared" si="22"/>
        <v>9380000</v>
      </c>
      <c r="L271">
        <f t="shared" si="23"/>
        <v>11770000</v>
      </c>
      <c r="M271">
        <f t="shared" si="24"/>
        <v>14620000</v>
      </c>
      <c r="N271">
        <f t="shared" si="25"/>
        <v>16890000</v>
      </c>
    </row>
    <row r="272" spans="1:14" x14ac:dyDescent="0.3">
      <c r="A272" s="1">
        <v>16</v>
      </c>
      <c r="B272" t="s">
        <v>762</v>
      </c>
      <c r="C272" t="s">
        <v>5436</v>
      </c>
      <c r="D272" t="s">
        <v>5437</v>
      </c>
      <c r="E272" t="s">
        <v>5438</v>
      </c>
      <c r="F272" t="s">
        <v>5439</v>
      </c>
      <c r="G272" t="s">
        <v>5440</v>
      </c>
      <c r="I272" t="str">
        <f t="shared" si="20"/>
        <v>N/A</v>
      </c>
      <c r="J272">
        <f t="shared" si="21"/>
        <v>550540000</v>
      </c>
      <c r="K272">
        <f t="shared" si="22"/>
        <v>501810000</v>
      </c>
      <c r="L272">
        <f t="shared" si="23"/>
        <v>531070000.00000006</v>
      </c>
      <c r="M272">
        <f t="shared" si="24"/>
        <v>582410000</v>
      </c>
      <c r="N272">
        <f t="shared" si="25"/>
        <v>661690000</v>
      </c>
    </row>
    <row r="273" spans="1:14" x14ac:dyDescent="0.3">
      <c r="A273" s="1">
        <v>17</v>
      </c>
      <c r="B273" t="s">
        <v>775</v>
      </c>
      <c r="C273" t="s">
        <v>332</v>
      </c>
      <c r="D273" t="s">
        <v>332</v>
      </c>
      <c r="E273" t="s">
        <v>5441</v>
      </c>
      <c r="F273" t="s">
        <v>5441</v>
      </c>
      <c r="G273" t="s">
        <v>5442</v>
      </c>
      <c r="I273" t="str">
        <f t="shared" si="20"/>
        <v>N/A</v>
      </c>
      <c r="J273" t="str">
        <f t="shared" si="21"/>
        <v>N/A</v>
      </c>
      <c r="K273" t="str">
        <f t="shared" si="22"/>
        <v>N/A</v>
      </c>
      <c r="L273">
        <f t="shared" si="23"/>
        <v>9430000</v>
      </c>
      <c r="M273">
        <f t="shared" si="24"/>
        <v>9430000</v>
      </c>
      <c r="N273">
        <f t="shared" si="25"/>
        <v>7610000</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5441</v>
      </c>
      <c r="F275" t="s">
        <v>5441</v>
      </c>
      <c r="G275" t="s">
        <v>5442</v>
      </c>
      <c r="I275" t="str">
        <f t="shared" si="20"/>
        <v>N/A</v>
      </c>
      <c r="J275" t="str">
        <f t="shared" si="21"/>
        <v>N/A</v>
      </c>
      <c r="K275" t="str">
        <f t="shared" si="22"/>
        <v>N/A</v>
      </c>
      <c r="L275">
        <f t="shared" si="23"/>
        <v>9430000</v>
      </c>
      <c r="M275">
        <f t="shared" si="24"/>
        <v>9430000</v>
      </c>
      <c r="N275">
        <f t="shared" si="25"/>
        <v>7610000</v>
      </c>
    </row>
    <row r="276" spans="1:14" x14ac:dyDescent="0.3">
      <c r="A276" s="1">
        <v>20</v>
      </c>
      <c r="B276" t="s">
        <v>778</v>
      </c>
      <c r="C276" t="s">
        <v>5443</v>
      </c>
      <c r="D276" t="s">
        <v>5444</v>
      </c>
      <c r="E276" t="s">
        <v>5445</v>
      </c>
      <c r="F276" t="s">
        <v>5446</v>
      </c>
      <c r="G276" t="s">
        <v>5447</v>
      </c>
      <c r="I276" t="str">
        <f t="shared" si="20"/>
        <v>pos_trend</v>
      </c>
      <c r="J276">
        <f t="shared" si="21"/>
        <v>49020000</v>
      </c>
      <c r="K276">
        <f t="shared" si="22"/>
        <v>53720000</v>
      </c>
      <c r="L276">
        <f t="shared" si="23"/>
        <v>67950000</v>
      </c>
      <c r="M276">
        <f t="shared" si="24"/>
        <v>72950000</v>
      </c>
      <c r="N276">
        <f t="shared" si="25"/>
        <v>78380000</v>
      </c>
    </row>
    <row r="277" spans="1:14" x14ac:dyDescent="0.3">
      <c r="A277" s="1">
        <v>21</v>
      </c>
      <c r="B277" t="s">
        <v>784</v>
      </c>
      <c r="C277" t="s">
        <v>5448</v>
      </c>
      <c r="D277" t="s">
        <v>5449</v>
      </c>
      <c r="E277" t="s">
        <v>5450</v>
      </c>
      <c r="F277" t="s">
        <v>5451</v>
      </c>
      <c r="G277" t="s">
        <v>5452</v>
      </c>
      <c r="I277" t="str">
        <f t="shared" si="20"/>
        <v>N/A</v>
      </c>
      <c r="J277">
        <f t="shared" si="21"/>
        <v>12500000</v>
      </c>
      <c r="K277">
        <f t="shared" si="22"/>
        <v>12560000</v>
      </c>
      <c r="L277">
        <f t="shared" si="23"/>
        <v>16460000</v>
      </c>
      <c r="M277">
        <f t="shared" si="24"/>
        <v>16430000</v>
      </c>
      <c r="N277">
        <f t="shared" si="25"/>
        <v>16350000.000000002</v>
      </c>
    </row>
    <row r="278" spans="1:14" x14ac:dyDescent="0.3">
      <c r="A278" s="1">
        <v>22</v>
      </c>
      <c r="B278" t="s">
        <v>1760</v>
      </c>
      <c r="C278" t="s">
        <v>332</v>
      </c>
      <c r="D278" t="s">
        <v>332</v>
      </c>
      <c r="E278" t="s">
        <v>5453</v>
      </c>
      <c r="F278" t="s">
        <v>5454</v>
      </c>
      <c r="G278" t="s">
        <v>5455</v>
      </c>
      <c r="I278" t="str">
        <f t="shared" si="20"/>
        <v>N/A</v>
      </c>
      <c r="J278" t="str">
        <f t="shared" si="21"/>
        <v>N/A</v>
      </c>
      <c r="K278" t="str">
        <f t="shared" si="22"/>
        <v>N/A</v>
      </c>
      <c r="L278">
        <f t="shared" si="23"/>
        <v>11260000</v>
      </c>
      <c r="M278">
        <f t="shared" si="24"/>
        <v>11150000</v>
      </c>
      <c r="N278">
        <f t="shared" si="25"/>
        <v>10680000</v>
      </c>
    </row>
    <row r="279" spans="1:14" x14ac:dyDescent="0.3">
      <c r="A279" s="1">
        <v>23</v>
      </c>
      <c r="B279" t="s">
        <v>790</v>
      </c>
      <c r="C279" t="s">
        <v>5456</v>
      </c>
      <c r="D279" t="s">
        <v>5457</v>
      </c>
      <c r="E279" t="s">
        <v>5458</v>
      </c>
      <c r="F279" t="s">
        <v>5459</v>
      </c>
      <c r="G279" t="s">
        <v>5460</v>
      </c>
      <c r="I279" t="str">
        <f t="shared" si="20"/>
        <v>pos_trend</v>
      </c>
      <c r="J279">
        <f t="shared" si="21"/>
        <v>38930000</v>
      </c>
      <c r="K279">
        <f t="shared" si="22"/>
        <v>42090000</v>
      </c>
      <c r="L279">
        <f t="shared" si="23"/>
        <v>42550000</v>
      </c>
      <c r="M279">
        <f t="shared" si="24"/>
        <v>48060000</v>
      </c>
      <c r="N279">
        <f t="shared" si="25"/>
        <v>54510000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332</v>
      </c>
      <c r="D282" t="s">
        <v>332</v>
      </c>
      <c r="E282" t="s">
        <v>332</v>
      </c>
      <c r="F282" t="s">
        <v>5461</v>
      </c>
      <c r="G282" t="s">
        <v>5462</v>
      </c>
      <c r="I282" t="str">
        <f t="shared" si="20"/>
        <v>N/A</v>
      </c>
      <c r="J282" t="str">
        <f t="shared" si="21"/>
        <v>N/A</v>
      </c>
      <c r="K282" t="str">
        <f t="shared" si="22"/>
        <v>N/A</v>
      </c>
      <c r="L282" t="str">
        <f t="shared" si="23"/>
        <v>N/A</v>
      </c>
      <c r="M282" t="str">
        <f t="shared" si="24"/>
        <v>(2.68M)</v>
      </c>
      <c r="N282" t="str">
        <f t="shared" si="25"/>
        <v>6000</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2185</v>
      </c>
      <c r="D284" t="s">
        <v>5463</v>
      </c>
      <c r="E284" t="s">
        <v>5464</v>
      </c>
      <c r="F284" t="s">
        <v>332</v>
      </c>
      <c r="G284" t="s">
        <v>5465</v>
      </c>
      <c r="I284" t="str">
        <f t="shared" si="20"/>
        <v>N/A</v>
      </c>
      <c r="J284" t="str">
        <f t="shared" si="21"/>
        <v>(2.4M)</v>
      </c>
      <c r="K284" t="str">
        <f t="shared" si="22"/>
        <v>(924,833)</v>
      </c>
      <c r="L284" t="str">
        <f t="shared" si="23"/>
        <v>(2.33M)</v>
      </c>
      <c r="M284" t="str">
        <f t="shared" si="24"/>
        <v>N/A</v>
      </c>
      <c r="N284" t="str">
        <f t="shared" si="25"/>
        <v>(3.17M)</v>
      </c>
    </row>
    <row r="285" spans="1:14" x14ac:dyDescent="0.3">
      <c r="A285" s="1">
        <v>29</v>
      </c>
      <c r="B285" t="s">
        <v>805</v>
      </c>
      <c r="C285" t="s">
        <v>332</v>
      </c>
      <c r="D285" t="s">
        <v>332</v>
      </c>
      <c r="E285" t="s">
        <v>332</v>
      </c>
      <c r="F285" t="s">
        <v>332</v>
      </c>
      <c r="G285" t="s">
        <v>332</v>
      </c>
      <c r="I285" t="str">
        <f t="shared" si="20"/>
        <v>N/A</v>
      </c>
      <c r="J285" t="str">
        <f t="shared" si="21"/>
        <v>N/A</v>
      </c>
      <c r="K285" t="str">
        <f t="shared" si="22"/>
        <v>N/A</v>
      </c>
      <c r="L285" t="str">
        <f t="shared" si="23"/>
        <v>N/A</v>
      </c>
      <c r="M285" t="str">
        <f t="shared" si="24"/>
        <v>N/A</v>
      </c>
      <c r="N285" t="str">
        <f t="shared" si="25"/>
        <v>N/A</v>
      </c>
    </row>
    <row r="286" spans="1:14" x14ac:dyDescent="0.3">
      <c r="A286" s="1">
        <v>30</v>
      </c>
      <c r="B286" t="s">
        <v>809</v>
      </c>
      <c r="C286" t="s">
        <v>5466</v>
      </c>
      <c r="D286" t="s">
        <v>5467</v>
      </c>
      <c r="E286" t="s">
        <v>5468</v>
      </c>
      <c r="F286" t="s">
        <v>5469</v>
      </c>
      <c r="G286" t="s">
        <v>5470</v>
      </c>
      <c r="I286" t="str">
        <f t="shared" si="20"/>
        <v>N/A</v>
      </c>
      <c r="J286">
        <f t="shared" si="21"/>
        <v>8.1699999999999995E-2</v>
      </c>
      <c r="K286">
        <f t="shared" si="22"/>
        <v>9.6600000000000005E-2</v>
      </c>
      <c r="L286">
        <f t="shared" si="23"/>
        <v>0.1116</v>
      </c>
      <c r="M286">
        <f t="shared" si="24"/>
        <v>0.10960000000000002</v>
      </c>
      <c r="N286">
        <f t="shared" si="25"/>
        <v>0.10470000000000002</v>
      </c>
    </row>
    <row r="287" spans="1:14" x14ac:dyDescent="0.3">
      <c r="A287" s="1">
        <v>31</v>
      </c>
      <c r="B287" t="s">
        <v>815</v>
      </c>
      <c r="C287" t="s">
        <v>5443</v>
      </c>
      <c r="D287" t="s">
        <v>5444</v>
      </c>
      <c r="E287" t="s">
        <v>5471</v>
      </c>
      <c r="F287" t="s">
        <v>5472</v>
      </c>
      <c r="G287" t="s">
        <v>5473</v>
      </c>
      <c r="I287" t="str">
        <f t="shared" si="20"/>
        <v>pos_trend</v>
      </c>
      <c r="J287">
        <f t="shared" si="21"/>
        <v>49020000</v>
      </c>
      <c r="K287">
        <f t="shared" si="22"/>
        <v>53720000</v>
      </c>
      <c r="L287">
        <f t="shared" si="23"/>
        <v>77370000</v>
      </c>
      <c r="M287">
        <f t="shared" si="24"/>
        <v>82380000</v>
      </c>
      <c r="N287">
        <f t="shared" si="25"/>
        <v>85990000</v>
      </c>
    </row>
    <row r="288" spans="1:14" x14ac:dyDescent="0.3">
      <c r="A288" s="1">
        <v>32</v>
      </c>
      <c r="B288" t="s">
        <v>816</v>
      </c>
      <c r="C288" t="s">
        <v>5466</v>
      </c>
      <c r="D288" t="s">
        <v>5467</v>
      </c>
      <c r="E288" t="s">
        <v>5474</v>
      </c>
      <c r="F288" t="s">
        <v>3032</v>
      </c>
      <c r="G288" t="s">
        <v>4925</v>
      </c>
      <c r="I288" t="str">
        <f t="shared" si="20"/>
        <v>N/A</v>
      </c>
      <c r="J288">
        <f t="shared" si="21"/>
        <v>8.1699999999999995E-2</v>
      </c>
      <c r="K288">
        <f t="shared" si="22"/>
        <v>9.6600000000000005E-2</v>
      </c>
      <c r="L288">
        <f t="shared" si="23"/>
        <v>0.12710000000000002</v>
      </c>
      <c r="M288">
        <f t="shared" si="24"/>
        <v>0.12380000000000001</v>
      </c>
      <c r="N288">
        <f t="shared" si="25"/>
        <v>0.1149</v>
      </c>
    </row>
    <row r="289" spans="1:14" x14ac:dyDescent="0.3">
      <c r="A289" s="1">
        <v>33</v>
      </c>
      <c r="B289" t="s">
        <v>1798</v>
      </c>
      <c r="C289" t="s">
        <v>332</v>
      </c>
      <c r="D289" t="s">
        <v>332</v>
      </c>
      <c r="E289" t="s">
        <v>332</v>
      </c>
      <c r="F289" t="s">
        <v>332</v>
      </c>
      <c r="G289" t="s">
        <v>5475</v>
      </c>
      <c r="I289" t="str">
        <f t="shared" si="20"/>
        <v>N/A</v>
      </c>
      <c r="J289" t="str">
        <f t="shared" si="21"/>
        <v>N/A</v>
      </c>
      <c r="K289" t="str">
        <f t="shared" si="22"/>
        <v>N/A</v>
      </c>
      <c r="L289" t="str">
        <f t="shared" si="23"/>
        <v>N/A</v>
      </c>
      <c r="M289" t="str">
        <f t="shared" si="24"/>
        <v>N/A</v>
      </c>
      <c r="N289">
        <f t="shared" si="25"/>
        <v>0.1137</v>
      </c>
    </row>
    <row r="290" spans="1:14" x14ac:dyDescent="0.3">
      <c r="A290" s="1">
        <v>34</v>
      </c>
      <c r="B290" t="s">
        <v>817</v>
      </c>
      <c r="C290" t="s">
        <v>5476</v>
      </c>
      <c r="D290" t="s">
        <v>5477</v>
      </c>
      <c r="E290" t="s">
        <v>5478</v>
      </c>
      <c r="F290" t="s">
        <v>5479</v>
      </c>
      <c r="G290" t="s">
        <v>5480</v>
      </c>
      <c r="I290" t="str">
        <f t="shared" si="20"/>
        <v>pos_trend</v>
      </c>
      <c r="J290" t="str">
        <f t="shared" si="21"/>
        <v>362131</v>
      </c>
      <c r="K290" t="str">
        <f t="shared" si="22"/>
        <v>418228</v>
      </c>
      <c r="L290" t="str">
        <f t="shared" si="23"/>
        <v>426365</v>
      </c>
      <c r="M290" t="str">
        <f t="shared" si="24"/>
        <v>572680</v>
      </c>
      <c r="N290" t="str">
        <f t="shared" si="25"/>
        <v>693000</v>
      </c>
    </row>
    <row r="291" spans="1:14" x14ac:dyDescent="0.3">
      <c r="A291" s="1">
        <v>35</v>
      </c>
      <c r="B291" t="s">
        <v>818</v>
      </c>
      <c r="C291" t="s">
        <v>5481</v>
      </c>
      <c r="D291" t="s">
        <v>5482</v>
      </c>
      <c r="E291" t="s">
        <v>5483</v>
      </c>
      <c r="F291" t="s">
        <v>5484</v>
      </c>
      <c r="G291" t="s">
        <v>5485</v>
      </c>
      <c r="I291" t="str">
        <f t="shared" si="20"/>
        <v>pos_trend</v>
      </c>
      <c r="J291">
        <f t="shared" si="21"/>
        <v>49380000</v>
      </c>
      <c r="K291">
        <f t="shared" si="22"/>
        <v>54140000</v>
      </c>
      <c r="L291">
        <f t="shared" si="23"/>
        <v>77800000</v>
      </c>
      <c r="M291">
        <f t="shared" si="24"/>
        <v>82950000</v>
      </c>
      <c r="N291">
        <f t="shared" si="25"/>
        <v>86680000</v>
      </c>
    </row>
    <row r="292" spans="1:14" x14ac:dyDescent="0.3">
      <c r="A292" s="1">
        <v>36</v>
      </c>
      <c r="B292" t="s">
        <v>819</v>
      </c>
      <c r="C292" t="s">
        <v>5380</v>
      </c>
      <c r="D292" t="s">
        <v>5381</v>
      </c>
      <c r="E292" t="s">
        <v>5382</v>
      </c>
      <c r="F292" t="s">
        <v>5383</v>
      </c>
      <c r="G292" t="s">
        <v>5384</v>
      </c>
      <c r="I292" t="str">
        <f t="shared" si="20"/>
        <v>N/A</v>
      </c>
      <c r="J292">
        <f t="shared" si="21"/>
        <v>599920000</v>
      </c>
      <c r="K292">
        <f t="shared" si="22"/>
        <v>555950000</v>
      </c>
      <c r="L292">
        <f t="shared" si="23"/>
        <v>608870000</v>
      </c>
      <c r="M292">
        <f t="shared" si="24"/>
        <v>665360000</v>
      </c>
      <c r="N292">
        <f t="shared" si="25"/>
        <v>748380000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5486</v>
      </c>
      <c r="D295" t="s">
        <v>5487</v>
      </c>
      <c r="E295" t="s">
        <v>5488</v>
      </c>
      <c r="F295" t="s">
        <v>5489</v>
      </c>
      <c r="G295" t="s">
        <v>5039</v>
      </c>
      <c r="I295" t="str">
        <f t="shared" si="20"/>
        <v>N/A</v>
      </c>
      <c r="J295" t="str">
        <f t="shared" si="21"/>
        <v>(565,898)</v>
      </c>
      <c r="K295" t="str">
        <f t="shared" si="22"/>
        <v>(661,621)</v>
      </c>
      <c r="L295" t="str">
        <f t="shared" si="23"/>
        <v>(545,313)</v>
      </c>
      <c r="M295" t="str">
        <f t="shared" si="24"/>
        <v>(1.79M)</v>
      </c>
      <c r="N295" t="str">
        <f t="shared" si="25"/>
        <v>(3.53M)</v>
      </c>
    </row>
    <row r="296" spans="1:14" x14ac:dyDescent="0.3">
      <c r="A296" s="1">
        <v>1</v>
      </c>
      <c r="B296" t="s">
        <v>887</v>
      </c>
      <c r="C296" t="s">
        <v>5486</v>
      </c>
      <c r="D296" t="s">
        <v>5487</v>
      </c>
      <c r="E296" t="s">
        <v>5488</v>
      </c>
      <c r="F296" t="s">
        <v>5489</v>
      </c>
      <c r="G296" t="s">
        <v>5039</v>
      </c>
      <c r="I296" t="str">
        <f t="shared" si="20"/>
        <v>N/A</v>
      </c>
      <c r="J296" t="str">
        <f t="shared" si="21"/>
        <v>(565,898)</v>
      </c>
      <c r="K296" t="str">
        <f t="shared" si="22"/>
        <v>(661,621)</v>
      </c>
      <c r="L296" t="str">
        <f t="shared" si="23"/>
        <v>(545,313)</v>
      </c>
      <c r="M296" t="str">
        <f t="shared" si="24"/>
        <v>(1.79M)</v>
      </c>
      <c r="N296" t="str">
        <f t="shared" si="25"/>
        <v>(3.53M)</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332</v>
      </c>
      <c r="D298" t="s">
        <v>332</v>
      </c>
      <c r="E298" t="s">
        <v>332</v>
      </c>
      <c r="F298" t="s">
        <v>332</v>
      </c>
      <c r="G298" t="s">
        <v>332</v>
      </c>
      <c r="I298" t="str">
        <f t="shared" si="20"/>
        <v>N/A</v>
      </c>
      <c r="J298" t="str">
        <f t="shared" si="21"/>
        <v>N/A</v>
      </c>
      <c r="K298" t="str">
        <f t="shared" si="22"/>
        <v>N/A</v>
      </c>
      <c r="L298" t="str">
        <f t="shared" si="23"/>
        <v>N/A</v>
      </c>
      <c r="M298" t="str">
        <f t="shared" si="24"/>
        <v>N/A</v>
      </c>
      <c r="N298" t="str">
        <f t="shared" si="25"/>
        <v>N/A</v>
      </c>
    </row>
    <row r="299" spans="1:14" x14ac:dyDescent="0.3">
      <c r="A299" s="1">
        <v>4</v>
      </c>
      <c r="B299" t="s">
        <v>914</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5</v>
      </c>
      <c r="B300" t="s">
        <v>917</v>
      </c>
      <c r="C300" t="s">
        <v>5244</v>
      </c>
      <c r="D300" t="s">
        <v>5490</v>
      </c>
      <c r="E300" t="s">
        <v>5491</v>
      </c>
      <c r="F300" t="s">
        <v>5492</v>
      </c>
      <c r="G300" t="s">
        <v>5493</v>
      </c>
      <c r="I300" t="str">
        <f t="shared" si="20"/>
        <v>N/A</v>
      </c>
      <c r="J300">
        <f t="shared" si="21"/>
        <v>4830000</v>
      </c>
      <c r="K300" t="str">
        <f t="shared" si="22"/>
        <v>(19.45M)</v>
      </c>
      <c r="L300">
        <f t="shared" si="23"/>
        <v>16510000.000000002</v>
      </c>
      <c r="M300" t="str">
        <f t="shared" si="24"/>
        <v>(3.11M)</v>
      </c>
      <c r="N300" t="str">
        <f t="shared" si="25"/>
        <v>(14.32M)</v>
      </c>
    </row>
    <row r="301" spans="1:14" x14ac:dyDescent="0.3">
      <c r="A301" s="1">
        <v>6</v>
      </c>
      <c r="B301" t="s">
        <v>918</v>
      </c>
      <c r="C301" t="s">
        <v>5494</v>
      </c>
      <c r="D301" t="s">
        <v>5495</v>
      </c>
      <c r="E301" t="s">
        <v>5496</v>
      </c>
      <c r="F301" t="s">
        <v>5497</v>
      </c>
      <c r="G301" t="s">
        <v>5498</v>
      </c>
      <c r="I301" t="str">
        <f t="shared" si="20"/>
        <v>N/A</v>
      </c>
      <c r="J301" t="str">
        <f t="shared" si="21"/>
        <v>(17.95M)</v>
      </c>
      <c r="K301" t="str">
        <f t="shared" si="22"/>
        <v>(31.09M)</v>
      </c>
      <c r="L301" t="str">
        <f t="shared" si="23"/>
        <v>(12.08M)</v>
      </c>
      <c r="M301" t="str">
        <f t="shared" si="24"/>
        <v>(12.04M)</v>
      </c>
      <c r="N301" t="str">
        <f t="shared" si="25"/>
        <v>(47.16M)</v>
      </c>
    </row>
    <row r="302" spans="1:14" x14ac:dyDescent="0.3">
      <c r="A302" s="1">
        <v>7</v>
      </c>
      <c r="B302" t="s">
        <v>919</v>
      </c>
      <c r="C302" t="s">
        <v>5499</v>
      </c>
      <c r="D302" t="s">
        <v>550</v>
      </c>
      <c r="E302" t="s">
        <v>5500</v>
      </c>
      <c r="F302" t="s">
        <v>4210</v>
      </c>
      <c r="G302" t="s">
        <v>5501</v>
      </c>
      <c r="I302" t="str">
        <f t="shared" si="20"/>
        <v>N/A</v>
      </c>
      <c r="J302">
        <f t="shared" si="21"/>
        <v>22780000</v>
      </c>
      <c r="K302">
        <f t="shared" si="22"/>
        <v>11640000</v>
      </c>
      <c r="L302">
        <f t="shared" si="23"/>
        <v>28590000</v>
      </c>
      <c r="M302">
        <f t="shared" si="24"/>
        <v>8930000</v>
      </c>
      <c r="N302">
        <f t="shared" si="25"/>
        <v>32840000.000000004</v>
      </c>
    </row>
    <row r="303" spans="1:14" x14ac:dyDescent="0.3">
      <c r="A303" s="1">
        <v>8</v>
      </c>
      <c r="B303" t="s">
        <v>1828</v>
      </c>
      <c r="C303" t="s">
        <v>5502</v>
      </c>
      <c r="D303" t="s">
        <v>5503</v>
      </c>
      <c r="E303" t="s">
        <v>5504</v>
      </c>
      <c r="F303" t="s">
        <v>5505</v>
      </c>
      <c r="G303" t="s">
        <v>5506</v>
      </c>
      <c r="I303" t="str">
        <f t="shared" si="20"/>
        <v>N/A</v>
      </c>
      <c r="J303" t="str">
        <f t="shared" si="21"/>
        <v>(19.47M)</v>
      </c>
      <c r="K303" t="str">
        <f t="shared" si="22"/>
        <v>(17.15M)</v>
      </c>
      <c r="L303" t="str">
        <f t="shared" si="23"/>
        <v>(53.39M)</v>
      </c>
      <c r="M303" t="str">
        <f t="shared" si="24"/>
        <v>(70.32M)</v>
      </c>
      <c r="N303" t="str">
        <f t="shared" si="25"/>
        <v>(57.87M)</v>
      </c>
    </row>
    <row r="304" spans="1:14" x14ac:dyDescent="0.3">
      <c r="A304" s="1">
        <v>9</v>
      </c>
      <c r="B304" t="s">
        <v>1834</v>
      </c>
      <c r="C304" t="s">
        <v>332</v>
      </c>
      <c r="D304" t="s">
        <v>5507</v>
      </c>
      <c r="E304" t="s">
        <v>332</v>
      </c>
      <c r="F304" t="s">
        <v>332</v>
      </c>
      <c r="G304" t="s">
        <v>2152</v>
      </c>
      <c r="I304" t="str">
        <f t="shared" si="20"/>
        <v>N/A</v>
      </c>
      <c r="J304" t="str">
        <f t="shared" si="21"/>
        <v>N/A</v>
      </c>
      <c r="K304">
        <f t="shared" si="22"/>
        <v>65040000.000000007</v>
      </c>
      <c r="L304" t="str">
        <f t="shared" si="23"/>
        <v>N/A</v>
      </c>
      <c r="M304" t="str">
        <f t="shared" si="24"/>
        <v>N/A</v>
      </c>
      <c r="N304">
        <f t="shared" si="25"/>
        <v>3560000</v>
      </c>
    </row>
    <row r="305" spans="1:14" x14ac:dyDescent="0.3">
      <c r="A305" s="1">
        <v>10</v>
      </c>
      <c r="B305" t="s">
        <v>920</v>
      </c>
      <c r="C305" t="s">
        <v>5508</v>
      </c>
      <c r="D305" t="s">
        <v>332</v>
      </c>
      <c r="E305" t="s">
        <v>332</v>
      </c>
      <c r="F305" t="s">
        <v>332</v>
      </c>
      <c r="G305" t="s">
        <v>332</v>
      </c>
      <c r="I305" t="str">
        <f t="shared" si="20"/>
        <v>N/A</v>
      </c>
      <c r="J305" t="str">
        <f t="shared" si="21"/>
        <v>(4.06M)</v>
      </c>
      <c r="K305" t="str">
        <f t="shared" si="22"/>
        <v>N/A</v>
      </c>
      <c r="L305" t="str">
        <f t="shared" si="23"/>
        <v>N/A</v>
      </c>
      <c r="M305" t="str">
        <f t="shared" si="24"/>
        <v>N/A</v>
      </c>
      <c r="N305" t="str">
        <f t="shared" si="25"/>
        <v>N/A</v>
      </c>
    </row>
    <row r="306" spans="1:14" x14ac:dyDescent="0.3">
      <c r="A306" s="1">
        <v>11</v>
      </c>
      <c r="B306" t="s">
        <v>921</v>
      </c>
      <c r="C306" t="s">
        <v>332</v>
      </c>
      <c r="D306" t="s">
        <v>332</v>
      </c>
      <c r="E306" t="s">
        <v>332</v>
      </c>
      <c r="F306" t="s">
        <v>332</v>
      </c>
      <c r="G306" t="s">
        <v>332</v>
      </c>
      <c r="I306" t="str">
        <f t="shared" si="20"/>
        <v>N/A</v>
      </c>
      <c r="J306" t="str">
        <f t="shared" si="21"/>
        <v>N/A</v>
      </c>
      <c r="K306" t="str">
        <f t="shared" si="22"/>
        <v>N/A</v>
      </c>
      <c r="L306" t="str">
        <f t="shared" si="23"/>
        <v>N/A</v>
      </c>
      <c r="M306" t="str">
        <f t="shared" si="24"/>
        <v>N/A</v>
      </c>
      <c r="N306" t="str">
        <f t="shared" si="25"/>
        <v>N/A</v>
      </c>
    </row>
    <row r="307" spans="1:14" x14ac:dyDescent="0.3">
      <c r="A307" s="1">
        <v>12</v>
      </c>
      <c r="B307" t="s">
        <v>923</v>
      </c>
      <c r="C307" t="s">
        <v>5509</v>
      </c>
      <c r="D307" t="s">
        <v>5510</v>
      </c>
      <c r="E307" t="s">
        <v>5511</v>
      </c>
      <c r="F307" t="s">
        <v>5512</v>
      </c>
      <c r="G307" t="s">
        <v>5513</v>
      </c>
      <c r="I307" t="str">
        <f t="shared" si="20"/>
        <v>N/A</v>
      </c>
      <c r="J307" t="str">
        <f t="shared" si="21"/>
        <v>(19.27M)</v>
      </c>
      <c r="K307">
        <f t="shared" si="22"/>
        <v>27780000</v>
      </c>
      <c r="L307" t="str">
        <f t="shared" si="23"/>
        <v>(37.43M)</v>
      </c>
      <c r="M307" t="str">
        <f t="shared" si="24"/>
        <v>(75.22M)</v>
      </c>
      <c r="N307" t="str">
        <f t="shared" si="25"/>
        <v>(72.16M)</v>
      </c>
    </row>
    <row r="308" spans="1:14" x14ac:dyDescent="0.3">
      <c r="A308" s="1">
        <v>13</v>
      </c>
      <c r="B308" t="s">
        <v>929</v>
      </c>
      <c r="C308" t="s">
        <v>332</v>
      </c>
      <c r="D308" t="s">
        <v>5514</v>
      </c>
      <c r="E308" t="s">
        <v>5515</v>
      </c>
      <c r="F308" t="s">
        <v>5516</v>
      </c>
      <c r="G308" t="s">
        <v>5517</v>
      </c>
      <c r="I308" t="str">
        <f t="shared" si="20"/>
        <v>N/A</v>
      </c>
      <c r="J308" t="str">
        <f t="shared" si="21"/>
        <v>N/A</v>
      </c>
      <c r="K308">
        <f t="shared" si="22"/>
        <v>2.4419</v>
      </c>
      <c r="L308">
        <f t="shared" si="23"/>
        <v>-2.3473000000000002</v>
      </c>
      <c r="M308">
        <f t="shared" si="24"/>
        <v>-1.0098</v>
      </c>
      <c r="N308">
        <f t="shared" si="25"/>
        <v>4.0599999999999997E-2</v>
      </c>
    </row>
    <row r="309" spans="1:14" x14ac:dyDescent="0.3">
      <c r="A309" s="1">
        <v>14</v>
      </c>
      <c r="B309" t="s">
        <v>1852</v>
      </c>
      <c r="C309" t="s">
        <v>5518</v>
      </c>
      <c r="D309" t="s">
        <v>5519</v>
      </c>
      <c r="E309" t="s">
        <v>5520</v>
      </c>
      <c r="F309" t="s">
        <v>5521</v>
      </c>
      <c r="G309" t="s">
        <v>5522</v>
      </c>
      <c r="I309" t="str">
        <f t="shared" si="20"/>
        <v>N/A</v>
      </c>
      <c r="J309">
        <f t="shared" si="21"/>
        <v>-0.7077</v>
      </c>
      <c r="K309">
        <f t="shared" si="22"/>
        <v>1.0698000000000001</v>
      </c>
      <c r="L309">
        <f t="shared" si="23"/>
        <v>-1.3740000000000001</v>
      </c>
      <c r="M309">
        <f t="shared" si="24"/>
        <v>-2.5625999999999998</v>
      </c>
      <c r="N309">
        <f t="shared" si="25"/>
        <v>-2.2484000000000002</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3754</v>
      </c>
      <c r="D312" t="s">
        <v>973</v>
      </c>
      <c r="E312" t="s">
        <v>5523</v>
      </c>
      <c r="F312" t="s">
        <v>2187</v>
      </c>
      <c r="G312" t="s">
        <v>5524</v>
      </c>
      <c r="I312" t="str">
        <f t="shared" si="20"/>
        <v>pos_trend</v>
      </c>
      <c r="J312" t="str">
        <f t="shared" si="21"/>
        <v>(1.6M)</v>
      </c>
      <c r="K312" t="str">
        <f t="shared" si="22"/>
        <v>(1.71M)</v>
      </c>
      <c r="L312" t="str">
        <f t="shared" si="23"/>
        <v>(2.23M)</v>
      </c>
      <c r="M312" t="str">
        <f t="shared" si="24"/>
        <v>(2.92M)</v>
      </c>
      <c r="N312" t="str">
        <f t="shared" si="25"/>
        <v>(3.12M)</v>
      </c>
    </row>
    <row r="313" spans="1:14" x14ac:dyDescent="0.3">
      <c r="A313" s="1">
        <v>1</v>
      </c>
      <c r="B313" t="s">
        <v>946</v>
      </c>
      <c r="C313" t="s">
        <v>3754</v>
      </c>
      <c r="D313" t="s">
        <v>973</v>
      </c>
      <c r="E313" t="s">
        <v>5523</v>
      </c>
      <c r="F313" t="s">
        <v>2187</v>
      </c>
      <c r="G313" t="s">
        <v>5524</v>
      </c>
      <c r="I313" t="str">
        <f t="shared" si="20"/>
        <v>pos_trend</v>
      </c>
      <c r="J313" t="str">
        <f t="shared" si="21"/>
        <v>(1.6M)</v>
      </c>
      <c r="K313" t="str">
        <f t="shared" si="22"/>
        <v>(1.71M)</v>
      </c>
      <c r="L313" t="str">
        <f t="shared" si="23"/>
        <v>(2.23M)</v>
      </c>
      <c r="M313" t="str">
        <f t="shared" si="24"/>
        <v>(2.92M)</v>
      </c>
      <c r="N313" t="str">
        <f t="shared" si="25"/>
        <v>(3.12M)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5525</v>
      </c>
      <c r="E315" t="s">
        <v>5526</v>
      </c>
      <c r="F315" t="s">
        <v>5527</v>
      </c>
      <c r="G315" t="s">
        <v>5528</v>
      </c>
      <c r="I315" t="str">
        <f t="shared" si="20"/>
        <v>N/A</v>
      </c>
      <c r="J315" t="str">
        <f t="shared" si="21"/>
        <v>N/A</v>
      </c>
      <c r="K315">
        <f t="shared" si="22"/>
        <v>-6.7699999999999996E-2</v>
      </c>
      <c r="L315">
        <f t="shared" si="23"/>
        <v>-0.30840000000000001</v>
      </c>
      <c r="M315">
        <f t="shared" si="24"/>
        <v>-0.30609999999999998</v>
      </c>
      <c r="N315">
        <f t="shared" si="25"/>
        <v>-6.8600000000000008E-2</v>
      </c>
    </row>
    <row r="316" spans="1:14" x14ac:dyDescent="0.3">
      <c r="A316" s="1">
        <v>4</v>
      </c>
      <c r="B316" t="s">
        <v>1878</v>
      </c>
      <c r="C316" t="s">
        <v>5529</v>
      </c>
      <c r="D316" t="s">
        <v>5530</v>
      </c>
      <c r="E316" t="s">
        <v>332</v>
      </c>
      <c r="F316" t="s">
        <v>5531</v>
      </c>
      <c r="G316" t="s">
        <v>332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1840000</v>
      </c>
      <c r="K316">
        <f t="shared" ref="K316:K379" si="28">IF(TRIM(D316)="-", "N/A", IF(RIGHT(D316,1)="M",1000000*VALUE(LEFT(D316,LEN(D316)-1)),IF(RIGHT(D316,1)="B",1000000000*VALUE(LEFT(D316,LEN(D316)-1)),IF(RIGHT(D316,1)="%",0.01*VALUE(LEFT(D316,LEN(D316)-1)),D316))))</f>
        <v>5510000</v>
      </c>
      <c r="L316" t="str">
        <f t="shared" ref="L316:L379" si="29">IF(TRIM(E316)="-", "N/A", IF(RIGHT(E316,1)="M",1000000*VALUE(LEFT(E316,LEN(E316)-1)),IF(RIGHT(E316,1)="B",1000000000*VALUE(LEFT(E316,LEN(E316)-1)),IF(RIGHT(E316,1)="%",0.01*VALUE(LEFT(E316,LEN(E316)-1)),E316))))</f>
        <v>N/A</v>
      </c>
      <c r="M316">
        <f t="shared" ref="M316:M379" si="30">IF(TRIM(F316)="-", "N/A", IF(RIGHT(F316,1)="M",1000000*VALUE(LEFT(F316,LEN(F316)-1)),IF(RIGHT(F316,1)="B",1000000000*VALUE(LEFT(F316,LEN(F316)-1)),IF(RIGHT(F316,1)="%",0.01*VALUE(LEFT(F316,LEN(F316)-1)),F316))))</f>
        <v>34420000</v>
      </c>
      <c r="N316" t="str">
        <f t="shared" ref="N316:N379" si="31">IF(TRIM(G316)="-", "N/A", IF(RIGHT(G316,1)="M",1000000*VALUE(LEFT(G316,LEN(G316)-1)),IF(RIGHT(G316,1)="B",1000000000*VALUE(LEFT(G316,LEN(G316)-1)),IF(RIGHT(G316,1)="%",0.01*VALUE(LEFT(G316,LEN(G316)-1)),G316))))</f>
        <v>N/A</v>
      </c>
    </row>
    <row r="317" spans="1:14" x14ac:dyDescent="0.3">
      <c r="A317" s="1">
        <v>5</v>
      </c>
      <c r="B317" t="s">
        <v>1879</v>
      </c>
      <c r="C317" t="s">
        <v>5532</v>
      </c>
      <c r="D317" t="s">
        <v>5533</v>
      </c>
      <c r="E317" t="s">
        <v>5534</v>
      </c>
      <c r="F317" t="s">
        <v>5535</v>
      </c>
      <c r="G317" t="s">
        <v>5536</v>
      </c>
      <c r="I317" t="str">
        <f t="shared" si="26"/>
        <v>N/A</v>
      </c>
      <c r="J317">
        <f t="shared" si="27"/>
        <v>19690000</v>
      </c>
      <c r="K317">
        <f t="shared" si="28"/>
        <v>15870000</v>
      </c>
      <c r="L317">
        <f t="shared" si="29"/>
        <v>27360000</v>
      </c>
      <c r="M317">
        <f t="shared" si="30"/>
        <v>37590000</v>
      </c>
      <c r="N317">
        <f t="shared" si="31"/>
        <v>42420000</v>
      </c>
    </row>
    <row r="318" spans="1:14" x14ac:dyDescent="0.3">
      <c r="A318" s="1">
        <v>6</v>
      </c>
      <c r="B318" t="s">
        <v>947</v>
      </c>
      <c r="C318" t="s">
        <v>5537</v>
      </c>
      <c r="D318" t="s">
        <v>5538</v>
      </c>
      <c r="E318" t="s">
        <v>5539</v>
      </c>
      <c r="F318" t="s">
        <v>5540</v>
      </c>
      <c r="G318" t="s">
        <v>5541</v>
      </c>
      <c r="I318" t="str">
        <f t="shared" si="26"/>
        <v>N/A</v>
      </c>
      <c r="J318" t="str">
        <f t="shared" si="27"/>
        <v>105416</v>
      </c>
      <c r="K318" t="str">
        <f t="shared" si="28"/>
        <v>213429</v>
      </c>
      <c r="L318">
        <f t="shared" si="29"/>
        <v>18890000</v>
      </c>
      <c r="M318" t="str">
        <f t="shared" si="30"/>
        <v>(142,701)</v>
      </c>
      <c r="N318" t="str">
        <f t="shared" si="31"/>
        <v>(2.36M)</v>
      </c>
    </row>
    <row r="319" spans="1:14" x14ac:dyDescent="0.3">
      <c r="A319" s="1">
        <v>7</v>
      </c>
      <c r="B319" t="s">
        <v>953</v>
      </c>
      <c r="C319" t="s">
        <v>332</v>
      </c>
      <c r="D319" t="s">
        <v>332</v>
      </c>
      <c r="E319" t="s">
        <v>332</v>
      </c>
      <c r="F319" t="s">
        <v>5542</v>
      </c>
      <c r="G319" t="s">
        <v>5543</v>
      </c>
      <c r="I319" t="str">
        <f t="shared" si="26"/>
        <v>N/A</v>
      </c>
      <c r="J319" t="str">
        <f t="shared" si="27"/>
        <v>N/A</v>
      </c>
      <c r="K319" t="str">
        <f t="shared" si="28"/>
        <v>N/A</v>
      </c>
      <c r="L319" t="str">
        <f t="shared" si="29"/>
        <v>N/A</v>
      </c>
      <c r="M319" t="str">
        <f t="shared" si="30"/>
        <v>(289,119)</v>
      </c>
      <c r="N319" t="str">
        <f t="shared" si="31"/>
        <v>(2.54M)</v>
      </c>
    </row>
    <row r="320" spans="1:14" x14ac:dyDescent="0.3">
      <c r="A320" s="1">
        <v>8</v>
      </c>
      <c r="B320" t="s">
        <v>957</v>
      </c>
      <c r="C320" t="s">
        <v>5537</v>
      </c>
      <c r="D320" t="s">
        <v>5538</v>
      </c>
      <c r="E320" t="s">
        <v>5539</v>
      </c>
      <c r="F320" t="s">
        <v>5544</v>
      </c>
      <c r="G320" t="s">
        <v>5545</v>
      </c>
      <c r="I320" t="str">
        <f t="shared" si="26"/>
        <v>N/A</v>
      </c>
      <c r="J320" t="str">
        <f t="shared" si="27"/>
        <v>105416</v>
      </c>
      <c r="K320" t="str">
        <f t="shared" si="28"/>
        <v>213429</v>
      </c>
      <c r="L320">
        <f t="shared" si="29"/>
        <v>18890000</v>
      </c>
      <c r="M320" t="str">
        <f t="shared" si="30"/>
        <v>146418</v>
      </c>
      <c r="N320" t="str">
        <f t="shared" si="31"/>
        <v>183000</v>
      </c>
    </row>
    <row r="321" spans="1:14" x14ac:dyDescent="0.3">
      <c r="A321" s="1">
        <v>9</v>
      </c>
      <c r="B321" t="s">
        <v>961</v>
      </c>
      <c r="C321" t="s">
        <v>5537</v>
      </c>
      <c r="D321" t="s">
        <v>5538</v>
      </c>
      <c r="E321" t="s">
        <v>5539</v>
      </c>
      <c r="F321" t="s">
        <v>5544</v>
      </c>
      <c r="G321" t="s">
        <v>5545</v>
      </c>
      <c r="I321" t="str">
        <f t="shared" si="26"/>
        <v>N/A</v>
      </c>
      <c r="J321" t="str">
        <f t="shared" si="27"/>
        <v>105416</v>
      </c>
      <c r="K321" t="str">
        <f t="shared" si="28"/>
        <v>213429</v>
      </c>
      <c r="L321">
        <f t="shared" si="29"/>
        <v>18890000</v>
      </c>
      <c r="M321" t="str">
        <f t="shared" si="30"/>
        <v>146418</v>
      </c>
      <c r="N321" t="str">
        <f t="shared" si="31"/>
        <v>183000</v>
      </c>
    </row>
    <row r="322" spans="1:14" x14ac:dyDescent="0.3">
      <c r="A322" s="1">
        <v>10</v>
      </c>
      <c r="B322" t="s">
        <v>963</v>
      </c>
      <c r="C322" t="s">
        <v>5546</v>
      </c>
      <c r="D322" t="s">
        <v>5547</v>
      </c>
      <c r="E322" t="s">
        <v>5378</v>
      </c>
      <c r="F322" t="s">
        <v>5548</v>
      </c>
      <c r="G322" t="s">
        <v>5549</v>
      </c>
      <c r="I322" t="str">
        <f t="shared" si="26"/>
        <v>N/A</v>
      </c>
      <c r="J322">
        <f t="shared" si="27"/>
        <v>6670000</v>
      </c>
      <c r="K322" t="str">
        <f t="shared" si="28"/>
        <v>(57.39M)</v>
      </c>
      <c r="L322">
        <f t="shared" si="29"/>
        <v>1710000</v>
      </c>
      <c r="M322">
        <f t="shared" si="30"/>
        <v>48880000</v>
      </c>
      <c r="N322">
        <f t="shared" si="31"/>
        <v>31120000</v>
      </c>
    </row>
    <row r="323" spans="1:14" x14ac:dyDescent="0.3">
      <c r="A323" s="1">
        <v>11</v>
      </c>
      <c r="B323" t="s">
        <v>969</v>
      </c>
      <c r="C323" t="s">
        <v>5550</v>
      </c>
      <c r="D323" t="s">
        <v>5551</v>
      </c>
      <c r="E323" t="s">
        <v>5552</v>
      </c>
      <c r="F323" t="s">
        <v>2142</v>
      </c>
      <c r="G323" t="s">
        <v>5553</v>
      </c>
      <c r="I323" t="str">
        <f t="shared" si="26"/>
        <v>N/A</v>
      </c>
      <c r="J323">
        <f t="shared" si="27"/>
        <v>16059999.999999998</v>
      </c>
      <c r="K323" t="str">
        <f t="shared" si="28"/>
        <v>(31.17M)</v>
      </c>
      <c r="L323">
        <f t="shared" si="29"/>
        <v>10940000</v>
      </c>
      <c r="M323">
        <f t="shared" si="30"/>
        <v>10600000</v>
      </c>
      <c r="N323">
        <f t="shared" si="31"/>
        <v>15050000</v>
      </c>
    </row>
    <row r="324" spans="1:14" x14ac:dyDescent="0.3">
      <c r="A324" s="1">
        <v>12</v>
      </c>
      <c r="B324" t="s">
        <v>970</v>
      </c>
      <c r="C324" t="s">
        <v>5554</v>
      </c>
      <c r="D324" t="s">
        <v>5555</v>
      </c>
      <c r="E324" t="s">
        <v>5556</v>
      </c>
      <c r="F324" t="s">
        <v>5557</v>
      </c>
      <c r="G324" t="s">
        <v>5558</v>
      </c>
      <c r="I324" t="str">
        <f t="shared" si="26"/>
        <v>N/A</v>
      </c>
      <c r="J324" t="str">
        <f t="shared" si="27"/>
        <v>(9.39M)</v>
      </c>
      <c r="K324" t="str">
        <f t="shared" si="28"/>
        <v>(26.21M)</v>
      </c>
      <c r="L324" t="str">
        <f t="shared" si="29"/>
        <v>(9.22M)</v>
      </c>
      <c r="M324">
        <f t="shared" si="30"/>
        <v>38290000</v>
      </c>
      <c r="N324">
        <f t="shared" si="31"/>
        <v>16079999.999999998</v>
      </c>
    </row>
    <row r="325" spans="1:14" x14ac:dyDescent="0.3">
      <c r="A325" s="1">
        <v>13</v>
      </c>
      <c r="B325" t="s">
        <v>971</v>
      </c>
      <c r="C325" t="s">
        <v>332</v>
      </c>
      <c r="D325" t="s">
        <v>332</v>
      </c>
      <c r="E325" t="s">
        <v>1358</v>
      </c>
      <c r="F325" t="s">
        <v>5419</v>
      </c>
      <c r="G325" t="s">
        <v>2905</v>
      </c>
      <c r="I325" t="str">
        <f t="shared" si="26"/>
        <v>N/A</v>
      </c>
      <c r="J325" t="str">
        <f t="shared" si="27"/>
        <v>N/A</v>
      </c>
      <c r="K325" t="str">
        <f t="shared" si="28"/>
        <v>N/A</v>
      </c>
      <c r="L325">
        <f t="shared" si="29"/>
        <v>10000000</v>
      </c>
      <c r="M325">
        <f t="shared" si="30"/>
        <v>40000000</v>
      </c>
      <c r="N325">
        <f t="shared" si="31"/>
        <v>20000000</v>
      </c>
    </row>
    <row r="326" spans="1:14" x14ac:dyDescent="0.3">
      <c r="A326" s="1">
        <v>14</v>
      </c>
      <c r="B326" t="s">
        <v>972</v>
      </c>
      <c r="C326" t="s">
        <v>5554</v>
      </c>
      <c r="D326" t="s">
        <v>5555</v>
      </c>
      <c r="E326" t="s">
        <v>5559</v>
      </c>
      <c r="F326" t="s">
        <v>973</v>
      </c>
      <c r="G326" t="s">
        <v>5560</v>
      </c>
      <c r="I326" t="str">
        <f t="shared" si="26"/>
        <v>N/A</v>
      </c>
      <c r="J326" t="str">
        <f t="shared" si="27"/>
        <v>(9.39M)</v>
      </c>
      <c r="K326" t="str">
        <f t="shared" si="28"/>
        <v>(26.21M)</v>
      </c>
      <c r="L326" t="str">
        <f t="shared" si="29"/>
        <v>(19.22M)</v>
      </c>
      <c r="M326" t="str">
        <f t="shared" si="30"/>
        <v>(1.71M)</v>
      </c>
      <c r="N326" t="str">
        <f t="shared" si="31"/>
        <v>(3.92M)</v>
      </c>
    </row>
    <row r="327" spans="1:14" x14ac:dyDescent="0.3">
      <c r="A327" s="1">
        <v>15</v>
      </c>
      <c r="B327" t="s">
        <v>830</v>
      </c>
      <c r="C327" t="s">
        <v>332</v>
      </c>
      <c r="D327" t="s">
        <v>332</v>
      </c>
      <c r="E327" t="s">
        <v>332</v>
      </c>
      <c r="F327" t="s">
        <v>332</v>
      </c>
      <c r="G327" t="s">
        <v>332</v>
      </c>
      <c r="I327" t="str">
        <f t="shared" si="26"/>
        <v>N/A</v>
      </c>
      <c r="J327" t="str">
        <f t="shared" si="27"/>
        <v>N/A</v>
      </c>
      <c r="K327" t="str">
        <f t="shared" si="28"/>
        <v>N/A</v>
      </c>
      <c r="L327" t="str">
        <f t="shared" si="29"/>
        <v>N/A</v>
      </c>
      <c r="M327" t="str">
        <f t="shared" si="30"/>
        <v>N/A</v>
      </c>
      <c r="N327" t="str">
        <f t="shared" si="31"/>
        <v>N/A</v>
      </c>
    </row>
    <row r="328" spans="1:14" x14ac:dyDescent="0.3">
      <c r="A328" s="1">
        <v>16</v>
      </c>
      <c r="B328" t="s">
        <v>920</v>
      </c>
      <c r="C328" t="s">
        <v>332</v>
      </c>
      <c r="D328" t="s">
        <v>332</v>
      </c>
      <c r="E328" t="s">
        <v>332</v>
      </c>
      <c r="F328" t="s">
        <v>332</v>
      </c>
      <c r="G328" t="s">
        <v>332</v>
      </c>
      <c r="I328" t="str">
        <f t="shared" si="26"/>
        <v>N/A</v>
      </c>
      <c r="J328" t="str">
        <f t="shared" si="27"/>
        <v>N/A</v>
      </c>
      <c r="K328" t="str">
        <f t="shared" si="28"/>
        <v>N/A</v>
      </c>
      <c r="L328" t="str">
        <f t="shared" si="29"/>
        <v>N/A</v>
      </c>
      <c r="M328" t="str">
        <f t="shared" si="30"/>
        <v>N/A</v>
      </c>
      <c r="N328" t="str">
        <f t="shared" si="31"/>
        <v>N/A</v>
      </c>
    </row>
    <row r="329" spans="1:14" x14ac:dyDescent="0.3">
      <c r="A329" s="1">
        <v>17</v>
      </c>
      <c r="B329" t="s">
        <v>921</v>
      </c>
      <c r="C329" t="s">
        <v>332</v>
      </c>
      <c r="D329" t="s">
        <v>332</v>
      </c>
      <c r="E329" t="s">
        <v>332</v>
      </c>
      <c r="F329" t="s">
        <v>332</v>
      </c>
      <c r="G329" t="s">
        <v>332</v>
      </c>
      <c r="I329" t="str">
        <f t="shared" si="26"/>
        <v>N/A</v>
      </c>
      <c r="J329" t="str">
        <f t="shared" si="27"/>
        <v>N/A</v>
      </c>
      <c r="K329" t="str">
        <f t="shared" si="28"/>
        <v>N/A</v>
      </c>
      <c r="L329" t="str">
        <f t="shared" si="29"/>
        <v>N/A</v>
      </c>
      <c r="M329" t="str">
        <f t="shared" si="30"/>
        <v>N/A</v>
      </c>
      <c r="N329" t="str">
        <f t="shared" si="31"/>
        <v>N/A</v>
      </c>
    </row>
    <row r="330" spans="1:14" x14ac:dyDescent="0.3">
      <c r="A330" s="1">
        <v>18</v>
      </c>
      <c r="B330" t="s">
        <v>976</v>
      </c>
      <c r="C330" t="s">
        <v>5561</v>
      </c>
      <c r="D330" t="s">
        <v>5562</v>
      </c>
      <c r="E330" t="s">
        <v>5563</v>
      </c>
      <c r="F330" t="s">
        <v>5564</v>
      </c>
      <c r="G330" t="s">
        <v>5565</v>
      </c>
      <c r="I330" t="str">
        <f t="shared" si="26"/>
        <v>N/A</v>
      </c>
      <c r="J330">
        <f t="shared" si="27"/>
        <v>23020000</v>
      </c>
      <c r="K330" t="str">
        <f t="shared" si="28"/>
        <v>(48.53M)</v>
      </c>
      <c r="L330">
        <f t="shared" si="29"/>
        <v>45720000</v>
      </c>
      <c r="M330">
        <f t="shared" si="30"/>
        <v>48990000</v>
      </c>
      <c r="N330">
        <f t="shared" si="31"/>
        <v>68070000</v>
      </c>
    </row>
    <row r="331" spans="1:14" x14ac:dyDescent="0.3">
      <c r="A331" s="1">
        <v>19</v>
      </c>
      <c r="B331" t="s">
        <v>981</v>
      </c>
      <c r="C331" t="s">
        <v>332</v>
      </c>
      <c r="D331" t="s">
        <v>5566</v>
      </c>
      <c r="E331" t="s">
        <v>5567</v>
      </c>
      <c r="F331" t="s">
        <v>4253</v>
      </c>
      <c r="G331" t="s">
        <v>5568</v>
      </c>
      <c r="I331" t="str">
        <f t="shared" si="26"/>
        <v>N/A</v>
      </c>
      <c r="J331" t="str">
        <f t="shared" si="27"/>
        <v>N/A</v>
      </c>
      <c r="K331">
        <f t="shared" si="28"/>
        <v>-3.1077999999999997</v>
      </c>
      <c r="L331">
        <f t="shared" si="29"/>
        <v>1.9421999999999999</v>
      </c>
      <c r="M331">
        <f t="shared" si="30"/>
        <v>7.1400000000000005E-2</v>
      </c>
      <c r="N331">
        <f t="shared" si="31"/>
        <v>0.38939999999999997</v>
      </c>
    </row>
    <row r="332" spans="1:14" x14ac:dyDescent="0.3">
      <c r="A332" s="1">
        <v>20</v>
      </c>
      <c r="B332" t="s">
        <v>1926</v>
      </c>
      <c r="C332" t="s">
        <v>5569</v>
      </c>
      <c r="D332" t="s">
        <v>5570</v>
      </c>
      <c r="E332" t="s">
        <v>5571</v>
      </c>
      <c r="F332" t="s">
        <v>5572</v>
      </c>
      <c r="G332" t="s">
        <v>5573</v>
      </c>
      <c r="I332" t="str">
        <f t="shared" si="26"/>
        <v>N/A</v>
      </c>
      <c r="J332">
        <f t="shared" si="27"/>
        <v>0.84560000000000002</v>
      </c>
      <c r="K332">
        <f t="shared" si="28"/>
        <v>-1.8689</v>
      </c>
      <c r="L332">
        <f t="shared" si="29"/>
        <v>1.6786000000000001</v>
      </c>
      <c r="M332">
        <f t="shared" si="30"/>
        <v>1.669</v>
      </c>
      <c r="N332">
        <f t="shared" si="31"/>
        <v>2.1208</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332</v>
      </c>
      <c r="E334" t="s">
        <v>332</v>
      </c>
      <c r="F334" t="s">
        <v>998</v>
      </c>
      <c r="G334" t="s">
        <v>332</v>
      </c>
      <c r="I334" t="str">
        <f t="shared" si="26"/>
        <v>N/A</v>
      </c>
      <c r="J334" t="str">
        <f t="shared" si="27"/>
        <v>N/A</v>
      </c>
      <c r="K334" t="str">
        <f t="shared" si="28"/>
        <v>N/A</v>
      </c>
      <c r="L334" t="str">
        <f t="shared" si="29"/>
        <v>N/A</v>
      </c>
      <c r="M334" t="str">
        <f t="shared" si="30"/>
        <v>0</v>
      </c>
      <c r="N334" t="str">
        <f t="shared" si="31"/>
        <v>N/A</v>
      </c>
    </row>
    <row r="335" spans="1:14" x14ac:dyDescent="0.3">
      <c r="A335" s="1">
        <v>23</v>
      </c>
      <c r="B335" t="s">
        <v>999</v>
      </c>
      <c r="C335" t="s">
        <v>5574</v>
      </c>
      <c r="D335" t="s">
        <v>5575</v>
      </c>
      <c r="E335" t="s">
        <v>5576</v>
      </c>
      <c r="F335" t="s">
        <v>5577</v>
      </c>
      <c r="G335" t="s">
        <v>5578</v>
      </c>
      <c r="I335" t="str">
        <f t="shared" si="26"/>
        <v>N/A</v>
      </c>
      <c r="J335" t="str">
        <f t="shared" si="27"/>
        <v>(1.03M)</v>
      </c>
      <c r="K335" t="str">
        <f t="shared" si="28"/>
        <v>(2.45M)</v>
      </c>
      <c r="L335">
        <f t="shared" si="29"/>
        <v>16660000</v>
      </c>
      <c r="M335" t="str">
        <f t="shared" si="30"/>
        <v>(14.68M)</v>
      </c>
      <c r="N335">
        <f t="shared" si="31"/>
        <v>7840000</v>
      </c>
    </row>
    <row r="336" spans="1:14" x14ac:dyDescent="0.3">
      <c r="A336" s="1">
        <v>24</v>
      </c>
      <c r="B336" t="s">
        <v>1005</v>
      </c>
      <c r="C336" t="s">
        <v>5579</v>
      </c>
      <c r="D336" t="s">
        <v>5580</v>
      </c>
      <c r="E336" t="s">
        <v>5581</v>
      </c>
      <c r="F336" t="s">
        <v>549</v>
      </c>
      <c r="G336" t="s">
        <v>5582</v>
      </c>
      <c r="I336" t="str">
        <f t="shared" si="26"/>
        <v>N/A</v>
      </c>
      <c r="J336" t="str">
        <f t="shared" si="27"/>
        <v>(5.36M)</v>
      </c>
      <c r="K336">
        <f t="shared" si="28"/>
        <v>17640000</v>
      </c>
      <c r="L336">
        <f t="shared" si="29"/>
        <v>7810000</v>
      </c>
      <c r="M336">
        <f t="shared" si="30"/>
        <v>9750000</v>
      </c>
      <c r="N336">
        <f t="shared" si="31"/>
        <v>8400000</v>
      </c>
    </row>
    <row r="337" spans="1:14" x14ac:dyDescent="0.3">
      <c r="A337" s="1">
        <v>25</v>
      </c>
      <c r="B337" t="s">
        <v>1010</v>
      </c>
      <c r="C337" t="s">
        <v>332</v>
      </c>
      <c r="D337" t="s">
        <v>5583</v>
      </c>
      <c r="E337" t="s">
        <v>5584</v>
      </c>
      <c r="F337" t="s">
        <v>5585</v>
      </c>
      <c r="G337" t="s">
        <v>5586</v>
      </c>
      <c r="I337" t="str">
        <f t="shared" si="26"/>
        <v>N/A</v>
      </c>
      <c r="J337" t="str">
        <f t="shared" si="27"/>
        <v>N/A</v>
      </c>
      <c r="K337">
        <f t="shared" si="28"/>
        <v>4.2927999999999997</v>
      </c>
      <c r="L337">
        <f t="shared" si="29"/>
        <v>-0.55689999999999995</v>
      </c>
      <c r="M337">
        <f t="shared" si="30"/>
        <v>0.24809999999999999</v>
      </c>
      <c r="N337">
        <f t="shared" si="31"/>
        <v>-0.1384</v>
      </c>
    </row>
    <row r="338" spans="1:14" x14ac:dyDescent="0.3">
      <c r="A338" s="1">
        <v>26</v>
      </c>
      <c r="B338" t="s">
        <v>1015</v>
      </c>
      <c r="C338" t="s">
        <v>332</v>
      </c>
      <c r="D338" t="s">
        <v>332</v>
      </c>
      <c r="E338" t="s">
        <v>332</v>
      </c>
      <c r="F338" t="s">
        <v>332</v>
      </c>
      <c r="G338" t="s">
        <v>5587</v>
      </c>
      <c r="I338" t="str">
        <f t="shared" si="26"/>
        <v>N/A</v>
      </c>
      <c r="J338" t="str">
        <f t="shared" si="27"/>
        <v>N/A</v>
      </c>
      <c r="K338" t="str">
        <f t="shared" si="28"/>
        <v>N/A</v>
      </c>
      <c r="L338" t="str">
        <f t="shared" si="29"/>
        <v>N/A</v>
      </c>
      <c r="M338" t="str">
        <f t="shared" si="30"/>
        <v>N/A</v>
      </c>
      <c r="N338">
        <f t="shared" si="31"/>
        <v>5.4600000000000003E-2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5588</v>
      </c>
      <c r="C340" t="s">
        <v>5589</v>
      </c>
      <c r="I340" t="str">
        <f t="shared" si="26"/>
        <v>N/A</v>
      </c>
      <c r="J340" t="str">
        <f t="shared" si="27"/>
        <v>Farmers &amp; Merchants</v>
      </c>
      <c r="K340">
        <f t="shared" si="28"/>
        <v>0</v>
      </c>
      <c r="L340">
        <f t="shared" si="29"/>
        <v>0</v>
      </c>
      <c r="M340">
        <f t="shared" si="30"/>
        <v>0</v>
      </c>
      <c r="N340">
        <f t="shared" si="31"/>
        <v>0</v>
      </c>
    </row>
    <row r="341" spans="1:14" x14ac:dyDescent="0.3">
      <c r="A341" s="1">
        <v>1</v>
      </c>
      <c r="B341" t="s">
        <v>5590</v>
      </c>
      <c r="C341" t="s">
        <v>5591</v>
      </c>
      <c r="I341" t="str">
        <f t="shared" si="26"/>
        <v>N/A</v>
      </c>
      <c r="J341" t="str">
        <f t="shared" si="27"/>
        <v>Freedom Bank Of Virginia</v>
      </c>
      <c r="K341">
        <f t="shared" si="28"/>
        <v>0</v>
      </c>
      <c r="L341">
        <f t="shared" si="29"/>
        <v>0</v>
      </c>
      <c r="M341">
        <f t="shared" si="30"/>
        <v>0</v>
      </c>
      <c r="N341">
        <f t="shared" si="31"/>
        <v>0</v>
      </c>
    </row>
    <row r="342" spans="1:14" x14ac:dyDescent="0.3">
      <c r="A342" s="1">
        <v>2</v>
      </c>
      <c r="B342" t="s">
        <v>5592</v>
      </c>
      <c r="C342" t="s">
        <v>5593</v>
      </c>
      <c r="I342" t="str">
        <f t="shared" si="26"/>
        <v>N/A</v>
      </c>
      <c r="J342" t="str">
        <f t="shared" si="27"/>
        <v>Suncrest Bank</v>
      </c>
      <c r="K342">
        <f t="shared" si="28"/>
        <v>0</v>
      </c>
      <c r="L342">
        <f t="shared" si="29"/>
        <v>0</v>
      </c>
      <c r="M342">
        <f t="shared" si="30"/>
        <v>0</v>
      </c>
      <c r="N342">
        <f t="shared" si="31"/>
        <v>0</v>
      </c>
    </row>
    <row r="343" spans="1:14" x14ac:dyDescent="0.3">
      <c r="A343" s="1">
        <v>3</v>
      </c>
      <c r="B343" t="s">
        <v>5594</v>
      </c>
      <c r="C343" t="s">
        <v>5595</v>
      </c>
      <c r="I343" t="str">
        <f t="shared" si="26"/>
        <v>N/A</v>
      </c>
      <c r="J343" t="str">
        <f t="shared" si="27"/>
        <v>Cortland Bancorp</v>
      </c>
      <c r="K343">
        <f t="shared" si="28"/>
        <v>0</v>
      </c>
      <c r="L343">
        <f t="shared" si="29"/>
        <v>0</v>
      </c>
      <c r="M343">
        <f t="shared" si="30"/>
        <v>0</v>
      </c>
      <c r="N343">
        <f t="shared" si="31"/>
        <v>0</v>
      </c>
    </row>
    <row r="344" spans="1:14" x14ac:dyDescent="0.3">
      <c r="A344" s="1">
        <v>4</v>
      </c>
      <c r="B344" t="s">
        <v>5596</v>
      </c>
      <c r="C344" t="s">
        <v>5597</v>
      </c>
      <c r="I344" t="str">
        <f t="shared" si="26"/>
        <v>N/A</v>
      </c>
      <c r="J344" t="str">
        <f t="shared" si="27"/>
        <v>First Resource</v>
      </c>
      <c r="K344">
        <f t="shared" si="28"/>
        <v>0</v>
      </c>
      <c r="L344">
        <f t="shared" si="29"/>
        <v>0</v>
      </c>
      <c r="M344">
        <f t="shared" si="30"/>
        <v>0</v>
      </c>
      <c r="N344">
        <f t="shared" si="31"/>
        <v>0</v>
      </c>
    </row>
    <row r="345" spans="1:14" x14ac:dyDescent="0.3">
      <c r="A345" s="1">
        <v>5</v>
      </c>
      <c r="B345" t="s">
        <v>5598</v>
      </c>
      <c r="C345" t="s">
        <v>5599</v>
      </c>
      <c r="I345" t="str">
        <f t="shared" si="26"/>
        <v>N/A</v>
      </c>
      <c r="J345" t="str">
        <f t="shared" si="27"/>
        <v>Greater Hudson Bank</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5600</v>
      </c>
      <c r="I348" t="str">
        <f t="shared" si="26"/>
        <v>N/A</v>
      </c>
      <c r="J348">
        <f t="shared" si="27"/>
        <v>275400000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5601</v>
      </c>
      <c r="I350" t="str">
        <f t="shared" si="26"/>
        <v>N/A</v>
      </c>
      <c r="J350" t="str">
        <f t="shared" si="27"/>
        <v>22.88</v>
      </c>
      <c r="K350">
        <f t="shared" si="28"/>
        <v>0</v>
      </c>
      <c r="L350">
        <f t="shared" si="29"/>
        <v>0</v>
      </c>
      <c r="M350">
        <f t="shared" si="30"/>
        <v>0</v>
      </c>
      <c r="N350">
        <f t="shared" si="31"/>
        <v>0</v>
      </c>
    </row>
    <row r="351" spans="1:14" x14ac:dyDescent="0.3">
      <c r="A351" s="1">
        <v>3</v>
      </c>
      <c r="B351" t="s">
        <v>105</v>
      </c>
      <c r="C351" t="s">
        <v>5602</v>
      </c>
      <c r="I351" t="str">
        <f t="shared" si="26"/>
        <v>N/A</v>
      </c>
      <c r="J351" t="str">
        <f t="shared" si="27"/>
        <v>21.91</v>
      </c>
      <c r="K351">
        <f t="shared" si="28"/>
        <v>0</v>
      </c>
      <c r="L351">
        <f t="shared" si="29"/>
        <v>0</v>
      </c>
      <c r="M351">
        <f t="shared" si="30"/>
        <v>0</v>
      </c>
      <c r="N351">
        <f t="shared" si="31"/>
        <v>0</v>
      </c>
    </row>
    <row r="352" spans="1:14" x14ac:dyDescent="0.3">
      <c r="A352" s="1">
        <v>4</v>
      </c>
      <c r="B352" t="s">
        <v>107</v>
      </c>
      <c r="I352" t="str">
        <f t="shared" si="26"/>
        <v>N/A</v>
      </c>
      <c r="J352">
        <f t="shared" si="27"/>
        <v>0</v>
      </c>
      <c r="K352">
        <f t="shared" si="28"/>
        <v>0</v>
      </c>
      <c r="L352">
        <f t="shared" si="29"/>
        <v>0</v>
      </c>
      <c r="M352">
        <f t="shared" si="30"/>
        <v>0</v>
      </c>
      <c r="N352">
        <f t="shared" si="31"/>
        <v>0</v>
      </c>
    </row>
    <row r="353" spans="1:14" x14ac:dyDescent="0.3">
      <c r="A353" s="1">
        <v>5</v>
      </c>
      <c r="B353" t="s">
        <v>109</v>
      </c>
      <c r="C353" t="s">
        <v>5603</v>
      </c>
      <c r="I353" t="str">
        <f t="shared" si="26"/>
        <v>N/A</v>
      </c>
      <c r="J353" t="str">
        <f t="shared" si="27"/>
        <v>6.20</v>
      </c>
      <c r="K353">
        <f t="shared" si="28"/>
        <v>0</v>
      </c>
      <c r="L353">
        <f t="shared" si="29"/>
        <v>0</v>
      </c>
      <c r="M353">
        <f t="shared" si="30"/>
        <v>0</v>
      </c>
      <c r="N353">
        <f t="shared" si="31"/>
        <v>0</v>
      </c>
    </row>
    <row r="354" spans="1:14" x14ac:dyDescent="0.3">
      <c r="A354" s="1">
        <v>6</v>
      </c>
      <c r="B354" t="s">
        <v>111</v>
      </c>
      <c r="C354" t="s">
        <v>2849</v>
      </c>
      <c r="I354" t="str">
        <f t="shared" si="26"/>
        <v>N/A</v>
      </c>
      <c r="J354" t="str">
        <f t="shared" si="27"/>
        <v>2.14</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5604</v>
      </c>
      <c r="I359" t="str">
        <f t="shared" si="26"/>
        <v>N/A</v>
      </c>
      <c r="J359">
        <f t="shared" si="27"/>
        <v>74800000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5605</v>
      </c>
      <c r="I361" t="str">
        <f t="shared" si="26"/>
        <v>N/A</v>
      </c>
      <c r="J361" t="str">
        <f t="shared" si="27"/>
        <v>25.86</v>
      </c>
      <c r="K361">
        <f t="shared" si="28"/>
        <v>0</v>
      </c>
      <c r="L361">
        <f t="shared" si="29"/>
        <v>0</v>
      </c>
      <c r="M361">
        <f t="shared" si="30"/>
        <v>0</v>
      </c>
      <c r="N361">
        <f t="shared" si="31"/>
        <v>0</v>
      </c>
    </row>
    <row r="362" spans="1:14" x14ac:dyDescent="0.3">
      <c r="A362" s="1">
        <v>3</v>
      </c>
      <c r="B362" t="s">
        <v>105</v>
      </c>
      <c r="C362" t="s">
        <v>5606</v>
      </c>
      <c r="I362" t="str">
        <f t="shared" si="26"/>
        <v>N/A</v>
      </c>
      <c r="J362" t="str">
        <f t="shared" si="27"/>
        <v>13.69</v>
      </c>
      <c r="K362">
        <f t="shared" si="28"/>
        <v>0</v>
      </c>
      <c r="L362">
        <f t="shared" si="29"/>
        <v>0</v>
      </c>
      <c r="M362">
        <f t="shared" si="30"/>
        <v>0</v>
      </c>
      <c r="N362">
        <f t="shared" si="31"/>
        <v>0</v>
      </c>
    </row>
    <row r="363" spans="1:14" x14ac:dyDescent="0.3">
      <c r="A363" s="1">
        <v>4</v>
      </c>
      <c r="B363" t="s">
        <v>107</v>
      </c>
      <c r="I363" t="str">
        <f t="shared" si="26"/>
        <v>N/A</v>
      </c>
      <c r="J363">
        <f t="shared" si="27"/>
        <v>0</v>
      </c>
      <c r="K363">
        <f t="shared" si="28"/>
        <v>0</v>
      </c>
      <c r="L363">
        <f t="shared" si="29"/>
        <v>0</v>
      </c>
      <c r="M363">
        <f t="shared" si="30"/>
        <v>0</v>
      </c>
      <c r="N363">
        <f t="shared" si="31"/>
        <v>0</v>
      </c>
    </row>
    <row r="364" spans="1:14" x14ac:dyDescent="0.3">
      <c r="A364" s="1">
        <v>5</v>
      </c>
      <c r="B364" t="s">
        <v>109</v>
      </c>
      <c r="C364" t="s">
        <v>5607</v>
      </c>
      <c r="I364" t="str">
        <f t="shared" si="26"/>
        <v>N/A</v>
      </c>
      <c r="J364" t="str">
        <f t="shared" si="27"/>
        <v>3.44</v>
      </c>
      <c r="K364">
        <f t="shared" si="28"/>
        <v>0</v>
      </c>
      <c r="L364">
        <f t="shared" si="29"/>
        <v>0</v>
      </c>
      <c r="M364">
        <f t="shared" si="30"/>
        <v>0</v>
      </c>
      <c r="N364">
        <f t="shared" si="31"/>
        <v>0</v>
      </c>
    </row>
    <row r="365" spans="1:14" x14ac:dyDescent="0.3">
      <c r="A365" s="1">
        <v>6</v>
      </c>
      <c r="B365" t="s">
        <v>111</v>
      </c>
      <c r="C365" t="s">
        <v>5608</v>
      </c>
      <c r="I365" t="str">
        <f t="shared" si="26"/>
        <v>N/A</v>
      </c>
      <c r="J365" t="str">
        <f t="shared" si="27"/>
        <v>1.42</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5609</v>
      </c>
      <c r="I370" t="str">
        <f t="shared" si="26"/>
        <v>N/A</v>
      </c>
      <c r="J370">
        <f t="shared" si="27"/>
        <v>68600000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5610</v>
      </c>
      <c r="I372" t="str">
        <f t="shared" si="26"/>
        <v>N/A</v>
      </c>
      <c r="J372" t="str">
        <f t="shared" si="27"/>
        <v>25.99</v>
      </c>
      <c r="K372">
        <f t="shared" si="28"/>
        <v>0</v>
      </c>
      <c r="L372">
        <f t="shared" si="29"/>
        <v>0</v>
      </c>
      <c r="M372">
        <f t="shared" si="30"/>
        <v>0</v>
      </c>
      <c r="N372">
        <f t="shared" si="31"/>
        <v>0</v>
      </c>
    </row>
    <row r="373" spans="1:14" x14ac:dyDescent="0.3">
      <c r="A373" s="1">
        <v>3</v>
      </c>
      <c r="B373" t="s">
        <v>105</v>
      </c>
      <c r="I373" t="str">
        <f t="shared" si="26"/>
        <v>N/A</v>
      </c>
      <c r="J373">
        <f t="shared" si="27"/>
        <v>0</v>
      </c>
      <c r="K373">
        <f t="shared" si="28"/>
        <v>0</v>
      </c>
      <c r="L373">
        <f t="shared" si="29"/>
        <v>0</v>
      </c>
      <c r="M373">
        <f t="shared" si="30"/>
        <v>0</v>
      </c>
      <c r="N373">
        <f t="shared" si="31"/>
        <v>0</v>
      </c>
    </row>
    <row r="374" spans="1:14" x14ac:dyDescent="0.3">
      <c r="A374" s="1">
        <v>4</v>
      </c>
      <c r="B374" t="s">
        <v>107</v>
      </c>
      <c r="I374" t="str">
        <f t="shared" si="26"/>
        <v>N/A</v>
      </c>
      <c r="J374">
        <f t="shared" si="27"/>
        <v>0</v>
      </c>
      <c r="K374">
        <f t="shared" si="28"/>
        <v>0</v>
      </c>
      <c r="L374">
        <f t="shared" si="29"/>
        <v>0</v>
      </c>
      <c r="M374">
        <f t="shared" si="30"/>
        <v>0</v>
      </c>
      <c r="N374">
        <f t="shared" si="31"/>
        <v>0</v>
      </c>
    </row>
    <row r="375" spans="1:14" x14ac:dyDescent="0.3">
      <c r="A375" s="1">
        <v>5</v>
      </c>
      <c r="B375" t="s">
        <v>109</v>
      </c>
      <c r="C375" t="s">
        <v>5611</v>
      </c>
      <c r="I375" t="str">
        <f t="shared" si="26"/>
        <v>N/A</v>
      </c>
      <c r="J375" t="str">
        <f t="shared" si="27"/>
        <v>4.30</v>
      </c>
      <c r="K375">
        <f t="shared" si="28"/>
        <v>0</v>
      </c>
      <c r="L375">
        <f t="shared" si="29"/>
        <v>0</v>
      </c>
      <c r="M375">
        <f t="shared" si="30"/>
        <v>0</v>
      </c>
      <c r="N375">
        <f t="shared" si="31"/>
        <v>0</v>
      </c>
    </row>
    <row r="376" spans="1:14" x14ac:dyDescent="0.3">
      <c r="A376" s="1">
        <v>6</v>
      </c>
      <c r="B376" t="s">
        <v>111</v>
      </c>
      <c r="C376" t="s">
        <v>5612</v>
      </c>
      <c r="I376" t="str">
        <f t="shared" si="26"/>
        <v>N/A</v>
      </c>
      <c r="J376" t="str">
        <f t="shared" si="27"/>
        <v>1.18</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5613</v>
      </c>
      <c r="I381" t="str">
        <f t="shared" si="32"/>
        <v>N/A</v>
      </c>
      <c r="J381">
        <f t="shared" si="33"/>
        <v>79180000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5614</v>
      </c>
      <c r="I383" t="str">
        <f t="shared" si="32"/>
        <v>N/A</v>
      </c>
      <c r="J383" t="str">
        <f t="shared" si="33"/>
        <v>17.46</v>
      </c>
      <c r="K383">
        <f t="shared" si="34"/>
        <v>0</v>
      </c>
      <c r="L383">
        <f t="shared" si="35"/>
        <v>0</v>
      </c>
      <c r="M383">
        <f t="shared" si="36"/>
        <v>0</v>
      </c>
      <c r="N383">
        <f t="shared" si="37"/>
        <v>0</v>
      </c>
    </row>
    <row r="384" spans="1:14" x14ac:dyDescent="0.3">
      <c r="A384" s="1">
        <v>3</v>
      </c>
      <c r="B384" t="s">
        <v>105</v>
      </c>
      <c r="I384" t="str">
        <f t="shared" si="32"/>
        <v>N/A</v>
      </c>
      <c r="J384">
        <f t="shared" si="33"/>
        <v>0</v>
      </c>
      <c r="K384">
        <f t="shared" si="34"/>
        <v>0</v>
      </c>
      <c r="L384">
        <f t="shared" si="35"/>
        <v>0</v>
      </c>
      <c r="M384">
        <f t="shared" si="36"/>
        <v>0</v>
      </c>
      <c r="N384">
        <f t="shared" si="37"/>
        <v>0</v>
      </c>
    </row>
    <row r="385" spans="1:14" x14ac:dyDescent="0.3">
      <c r="A385" s="1">
        <v>4</v>
      </c>
      <c r="B385" t="s">
        <v>107</v>
      </c>
      <c r="I385" t="str">
        <f t="shared" si="32"/>
        <v>N/A</v>
      </c>
      <c r="J385">
        <f t="shared" si="33"/>
        <v>0</v>
      </c>
      <c r="K385">
        <f t="shared" si="34"/>
        <v>0</v>
      </c>
      <c r="L385">
        <f t="shared" si="35"/>
        <v>0</v>
      </c>
      <c r="M385">
        <f t="shared" si="36"/>
        <v>0</v>
      </c>
      <c r="N385">
        <f t="shared" si="37"/>
        <v>0</v>
      </c>
    </row>
    <row r="386" spans="1:14" x14ac:dyDescent="0.3">
      <c r="A386" s="1">
        <v>5</v>
      </c>
      <c r="B386" t="s">
        <v>109</v>
      </c>
      <c r="C386" t="s">
        <v>5615</v>
      </c>
      <c r="I386" t="str">
        <f t="shared" si="32"/>
        <v>N/A</v>
      </c>
      <c r="J386" t="str">
        <f t="shared" si="33"/>
        <v>3.31</v>
      </c>
      <c r="K386">
        <f t="shared" si="34"/>
        <v>0</v>
      </c>
      <c r="L386">
        <f t="shared" si="35"/>
        <v>0</v>
      </c>
      <c r="M386">
        <f t="shared" si="36"/>
        <v>0</v>
      </c>
      <c r="N386">
        <f t="shared" si="37"/>
        <v>0</v>
      </c>
    </row>
    <row r="387" spans="1:14" x14ac:dyDescent="0.3">
      <c r="A387" s="1">
        <v>6</v>
      </c>
      <c r="B387" t="s">
        <v>111</v>
      </c>
      <c r="C387" t="s">
        <v>522</v>
      </c>
      <c r="I387" t="str">
        <f t="shared" si="32"/>
        <v>N/A</v>
      </c>
      <c r="J387" t="str">
        <f t="shared" si="33"/>
        <v>1.36</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1980</v>
      </c>
    </row>
    <row r="501" spans="3:3" x14ac:dyDescent="0.3">
      <c r="C501" t="s">
        <v>1983</v>
      </c>
    </row>
    <row r="502" spans="3:3" x14ac:dyDescent="0.3">
      <c r="C502" t="s">
        <v>1982</v>
      </c>
    </row>
    <row r="503" spans="3:3" x14ac:dyDescent="0.3">
      <c r="C503" t="s">
        <v>4541</v>
      </c>
    </row>
    <row r="504" spans="3:3" x14ac:dyDescent="0.3">
      <c r="C504" t="s">
        <v>2598</v>
      </c>
    </row>
    <row r="505" spans="3:3" x14ac:dyDescent="0.3">
      <c r="C505" t="s">
        <v>1982</v>
      </c>
    </row>
    <row r="506" spans="3:3" x14ac:dyDescent="0.3">
      <c r="C506" t="s">
        <v>1050</v>
      </c>
    </row>
    <row r="507" spans="3:3" x14ac:dyDescent="0.3">
      <c r="C507" t="s">
        <v>1045</v>
      </c>
    </row>
    <row r="508" spans="3:3" x14ac:dyDescent="0.3">
      <c r="C508" t="s">
        <v>5616</v>
      </c>
    </row>
    <row r="509" spans="3:3" x14ac:dyDescent="0.3">
      <c r="C509"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5617</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Fonciere des Regions</v>
      </c>
    </row>
    <row r="2" spans="1:11" x14ac:dyDescent="0.3">
      <c r="B2" t="s">
        <v>2</v>
      </c>
      <c r="C2" t="s">
        <v>5618</v>
      </c>
      <c r="K2" t="str">
        <f>LEFT(C1,FIND("(",C1) - 2)</f>
        <v>Fonciere des Regions</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$84.60, down .12% after opening slightly below yesterday's close</v>
      </c>
    </row>
    <row r="5" spans="1:11" x14ac:dyDescent="0.3">
      <c r="K5" t="str">
        <f>"The one year target estimate for " &amp; D1 &amp; " is " &amp; TEXT(C23,"$####.00")</f>
        <v>The one year target estimate for Fonciere des Regions is $86.09</v>
      </c>
    </row>
    <row r="6" spans="1:11" x14ac:dyDescent="0.3">
      <c r="K6" t="str">
        <f>" which would be " &amp; IF(OR(LEFT(ABS((C23-C2)/C2*100),1)="8",LEFT(ABS((C23-C2)/C2*100),2)="18"), "an ", "a ")  &amp;TEXT(ABS((C23-C2)/C2),"####.00%")&amp;IF((C23-C2)&gt;0," increase over"," decrease from")&amp;" the current price"</f>
        <v xml:space="preserve"> which would be a 1.76% increase over the current price</v>
      </c>
    </row>
    <row r="7" spans="1:11" x14ac:dyDescent="0.3">
      <c r="A7" s="1">
        <v>0</v>
      </c>
      <c r="B7" t="s">
        <v>5</v>
      </c>
      <c r="C7" t="s">
        <v>5619</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5618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5620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5621</v>
      </c>
      <c r="K10" t="str">
        <f>IF(F48=F52,"",IF(F48&gt;F52, "EPS estimates have increased by " &amp; TEXT(F48-F52,"$0.00") &amp; " in the 2 months leading up to the earnings report", "EPS estimates have decreased by " &amp; TEXT(ABS(F48-F52),"$0.00") &amp; " in the 2 months leading up to the earnings report"))</f>
        <v/>
      </c>
    </row>
    <row r="11" spans="1:11" x14ac:dyDescent="0.3">
      <c r="A11" s="1">
        <v>4</v>
      </c>
      <c r="B11" t="s">
        <v>13</v>
      </c>
      <c r="C11" t="s">
        <v>5622</v>
      </c>
      <c r="K11" t="str">
        <f>K42</f>
        <v>No positive trends</v>
      </c>
    </row>
    <row r="12" spans="1:11" x14ac:dyDescent="0.3">
      <c r="A12" s="1">
        <v>5</v>
      </c>
      <c r="B12" t="s">
        <v>15</v>
      </c>
      <c r="C12" t="s">
        <v>5623</v>
      </c>
      <c r="D12" t="str">
        <f>LEFT(C12,FIND("-",C12)-2)</f>
        <v>73.79</v>
      </c>
      <c r="E12" t="str">
        <f>TRIM(RIGHT(C12,FIND("-",C12)-1))</f>
        <v>87.48</v>
      </c>
    </row>
    <row r="13" spans="1:11" x14ac:dyDescent="0.3">
      <c r="A13" s="1">
        <v>6</v>
      </c>
      <c r="B13" t="s">
        <v>17</v>
      </c>
      <c r="C13" t="s">
        <v>5624</v>
      </c>
    </row>
    <row r="14" spans="1:11" x14ac:dyDescent="0.3">
      <c r="A14" s="1">
        <v>7</v>
      </c>
      <c r="B14" t="s">
        <v>19</v>
      </c>
      <c r="C14" t="s">
        <v>5625</v>
      </c>
    </row>
    <row r="16" spans="1:11" x14ac:dyDescent="0.3">
      <c r="A16" s="1">
        <v>0</v>
      </c>
      <c r="B16" t="s">
        <v>21</v>
      </c>
      <c r="C16" t="s">
        <v>4812</v>
      </c>
    </row>
    <row r="17" spans="1:13" x14ac:dyDescent="0.3">
      <c r="A17" s="1">
        <v>1</v>
      </c>
      <c r="B17" t="s">
        <v>23</v>
      </c>
      <c r="K17" t="str">
        <f>K2 &amp; K3 &amp; ". " &amp; K4 &amp; ". " &amp; K5 &amp; K6 &amp; ". " &amp; K7 &amp; ". " &amp; K8 &amp; ". " &amp; K9 &amp; "."</f>
        <v>Fonciere des Regions is scheduled to report earnings on Jul 20, 2017. The stock is currently trading at $84.60, down .12% after opening slightly below yesterday's close. The one year target estimate for Fonciere des Regions is $86.09 which would be a 1.76%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5626</v>
      </c>
    </row>
    <row r="19" spans="1:13" x14ac:dyDescent="0.3">
      <c r="A19" s="1">
        <v>3</v>
      </c>
      <c r="B19" t="s">
        <v>26</v>
      </c>
      <c r="C19" t="s">
        <v>5627</v>
      </c>
    </row>
    <row r="20" spans="1:13" x14ac:dyDescent="0.3">
      <c r="A20" s="1">
        <v>4</v>
      </c>
      <c r="B20" t="s">
        <v>28</v>
      </c>
      <c r="C20" t="s">
        <v>1203</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5628</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E27">
        <v>11</v>
      </c>
      <c r="F27">
        <v>10</v>
      </c>
      <c r="J27">
        <f>IF(K27 &lt;&gt; "",6, 0)</f>
        <v>0</v>
      </c>
      <c r="K27" t="str">
        <f>IF(I172="pos_trend",B172,"")</f>
        <v/>
      </c>
      <c r="L27" t="str">
        <f t="shared" si="0"/>
        <v/>
      </c>
      <c r="M27" t="str">
        <f t="shared" si="1"/>
        <v/>
      </c>
    </row>
    <row r="28" spans="1:13" x14ac:dyDescent="0.3">
      <c r="A28" s="1">
        <v>1</v>
      </c>
      <c r="B28" t="s">
        <v>41</v>
      </c>
      <c r="E28">
        <v>5.14</v>
      </c>
      <c r="F28">
        <v>5.43</v>
      </c>
      <c r="J28">
        <f>IF(K28 &lt;&gt; "",7, 0)</f>
        <v>0</v>
      </c>
      <c r="K28" t="str">
        <f>IF(I173="pos_trend",B173,"")</f>
        <v/>
      </c>
      <c r="L28" t="str">
        <f t="shared" si="0"/>
        <v/>
      </c>
      <c r="M28" t="str">
        <f t="shared" si="1"/>
        <v/>
      </c>
    </row>
    <row r="29" spans="1:13" x14ac:dyDescent="0.3">
      <c r="A29" s="1">
        <v>2</v>
      </c>
      <c r="B29" t="s">
        <v>42</v>
      </c>
      <c r="E29">
        <v>4.8499999999999996</v>
      </c>
      <c r="F29">
        <v>5.0199999999999996</v>
      </c>
      <c r="J29">
        <f>IF(K29 &lt;&gt; "",8, 0)</f>
        <v>0</v>
      </c>
      <c r="K29" t="str">
        <f>IF(I174="pos_trend",B174,"")</f>
        <v/>
      </c>
      <c r="L29" t="str">
        <f t="shared" si="0"/>
        <v/>
      </c>
      <c r="M29" t="str">
        <f t="shared" si="1"/>
        <v/>
      </c>
    </row>
    <row r="30" spans="1:13" x14ac:dyDescent="0.3">
      <c r="A30" s="1">
        <v>3</v>
      </c>
      <c r="B30" t="s">
        <v>43</v>
      </c>
      <c r="E30">
        <v>5.28</v>
      </c>
      <c r="F30">
        <v>5.73</v>
      </c>
      <c r="J30">
        <f>IF(K30 &lt;&gt; "",9, 0)</f>
        <v>0</v>
      </c>
      <c r="K30" t="str">
        <f>IF(I185="pos_trend",B185,"")</f>
        <v/>
      </c>
      <c r="L30" t="str">
        <f t="shared" si="0"/>
        <v/>
      </c>
      <c r="M30" t="str">
        <f t="shared" si="1"/>
        <v/>
      </c>
    </row>
    <row r="31" spans="1:13" x14ac:dyDescent="0.3">
      <c r="A31" s="1">
        <v>4</v>
      </c>
      <c r="B31" t="s">
        <v>44</v>
      </c>
      <c r="E31">
        <v>5.27</v>
      </c>
      <c r="F31">
        <v>5.14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E34" t="s">
        <v>3249</v>
      </c>
      <c r="F34" t="s">
        <v>3249</v>
      </c>
      <c r="J34">
        <f>IF(K34 &lt;&gt; "",13, 0)</f>
        <v>0</v>
      </c>
      <c r="K34" t="str">
        <f>IF(I196="pos_trend",B196,"")</f>
        <v/>
      </c>
      <c r="L34" t="str">
        <f t="shared" si="0"/>
        <v/>
      </c>
      <c r="M34" t="str">
        <f t="shared" si="1"/>
        <v/>
      </c>
    </row>
    <row r="35" spans="1:13" x14ac:dyDescent="0.3">
      <c r="A35" s="1">
        <v>1</v>
      </c>
      <c r="B35" t="s">
        <v>41</v>
      </c>
      <c r="E35" t="s">
        <v>5629</v>
      </c>
      <c r="F35" t="s">
        <v>5630</v>
      </c>
      <c r="J35">
        <f>IF(K35 &lt;&gt; "",14, 0)</f>
        <v>0</v>
      </c>
      <c r="K35" t="str">
        <f>IF(I201="pos_trend",B201,"")</f>
        <v/>
      </c>
      <c r="L35" t="str">
        <f t="shared" si="0"/>
        <v/>
      </c>
      <c r="M35" t="str">
        <f t="shared" si="1"/>
        <v/>
      </c>
    </row>
    <row r="36" spans="1:13" x14ac:dyDescent="0.3">
      <c r="A36" s="1">
        <v>2</v>
      </c>
      <c r="B36" t="s">
        <v>42</v>
      </c>
      <c r="E36" t="s">
        <v>5631</v>
      </c>
      <c r="F36" t="s">
        <v>5632</v>
      </c>
      <c r="J36">
        <f>IF(K36 &lt;&gt; "",15, 0)</f>
        <v>0</v>
      </c>
      <c r="K36" t="str">
        <f>IF(I202="pos_trend",B202,"")</f>
        <v/>
      </c>
      <c r="L36" t="str">
        <f t="shared" si="0"/>
        <v/>
      </c>
      <c r="M36" t="str">
        <f t="shared" si="1"/>
        <v/>
      </c>
    </row>
    <row r="37" spans="1:13" x14ac:dyDescent="0.3">
      <c r="A37" s="1">
        <v>3</v>
      </c>
      <c r="B37" t="s">
        <v>43</v>
      </c>
      <c r="E37" t="s">
        <v>5633</v>
      </c>
      <c r="F37" t="s">
        <v>5634</v>
      </c>
      <c r="J37">
        <f>IF(K37 &lt;&gt; "",16, 0)</f>
        <v>0</v>
      </c>
      <c r="K37" t="str">
        <f>IF(I203="pos_trend",B203,"")</f>
        <v/>
      </c>
      <c r="L37" t="str">
        <f t="shared" si="0"/>
        <v/>
      </c>
      <c r="M37" t="str">
        <f t="shared" si="1"/>
        <v/>
      </c>
    </row>
    <row r="38" spans="1:13" x14ac:dyDescent="0.3">
      <c r="A38" s="1">
        <v>4</v>
      </c>
      <c r="B38" t="s">
        <v>53</v>
      </c>
      <c r="E38" t="s">
        <v>5635</v>
      </c>
      <c r="F38" t="s">
        <v>5629</v>
      </c>
      <c r="J38">
        <f>IF(K38 &lt;&gt; "",17, 0)</f>
        <v>0</v>
      </c>
      <c r="K38" t="str">
        <f>IF(I351="pos_trend",B351,"")</f>
        <v/>
      </c>
      <c r="L38" t="str">
        <f t="shared" si="0"/>
        <v/>
      </c>
      <c r="M38" t="str">
        <f t="shared" si="1"/>
        <v/>
      </c>
    </row>
    <row r="39" spans="1:13" x14ac:dyDescent="0.3">
      <c r="A39" s="1">
        <v>5</v>
      </c>
      <c r="B39" t="s">
        <v>55</v>
      </c>
      <c r="E39" t="s">
        <v>5636</v>
      </c>
      <c r="F39" t="s">
        <v>5194</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36</v>
      </c>
      <c r="D47" s="1" t="s">
        <v>37</v>
      </c>
      <c r="E47" s="1" t="s">
        <v>38</v>
      </c>
      <c r="F47" s="1" t="s">
        <v>39</v>
      </c>
    </row>
    <row r="48" spans="1:13" x14ac:dyDescent="0.3">
      <c r="A48" s="1">
        <v>0</v>
      </c>
      <c r="B48" t="s">
        <v>76</v>
      </c>
      <c r="E48">
        <v>5.14</v>
      </c>
      <c r="F48">
        <v>5.43</v>
      </c>
    </row>
    <row r="49" spans="1:14" x14ac:dyDescent="0.3">
      <c r="A49" s="1">
        <v>1</v>
      </c>
      <c r="B49" t="s">
        <v>77</v>
      </c>
      <c r="E49">
        <v>5.14</v>
      </c>
      <c r="F49">
        <v>5.43</v>
      </c>
    </row>
    <row r="50" spans="1:14" x14ac:dyDescent="0.3">
      <c r="A50" s="1">
        <v>2</v>
      </c>
      <c r="B50" t="s">
        <v>78</v>
      </c>
      <c r="E50">
        <v>5.14</v>
      </c>
      <c r="F50">
        <v>5.43</v>
      </c>
    </row>
    <row r="51" spans="1:14" x14ac:dyDescent="0.3">
      <c r="A51" s="1">
        <v>3</v>
      </c>
      <c r="B51" t="s">
        <v>79</v>
      </c>
      <c r="E51">
        <v>5.15</v>
      </c>
      <c r="F51">
        <v>5.44</v>
      </c>
    </row>
    <row r="52" spans="1:14" x14ac:dyDescent="0.3">
      <c r="A52" s="1">
        <v>4</v>
      </c>
      <c r="B52" t="s">
        <v>80</v>
      </c>
      <c r="E52">
        <v>5.16</v>
      </c>
      <c r="F52">
        <v>5.43</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5637</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FDR.PA</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C63" t="s">
        <v>1533</v>
      </c>
      <c r="F63">
        <v>0.08</v>
      </c>
      <c r="I63" t="str">
        <f t="shared" si="2"/>
        <v>N/A</v>
      </c>
      <c r="J63">
        <f t="shared" si="3"/>
        <v>-2.5000000000000001E-2</v>
      </c>
      <c r="K63">
        <f t="shared" si="4"/>
        <v>0</v>
      </c>
      <c r="L63">
        <f t="shared" si="5"/>
        <v>0</v>
      </c>
      <c r="M63">
        <f t="shared" si="6"/>
        <v>0.08</v>
      </c>
      <c r="N63">
        <f t="shared" si="7"/>
        <v>0</v>
      </c>
    </row>
    <row r="64" spans="1:14" x14ac:dyDescent="0.3">
      <c r="A64" s="1">
        <v>3</v>
      </c>
      <c r="B64" t="s">
        <v>96</v>
      </c>
      <c r="C64" t="s">
        <v>4776</v>
      </c>
      <c r="F64">
        <v>0.12</v>
      </c>
      <c r="I64" t="str">
        <f t="shared" si="2"/>
        <v>N/A</v>
      </c>
      <c r="J64">
        <f t="shared" si="3"/>
        <v>5.5999999999999994E-2</v>
      </c>
      <c r="K64">
        <f t="shared" si="4"/>
        <v>0</v>
      </c>
      <c r="L64">
        <f t="shared" si="5"/>
        <v>0</v>
      </c>
      <c r="M64">
        <f t="shared" si="6"/>
        <v>0.12</v>
      </c>
      <c r="N64">
        <f t="shared" si="7"/>
        <v>0</v>
      </c>
    </row>
    <row r="65" spans="1:14" x14ac:dyDescent="0.3">
      <c r="A65" s="1">
        <v>4</v>
      </c>
      <c r="B65" t="s">
        <v>98</v>
      </c>
      <c r="C65" t="s">
        <v>1224</v>
      </c>
      <c r="F65">
        <v>0.09</v>
      </c>
      <c r="I65" t="str">
        <f t="shared" si="2"/>
        <v>N/A</v>
      </c>
      <c r="J65">
        <f t="shared" si="3"/>
        <v>3.1000000000000003E-2</v>
      </c>
      <c r="K65">
        <f t="shared" si="4"/>
        <v>0</v>
      </c>
      <c r="L65">
        <f t="shared" si="5"/>
        <v>0</v>
      </c>
      <c r="M65">
        <f t="shared" si="6"/>
        <v>0.09</v>
      </c>
      <c r="N65">
        <f t="shared" si="7"/>
        <v>0</v>
      </c>
    </row>
    <row r="66" spans="1:14" x14ac:dyDescent="0.3">
      <c r="A66" s="1">
        <v>5</v>
      </c>
      <c r="B66" t="s">
        <v>100</v>
      </c>
      <c r="C66" t="s">
        <v>2468</v>
      </c>
      <c r="I66" t="str">
        <f t="shared" si="2"/>
        <v>N/A</v>
      </c>
      <c r="J66">
        <f t="shared" si="3"/>
        <v>2.7000000000000001E-3</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4812</v>
      </c>
      <c r="I68" t="str">
        <f t="shared" si="2"/>
        <v>N/A</v>
      </c>
      <c r="J68">
        <f t="shared" si="3"/>
        <v>6240000000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5626</v>
      </c>
      <c r="I70" t="str">
        <f t="shared" si="2"/>
        <v>N/A</v>
      </c>
      <c r="J70" t="str">
        <f t="shared" si="3"/>
        <v>7.81</v>
      </c>
      <c r="K70">
        <f t="shared" si="4"/>
        <v>0</v>
      </c>
      <c r="L70">
        <f t="shared" si="5"/>
        <v>0</v>
      </c>
      <c r="M70">
        <f t="shared" si="6"/>
        <v>0</v>
      </c>
      <c r="N70">
        <f t="shared" si="7"/>
        <v>0</v>
      </c>
    </row>
    <row r="71" spans="1:14" x14ac:dyDescent="0.3">
      <c r="A71" s="1">
        <v>3</v>
      </c>
      <c r="B71" t="s">
        <v>105</v>
      </c>
      <c r="C71" t="s">
        <v>5638</v>
      </c>
      <c r="I71" t="str">
        <f t="shared" si="2"/>
        <v>N/A</v>
      </c>
      <c r="J71" t="str">
        <f t="shared" si="3"/>
        <v>15.58</v>
      </c>
      <c r="K71">
        <f t="shared" si="4"/>
        <v>0</v>
      </c>
      <c r="L71">
        <f t="shared" si="5"/>
        <v>0</v>
      </c>
      <c r="M71">
        <f t="shared" si="6"/>
        <v>0</v>
      </c>
      <c r="N71">
        <f t="shared" si="7"/>
        <v>0</v>
      </c>
    </row>
    <row r="72" spans="1:14" x14ac:dyDescent="0.3">
      <c r="A72" s="1">
        <v>4</v>
      </c>
      <c r="B72" t="s">
        <v>107</v>
      </c>
      <c r="C72" t="s">
        <v>5639</v>
      </c>
      <c r="I72" t="str">
        <f t="shared" si="2"/>
        <v>N/A</v>
      </c>
      <c r="J72" t="str">
        <f t="shared" si="3"/>
        <v>5.32</v>
      </c>
      <c r="K72">
        <f t="shared" si="4"/>
        <v>0</v>
      </c>
      <c r="L72">
        <f t="shared" si="5"/>
        <v>0</v>
      </c>
      <c r="M72">
        <f t="shared" si="6"/>
        <v>0</v>
      </c>
      <c r="N72">
        <f t="shared" si="7"/>
        <v>0</v>
      </c>
    </row>
    <row r="73" spans="1:14" x14ac:dyDescent="0.3">
      <c r="A73" s="1">
        <v>5</v>
      </c>
      <c r="B73" t="s">
        <v>109</v>
      </c>
      <c r="C73" t="s">
        <v>5640</v>
      </c>
      <c r="I73" t="str">
        <f t="shared" si="2"/>
        <v>N/A</v>
      </c>
      <c r="J73" t="str">
        <f t="shared" si="3"/>
        <v>6.45</v>
      </c>
      <c r="K73">
        <f t="shared" si="4"/>
        <v>0</v>
      </c>
      <c r="L73">
        <f t="shared" si="5"/>
        <v>0</v>
      </c>
      <c r="M73">
        <f t="shared" si="6"/>
        <v>0</v>
      </c>
      <c r="N73">
        <f t="shared" si="7"/>
        <v>0</v>
      </c>
    </row>
    <row r="74" spans="1:14" x14ac:dyDescent="0.3">
      <c r="A74" s="1">
        <v>6</v>
      </c>
      <c r="B74" t="s">
        <v>111</v>
      </c>
      <c r="C74" t="s">
        <v>110</v>
      </c>
      <c r="I74" t="str">
        <f t="shared" si="2"/>
        <v>N/A</v>
      </c>
      <c r="J74" t="str">
        <f t="shared" si="3"/>
        <v>1.10</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116</v>
      </c>
      <c r="I79" t="str">
        <f t="shared" si="2"/>
        <v>N/A</v>
      </c>
      <c r="J79" t="str">
        <f t="shared" si="3"/>
        <v>Dec 31, 2016</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5641</v>
      </c>
      <c r="I81" t="str">
        <f t="shared" si="2"/>
        <v>N/A</v>
      </c>
      <c r="J81">
        <f t="shared" si="3"/>
        <v>0.80840000000000001</v>
      </c>
      <c r="K81">
        <f t="shared" si="4"/>
        <v>0</v>
      </c>
      <c r="L81">
        <f t="shared" si="5"/>
        <v>0</v>
      </c>
      <c r="M81">
        <f t="shared" si="6"/>
        <v>0</v>
      </c>
      <c r="N81">
        <f t="shared" si="7"/>
        <v>0</v>
      </c>
    </row>
    <row r="82" spans="1:14" x14ac:dyDescent="0.3">
      <c r="A82" s="1">
        <v>1</v>
      </c>
      <c r="B82" t="s">
        <v>121</v>
      </c>
      <c r="C82" t="s">
        <v>5642</v>
      </c>
      <c r="I82" t="str">
        <f t="shared" si="2"/>
        <v>N/A</v>
      </c>
      <c r="J82">
        <f t="shared" si="3"/>
        <v>0.75680000000000014</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5643</v>
      </c>
      <c r="I84" t="str">
        <f t="shared" si="2"/>
        <v>N/A</v>
      </c>
      <c r="J84">
        <f t="shared" si="3"/>
        <v>2.3900000000000001E-2</v>
      </c>
      <c r="K84">
        <f t="shared" si="4"/>
        <v>0</v>
      </c>
      <c r="L84">
        <f t="shared" si="5"/>
        <v>0</v>
      </c>
      <c r="M84">
        <f t="shared" si="6"/>
        <v>0</v>
      </c>
      <c r="N84">
        <f t="shared" si="7"/>
        <v>0</v>
      </c>
    </row>
    <row r="85" spans="1:14" x14ac:dyDescent="0.3">
      <c r="A85" s="1">
        <v>1</v>
      </c>
      <c r="B85" t="s">
        <v>124</v>
      </c>
      <c r="C85" t="s">
        <v>5644</v>
      </c>
      <c r="I85" t="str">
        <f t="shared" si="2"/>
        <v>N/A</v>
      </c>
      <c r="J85">
        <f t="shared" si="3"/>
        <v>0.13869999999999999</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5645</v>
      </c>
      <c r="I87" t="str">
        <f t="shared" si="2"/>
        <v>N/A</v>
      </c>
      <c r="J87">
        <f t="shared" si="3"/>
        <v>968310000</v>
      </c>
      <c r="K87">
        <f t="shared" si="4"/>
        <v>0</v>
      </c>
      <c r="L87">
        <f t="shared" si="5"/>
        <v>0</v>
      </c>
      <c r="M87">
        <f t="shared" si="6"/>
        <v>0</v>
      </c>
      <c r="N87">
        <f t="shared" si="7"/>
        <v>0</v>
      </c>
    </row>
    <row r="88" spans="1:14" x14ac:dyDescent="0.3">
      <c r="A88" s="1">
        <v>1</v>
      </c>
      <c r="B88" t="s">
        <v>128</v>
      </c>
      <c r="C88" t="s">
        <v>5646</v>
      </c>
      <c r="I88" t="str">
        <f t="shared" si="2"/>
        <v>N/A</v>
      </c>
      <c r="J88" t="str">
        <f t="shared" si="3"/>
        <v>14.32</v>
      </c>
      <c r="K88">
        <f t="shared" si="4"/>
        <v>0</v>
      </c>
      <c r="L88">
        <f t="shared" si="5"/>
        <v>0</v>
      </c>
      <c r="M88">
        <f t="shared" si="6"/>
        <v>0</v>
      </c>
      <c r="N88">
        <f t="shared" si="7"/>
        <v>0</v>
      </c>
    </row>
    <row r="89" spans="1:14" x14ac:dyDescent="0.3">
      <c r="A89" s="1">
        <v>2</v>
      </c>
      <c r="B89" t="s">
        <v>130</v>
      </c>
      <c r="C89" t="s">
        <v>5647</v>
      </c>
      <c r="I89" t="str">
        <f t="shared" si="2"/>
        <v>N/A</v>
      </c>
      <c r="J89">
        <f t="shared" si="3"/>
        <v>-8.8000000000000009E-2</v>
      </c>
      <c r="K89">
        <f t="shared" si="4"/>
        <v>0</v>
      </c>
      <c r="L89">
        <f t="shared" si="5"/>
        <v>0</v>
      </c>
      <c r="M89">
        <f t="shared" si="6"/>
        <v>0</v>
      </c>
      <c r="N89">
        <f t="shared" si="7"/>
        <v>0</v>
      </c>
    </row>
    <row r="90" spans="1:14" x14ac:dyDescent="0.3">
      <c r="A90" s="1">
        <v>3</v>
      </c>
      <c r="B90" t="s">
        <v>132</v>
      </c>
      <c r="C90" t="s">
        <v>5648</v>
      </c>
      <c r="I90" t="str">
        <f t="shared" si="2"/>
        <v>N/A</v>
      </c>
      <c r="J90">
        <f t="shared" si="3"/>
        <v>761000000</v>
      </c>
      <c r="K90">
        <f t="shared" si="4"/>
        <v>0</v>
      </c>
      <c r="L90">
        <f t="shared" si="5"/>
        <v>0</v>
      </c>
      <c r="M90">
        <f t="shared" si="6"/>
        <v>0</v>
      </c>
      <c r="N90">
        <f t="shared" si="7"/>
        <v>0</v>
      </c>
    </row>
    <row r="91" spans="1:14" x14ac:dyDescent="0.3">
      <c r="A91" s="1">
        <v>4</v>
      </c>
      <c r="B91" t="s">
        <v>134</v>
      </c>
      <c r="C91" t="s">
        <v>5649</v>
      </c>
      <c r="I91" t="str">
        <f t="shared" si="2"/>
        <v>N/A</v>
      </c>
      <c r="J91">
        <f t="shared" si="3"/>
        <v>741390000</v>
      </c>
      <c r="K91">
        <f t="shared" si="4"/>
        <v>0</v>
      </c>
      <c r="L91">
        <f t="shared" si="5"/>
        <v>0</v>
      </c>
      <c r="M91">
        <f t="shared" si="6"/>
        <v>0</v>
      </c>
      <c r="N91">
        <f t="shared" si="7"/>
        <v>0</v>
      </c>
    </row>
    <row r="92" spans="1:14" x14ac:dyDescent="0.3">
      <c r="A92" s="1">
        <v>5</v>
      </c>
      <c r="B92" t="s">
        <v>136</v>
      </c>
      <c r="C92" t="s">
        <v>5650</v>
      </c>
      <c r="I92" t="str">
        <f t="shared" si="2"/>
        <v>N/A</v>
      </c>
      <c r="J92">
        <f t="shared" si="3"/>
        <v>786970000</v>
      </c>
      <c r="K92">
        <f t="shared" si="4"/>
        <v>0</v>
      </c>
      <c r="L92">
        <f t="shared" si="5"/>
        <v>0</v>
      </c>
      <c r="M92">
        <f t="shared" si="6"/>
        <v>0</v>
      </c>
      <c r="N92">
        <f t="shared" si="7"/>
        <v>0</v>
      </c>
    </row>
    <row r="93" spans="1:14" x14ac:dyDescent="0.3">
      <c r="A93" s="1">
        <v>6</v>
      </c>
      <c r="B93" t="s">
        <v>138</v>
      </c>
      <c r="C93" t="s">
        <v>5627</v>
      </c>
      <c r="I93" t="str">
        <f t="shared" si="2"/>
        <v>N/A</v>
      </c>
      <c r="J93" t="str">
        <f t="shared" si="3"/>
        <v>10.84</v>
      </c>
      <c r="K93">
        <f t="shared" si="4"/>
        <v>0</v>
      </c>
      <c r="L93">
        <f t="shared" si="5"/>
        <v>0</v>
      </c>
      <c r="M93">
        <f t="shared" si="6"/>
        <v>0</v>
      </c>
      <c r="N93">
        <f t="shared" si="7"/>
        <v>0</v>
      </c>
    </row>
    <row r="94" spans="1:14" x14ac:dyDescent="0.3">
      <c r="A94" s="1">
        <v>7</v>
      </c>
      <c r="B94" t="s">
        <v>139</v>
      </c>
      <c r="C94" t="s">
        <v>5651</v>
      </c>
      <c r="I94" t="str">
        <f t="shared" si="2"/>
        <v>N/A</v>
      </c>
      <c r="J94">
        <f t="shared" si="3"/>
        <v>0.79800000000000004</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5652</v>
      </c>
      <c r="I96" t="str">
        <f t="shared" si="2"/>
        <v>N/A</v>
      </c>
      <c r="J96">
        <f t="shared" si="3"/>
        <v>1080000000</v>
      </c>
      <c r="K96">
        <f t="shared" si="4"/>
        <v>0</v>
      </c>
      <c r="L96">
        <f t="shared" si="5"/>
        <v>0</v>
      </c>
      <c r="M96">
        <f t="shared" si="6"/>
        <v>0</v>
      </c>
      <c r="N96">
        <f t="shared" si="7"/>
        <v>0</v>
      </c>
    </row>
    <row r="97" spans="1:14" x14ac:dyDescent="0.3">
      <c r="A97" s="1">
        <v>1</v>
      </c>
      <c r="B97" t="s">
        <v>142</v>
      </c>
      <c r="C97" t="s">
        <v>5653</v>
      </c>
      <c r="I97" t="str">
        <f t="shared" si="2"/>
        <v>N/A</v>
      </c>
      <c r="J97" t="str">
        <f t="shared" si="3"/>
        <v>15.77</v>
      </c>
      <c r="K97">
        <f t="shared" si="4"/>
        <v>0</v>
      </c>
      <c r="L97">
        <f t="shared" si="5"/>
        <v>0</v>
      </c>
      <c r="M97">
        <f t="shared" si="6"/>
        <v>0</v>
      </c>
      <c r="N97">
        <f t="shared" si="7"/>
        <v>0</v>
      </c>
    </row>
    <row r="98" spans="1:14" x14ac:dyDescent="0.3">
      <c r="A98" s="1">
        <v>2</v>
      </c>
      <c r="B98" t="s">
        <v>144</v>
      </c>
      <c r="C98" t="s">
        <v>5654</v>
      </c>
      <c r="I98" t="str">
        <f t="shared" si="2"/>
        <v>N/A</v>
      </c>
      <c r="J98">
        <f t="shared" si="3"/>
        <v>10170000000</v>
      </c>
      <c r="K98">
        <f t="shared" si="4"/>
        <v>0</v>
      </c>
      <c r="L98">
        <f t="shared" si="5"/>
        <v>0</v>
      </c>
      <c r="M98">
        <f t="shared" si="6"/>
        <v>0</v>
      </c>
      <c r="N98">
        <f t="shared" si="7"/>
        <v>0</v>
      </c>
    </row>
    <row r="99" spans="1:14" x14ac:dyDescent="0.3">
      <c r="A99" s="1">
        <v>3</v>
      </c>
      <c r="B99" t="s">
        <v>146</v>
      </c>
      <c r="C99" t="s">
        <v>5655</v>
      </c>
      <c r="I99" t="str">
        <f t="shared" si="2"/>
        <v>N/A</v>
      </c>
      <c r="J99" t="str">
        <f t="shared" si="3"/>
        <v>120.05</v>
      </c>
      <c r="K99">
        <f t="shared" si="4"/>
        <v>0</v>
      </c>
      <c r="L99">
        <f t="shared" si="5"/>
        <v>0</v>
      </c>
      <c r="M99">
        <f t="shared" si="6"/>
        <v>0</v>
      </c>
      <c r="N99">
        <f t="shared" si="7"/>
        <v>0</v>
      </c>
    </row>
    <row r="100" spans="1:14" x14ac:dyDescent="0.3">
      <c r="A100" s="1">
        <v>4</v>
      </c>
      <c r="B100" t="s">
        <v>148</v>
      </c>
      <c r="C100" t="s">
        <v>2658</v>
      </c>
      <c r="I100" t="str">
        <f t="shared" si="2"/>
        <v>N/A</v>
      </c>
      <c r="J100" t="str">
        <f t="shared" si="3"/>
        <v>1.06</v>
      </c>
      <c r="K100">
        <f t="shared" si="4"/>
        <v>0</v>
      </c>
      <c r="L100">
        <f t="shared" si="5"/>
        <v>0</v>
      </c>
      <c r="M100">
        <f t="shared" si="6"/>
        <v>0</v>
      </c>
      <c r="N100">
        <f t="shared" si="7"/>
        <v>0</v>
      </c>
    </row>
    <row r="101" spans="1:14" x14ac:dyDescent="0.3">
      <c r="A101" s="1">
        <v>5</v>
      </c>
      <c r="B101" t="s">
        <v>149</v>
      </c>
      <c r="C101" t="s">
        <v>5656</v>
      </c>
      <c r="I101" t="str">
        <f t="shared" si="2"/>
        <v>N/A</v>
      </c>
      <c r="J101" t="str">
        <f t="shared" si="3"/>
        <v>77.22</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5657</v>
      </c>
      <c r="I103" t="str">
        <f t="shared" si="2"/>
        <v>N/A</v>
      </c>
      <c r="J103">
        <f t="shared" si="3"/>
        <v>683840000</v>
      </c>
      <c r="K103">
        <f t="shared" si="4"/>
        <v>0</v>
      </c>
      <c r="L103">
        <f t="shared" si="5"/>
        <v>0</v>
      </c>
      <c r="M103">
        <f t="shared" si="6"/>
        <v>0</v>
      </c>
      <c r="N103">
        <f t="shared" si="7"/>
        <v>0</v>
      </c>
    </row>
    <row r="104" spans="1:14" x14ac:dyDescent="0.3">
      <c r="A104" s="1">
        <v>1</v>
      </c>
      <c r="B104" t="s">
        <v>152</v>
      </c>
      <c r="C104" t="s">
        <v>5658</v>
      </c>
      <c r="I104" t="str">
        <f t="shared" si="2"/>
        <v>N/A</v>
      </c>
      <c r="J104">
        <f t="shared" si="3"/>
        <v>32030000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335</v>
      </c>
      <c r="I107" t="str">
        <f t="shared" si="2"/>
        <v>N/A</v>
      </c>
      <c r="J107">
        <f t="shared" si="3"/>
        <v>2.4199999999999999E-2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5659</v>
      </c>
      <c r="I109" t="str">
        <f t="shared" si="2"/>
        <v>N/A</v>
      </c>
      <c r="J109" t="str">
        <f t="shared" si="3"/>
        <v>87.48</v>
      </c>
      <c r="K109">
        <f t="shared" si="4"/>
        <v>0</v>
      </c>
      <c r="L109">
        <f t="shared" si="5"/>
        <v>0</v>
      </c>
      <c r="M109">
        <f t="shared" si="6"/>
        <v>0</v>
      </c>
      <c r="N109">
        <f t="shared" si="7"/>
        <v>0</v>
      </c>
    </row>
    <row r="110" spans="1:14" x14ac:dyDescent="0.3">
      <c r="A110" s="1">
        <v>4</v>
      </c>
      <c r="B110" t="s">
        <v>159</v>
      </c>
      <c r="C110" t="s">
        <v>5660</v>
      </c>
      <c r="I110" t="str">
        <f t="shared" si="2"/>
        <v>N/A</v>
      </c>
      <c r="J110" t="str">
        <f t="shared" si="3"/>
        <v>73.79</v>
      </c>
      <c r="K110">
        <f t="shared" si="4"/>
        <v>0</v>
      </c>
      <c r="L110">
        <f t="shared" si="5"/>
        <v>0</v>
      </c>
      <c r="M110">
        <f t="shared" si="6"/>
        <v>0</v>
      </c>
      <c r="N110">
        <f t="shared" si="7"/>
        <v>0</v>
      </c>
    </row>
    <row r="111" spans="1:14" x14ac:dyDescent="0.3">
      <c r="A111" s="1">
        <v>5</v>
      </c>
      <c r="B111" t="s">
        <v>161</v>
      </c>
      <c r="C111" t="s">
        <v>5661</v>
      </c>
      <c r="I111" t="str">
        <f t="shared" si="2"/>
        <v>N/A</v>
      </c>
      <c r="J111" t="str">
        <f t="shared" si="3"/>
        <v>82.98</v>
      </c>
      <c r="K111">
        <f t="shared" si="4"/>
        <v>0</v>
      </c>
      <c r="L111">
        <f t="shared" si="5"/>
        <v>0</v>
      </c>
      <c r="M111">
        <f t="shared" si="6"/>
        <v>0</v>
      </c>
      <c r="N111">
        <f t="shared" si="7"/>
        <v>0</v>
      </c>
    </row>
    <row r="112" spans="1:14" x14ac:dyDescent="0.3">
      <c r="A112" s="1">
        <v>6</v>
      </c>
      <c r="B112" t="s">
        <v>163</v>
      </c>
      <c r="C112" t="s">
        <v>5662</v>
      </c>
      <c r="I112" t="str">
        <f t="shared" si="2"/>
        <v>N/A</v>
      </c>
      <c r="J112" t="str">
        <f t="shared" si="3"/>
        <v>80.46</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5663</v>
      </c>
      <c r="I114" t="str">
        <f t="shared" si="2"/>
        <v>N/A</v>
      </c>
      <c r="J114" t="str">
        <f t="shared" si="3"/>
        <v>114.91k</v>
      </c>
      <c r="K114">
        <f t="shared" si="4"/>
        <v>0</v>
      </c>
      <c r="L114">
        <f t="shared" si="5"/>
        <v>0</v>
      </c>
      <c r="M114">
        <f t="shared" si="6"/>
        <v>0</v>
      </c>
      <c r="N114">
        <f t="shared" si="7"/>
        <v>0</v>
      </c>
    </row>
    <row r="115" spans="1:14" x14ac:dyDescent="0.3">
      <c r="A115" s="1">
        <v>1</v>
      </c>
      <c r="B115" t="s">
        <v>167</v>
      </c>
      <c r="C115" t="s">
        <v>5664</v>
      </c>
      <c r="I115" t="str">
        <f t="shared" si="2"/>
        <v>N/A</v>
      </c>
      <c r="J115" t="str">
        <f t="shared" si="3"/>
        <v>121k</v>
      </c>
      <c r="K115">
        <f t="shared" si="4"/>
        <v>0</v>
      </c>
      <c r="L115">
        <f t="shared" si="5"/>
        <v>0</v>
      </c>
      <c r="M115">
        <f t="shared" si="6"/>
        <v>0</v>
      </c>
      <c r="N115">
        <f t="shared" si="7"/>
        <v>0</v>
      </c>
    </row>
    <row r="116" spans="1:14" x14ac:dyDescent="0.3">
      <c r="A116" s="1">
        <v>2</v>
      </c>
      <c r="B116" t="s">
        <v>169</v>
      </c>
      <c r="C116" t="s">
        <v>4650</v>
      </c>
      <c r="I116" t="str">
        <f t="shared" si="2"/>
        <v>N/A</v>
      </c>
      <c r="J116">
        <f t="shared" si="3"/>
        <v>73770000</v>
      </c>
      <c r="K116">
        <f t="shared" si="4"/>
        <v>0</v>
      </c>
      <c r="L116">
        <f t="shared" si="5"/>
        <v>0</v>
      </c>
      <c r="M116">
        <f t="shared" si="6"/>
        <v>0</v>
      </c>
      <c r="N116">
        <f t="shared" si="7"/>
        <v>0</v>
      </c>
    </row>
    <row r="117" spans="1:14" x14ac:dyDescent="0.3">
      <c r="A117" s="1">
        <v>3</v>
      </c>
      <c r="B117" t="s">
        <v>171</v>
      </c>
      <c r="C117" t="s">
        <v>3712</v>
      </c>
      <c r="I117" t="str">
        <f t="shared" si="2"/>
        <v>N/A</v>
      </c>
      <c r="J117">
        <f t="shared" si="3"/>
        <v>46100000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5665</v>
      </c>
      <c r="I127" t="str">
        <f t="shared" si="8"/>
        <v>N/A</v>
      </c>
      <c r="J127" t="str">
        <f t="shared" si="9"/>
        <v>4.40</v>
      </c>
      <c r="K127">
        <f t="shared" si="10"/>
        <v>0</v>
      </c>
      <c r="L127">
        <f t="shared" si="11"/>
        <v>0</v>
      </c>
      <c r="M127">
        <f t="shared" si="12"/>
        <v>0</v>
      </c>
      <c r="N127">
        <f t="shared" si="13"/>
        <v>0</v>
      </c>
    </row>
    <row r="128" spans="1:14" x14ac:dyDescent="0.3">
      <c r="A128" s="1">
        <v>3</v>
      </c>
      <c r="B128" t="s">
        <v>183</v>
      </c>
      <c r="C128" t="s">
        <v>5666</v>
      </c>
      <c r="I128" t="str">
        <f t="shared" si="8"/>
        <v>N/A</v>
      </c>
      <c r="J128">
        <f t="shared" si="9"/>
        <v>5.1900000000000002E-2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5667</v>
      </c>
      <c r="I133" t="str">
        <f t="shared" si="8"/>
        <v>N/A</v>
      </c>
      <c r="J133" t="str">
        <f t="shared" si="9"/>
        <v>5/1</v>
      </c>
      <c r="K133">
        <f t="shared" si="10"/>
        <v>0</v>
      </c>
      <c r="L133">
        <f t="shared" si="11"/>
        <v>0</v>
      </c>
      <c r="M133">
        <f t="shared" si="12"/>
        <v>0</v>
      </c>
      <c r="N133">
        <f t="shared" si="13"/>
        <v>0</v>
      </c>
    </row>
    <row r="134" spans="1:14" x14ac:dyDescent="0.3">
      <c r="A134" s="1">
        <v>9</v>
      </c>
      <c r="B134" t="s">
        <v>190</v>
      </c>
      <c r="C134" t="s">
        <v>5668</v>
      </c>
      <c r="I134" t="str">
        <f t="shared" si="8"/>
        <v>N/A</v>
      </c>
      <c r="J134" t="str">
        <f t="shared" si="9"/>
        <v>Jan 5, 2004</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5669</v>
      </c>
      <c r="C138" t="s">
        <v>5670</v>
      </c>
      <c r="F138">
        <v>52</v>
      </c>
      <c r="I138" t="str">
        <f t="shared" si="8"/>
        <v>N/A</v>
      </c>
      <c r="J138" t="str">
        <f t="shared" si="9"/>
        <v>Chief Exec. Officer, Gen. Mang. and Director</v>
      </c>
      <c r="K138">
        <f t="shared" si="10"/>
        <v>0</v>
      </c>
      <c r="L138">
        <f t="shared" si="11"/>
        <v>0</v>
      </c>
      <c r="M138">
        <f t="shared" si="12"/>
        <v>52</v>
      </c>
      <c r="N138">
        <f t="shared" si="13"/>
        <v>0</v>
      </c>
    </row>
    <row r="139" spans="1:14" x14ac:dyDescent="0.3">
      <c r="A139" s="1">
        <v>1</v>
      </c>
      <c r="B139" t="s">
        <v>5671</v>
      </c>
      <c r="C139" t="s">
        <v>5672</v>
      </c>
      <c r="F139">
        <v>53</v>
      </c>
      <c r="I139" t="str">
        <f t="shared" si="8"/>
        <v>N/A</v>
      </c>
      <c r="J139" t="str">
        <f t="shared" si="9"/>
        <v>Deputy Gen. Mang.</v>
      </c>
      <c r="K139">
        <f t="shared" si="10"/>
        <v>0</v>
      </c>
      <c r="L139">
        <f t="shared" si="11"/>
        <v>0</v>
      </c>
      <c r="M139">
        <f t="shared" si="12"/>
        <v>53</v>
      </c>
      <c r="N139">
        <f t="shared" si="13"/>
        <v>0</v>
      </c>
    </row>
    <row r="140" spans="1:14" x14ac:dyDescent="0.3">
      <c r="A140" s="1">
        <v>2</v>
      </c>
      <c r="B140" t="s">
        <v>5673</v>
      </c>
      <c r="C140" t="s">
        <v>199</v>
      </c>
      <c r="I140" t="str">
        <f t="shared" si="8"/>
        <v>N/A</v>
      </c>
      <c r="J140" t="str">
        <f t="shared" si="9"/>
        <v>Chief Financial Officer</v>
      </c>
      <c r="K140">
        <f t="shared" si="10"/>
        <v>0</v>
      </c>
      <c r="L140">
        <f t="shared" si="11"/>
        <v>0</v>
      </c>
      <c r="M140">
        <f t="shared" si="12"/>
        <v>0</v>
      </c>
      <c r="N140">
        <f t="shared" si="13"/>
        <v>0</v>
      </c>
    </row>
    <row r="141" spans="1:14" x14ac:dyDescent="0.3">
      <c r="A141" s="1">
        <v>3</v>
      </c>
      <c r="B141" t="s">
        <v>5674</v>
      </c>
      <c r="C141" t="s">
        <v>5675</v>
      </c>
      <c r="I141" t="str">
        <f t="shared" si="8"/>
        <v>N/A</v>
      </c>
      <c r="J141" t="str">
        <f t="shared" si="9"/>
        <v>Chief Operating Officer, Compliance Officer and Sec. of the Board</v>
      </c>
      <c r="K141">
        <f t="shared" si="10"/>
        <v>0</v>
      </c>
      <c r="L141">
        <f t="shared" si="11"/>
        <v>0</v>
      </c>
      <c r="M141">
        <f t="shared" si="12"/>
        <v>0</v>
      </c>
      <c r="N141">
        <f t="shared" si="13"/>
        <v>0</v>
      </c>
    </row>
    <row r="142" spans="1:14" x14ac:dyDescent="0.3">
      <c r="A142" s="1">
        <v>4</v>
      </c>
      <c r="B142" t="s">
        <v>5676</v>
      </c>
      <c r="C142" t="s">
        <v>5677</v>
      </c>
      <c r="I142" t="str">
        <f t="shared" si="8"/>
        <v>N/A</v>
      </c>
      <c r="J142" t="str">
        <f t="shared" si="9"/>
        <v>Corp. Fin. &amp; Investor Relations Mang.</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5678</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GATX</v>
      </c>
    </row>
    <row r="2" spans="1:11" x14ac:dyDescent="0.3">
      <c r="B2" t="s">
        <v>2</v>
      </c>
      <c r="C2" t="s">
        <v>5679</v>
      </c>
      <c r="K2" t="str">
        <f>LEFT(C1,FIND("(",C1) - 2)</f>
        <v>GATX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$62.29, down 1.25% after opening slightly below yesterday's close</v>
      </c>
    </row>
    <row r="5" spans="1:11" x14ac:dyDescent="0.3">
      <c r="K5" t="str">
        <f>"The one year target estimate for " &amp; D1 &amp; " is " &amp; TEXT(C23,"$####.00")</f>
        <v>The one year target estimate for GATX is $63.75</v>
      </c>
    </row>
    <row r="6" spans="1:11" x14ac:dyDescent="0.3">
      <c r="K6" t="str">
        <f>" which would be " &amp; IF(OR(LEFT(ABS((C23-C2)/C2*100),1)="8",LEFT(ABS((C23-C2)/C2*100),2)="18"), "an ", "a ")  &amp;TEXT(ABS((C23-C2)/C2),"####.00%")&amp;IF((C23-C2)&gt;0," increase over"," decrease from")&amp;" the current price"</f>
        <v xml:space="preserve"> which would be a 2.34% increase over the current price</v>
      </c>
    </row>
    <row r="7" spans="1:11" x14ac:dyDescent="0.3">
      <c r="A7" s="1">
        <v>0</v>
      </c>
      <c r="B7" t="s">
        <v>5</v>
      </c>
      <c r="C7" t="s">
        <v>5680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1.8% from last quarter based on the average of 7 analyst estimates (Yahoo Finance)</v>
      </c>
    </row>
    <row r="8" spans="1:11" x14ac:dyDescent="0.3">
      <c r="A8" s="1">
        <v>1</v>
      </c>
      <c r="B8" t="s">
        <v>7</v>
      </c>
      <c r="C8" t="s">
        <v>5681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5682</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$0.05 in the 2 months leading up to the earnings report</v>
      </c>
    </row>
    <row r="11" spans="1:11" x14ac:dyDescent="0.3">
      <c r="A11" s="1">
        <v>4</v>
      </c>
      <c r="B11" t="s">
        <v>13</v>
      </c>
      <c r="C11" t="s">
        <v>5683</v>
      </c>
      <c r="K11" t="str">
        <f>K42</f>
        <v>GATX has managed to increase , pretax income, net income, eps (basic), and EBITDA each year since 2012</v>
      </c>
    </row>
    <row r="12" spans="1:11" x14ac:dyDescent="0.3">
      <c r="A12" s="1">
        <v>5</v>
      </c>
      <c r="B12" t="s">
        <v>15</v>
      </c>
      <c r="C12" t="s">
        <v>5684</v>
      </c>
      <c r="D12" t="str">
        <f>LEFT(C12,FIND("-",C12)-2)</f>
        <v>40.66</v>
      </c>
      <c r="E12" t="str">
        <f>TRIM(RIGHT(C12,FIND("-",C12)-1))</f>
        <v>66.30</v>
      </c>
    </row>
    <row r="13" spans="1:11" x14ac:dyDescent="0.3">
      <c r="A13" s="1">
        <v>6</v>
      </c>
      <c r="B13" t="s">
        <v>17</v>
      </c>
      <c r="C13" t="s">
        <v>5685</v>
      </c>
    </row>
    <row r="14" spans="1:11" x14ac:dyDescent="0.3">
      <c r="A14" s="1">
        <v>7</v>
      </c>
      <c r="B14" t="s">
        <v>19</v>
      </c>
      <c r="C14" t="s">
        <v>5686</v>
      </c>
    </row>
    <row r="16" spans="1:11" x14ac:dyDescent="0.3">
      <c r="A16" s="1">
        <v>0</v>
      </c>
      <c r="B16" t="s">
        <v>21</v>
      </c>
      <c r="C16" t="s">
        <v>5687</v>
      </c>
    </row>
    <row r="17" spans="1:13" x14ac:dyDescent="0.3">
      <c r="A17" s="1">
        <v>1</v>
      </c>
      <c r="B17" t="s">
        <v>23</v>
      </c>
      <c r="C17" t="s">
        <v>506</v>
      </c>
      <c r="K17" t="str">
        <f>K2 &amp; K3 &amp; ". " &amp; K4 &amp; ". " &amp; K5 &amp; K6 &amp; ". " &amp; K7 &amp; ". " &amp; K8 &amp; ". " &amp; K9 &amp; "."</f>
        <v>GATX Corporation is scheduled to report earnings on Jul 20, 2017. The stock is currently trading at $62.29, down 1.25% after opening slightly below yesterday's close. The one year target estimate for GATX is $63.75 which would be a 2.34% increase over the current price. Earnings are expected to decrease by 1.8% from last quarter based on the average of 7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5688</v>
      </c>
    </row>
    <row r="19" spans="1:13" x14ac:dyDescent="0.3">
      <c r="A19" s="1">
        <v>3</v>
      </c>
      <c r="B19" t="s">
        <v>26</v>
      </c>
      <c r="C19" t="s">
        <v>5689</v>
      </c>
    </row>
    <row r="20" spans="1:13" x14ac:dyDescent="0.3">
      <c r="A20" s="1">
        <v>4</v>
      </c>
      <c r="B20" t="s">
        <v>28</v>
      </c>
      <c r="C20" t="s">
        <v>1203</v>
      </c>
    </row>
    <row r="21" spans="1:13" x14ac:dyDescent="0.3">
      <c r="A21" s="1">
        <v>5</v>
      </c>
      <c r="B21" t="s">
        <v>30</v>
      </c>
      <c r="C21" t="s">
        <v>5690</v>
      </c>
    </row>
    <row r="22" spans="1:13" x14ac:dyDescent="0.3">
      <c r="A22" s="1">
        <v>6</v>
      </c>
      <c r="B22" t="s">
        <v>32</v>
      </c>
      <c r="C22" t="s">
        <v>5691</v>
      </c>
      <c r="J22">
        <f>IF(K22 &lt;&gt; "",1, 0)</f>
        <v>0</v>
      </c>
      <c r="K22" t="str">
        <f>IF(I145="pos_trend","Revenue","")</f>
        <v/>
      </c>
      <c r="L22" t="str">
        <f t="shared" ref="L22:L38" si="0">IF(EXACT(K22,UPPER(K22)),K22,LOWER(K22))</f>
        <v/>
      </c>
      <c r="M22" t="str">
        <f>L22</f>
        <v/>
      </c>
    </row>
    <row r="23" spans="1:13" x14ac:dyDescent="0.3">
      <c r="A23" s="1">
        <v>7</v>
      </c>
      <c r="B23" t="s">
        <v>33</v>
      </c>
      <c r="C23" t="s">
        <v>5692</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7</v>
      </c>
      <c r="D27">
        <v>7</v>
      </c>
      <c r="E27">
        <v>5</v>
      </c>
      <c r="F27">
        <v>7</v>
      </c>
      <c r="J27">
        <f>IF(K27 &lt;&gt; "",6, 0)</f>
        <v>6</v>
      </c>
      <c r="K27" t="str">
        <f>IF(I172="pos_trend",B172,"")</f>
        <v>Pretax Income</v>
      </c>
      <c r="L27" t="str">
        <f t="shared" si="0"/>
        <v>pretax income</v>
      </c>
      <c r="M27" t="str">
        <f t="shared" si="1"/>
        <v>, pretax income</v>
      </c>
    </row>
    <row r="28" spans="1:13" x14ac:dyDescent="0.3">
      <c r="A28" s="1">
        <v>1</v>
      </c>
      <c r="B28" t="s">
        <v>41</v>
      </c>
      <c r="C28">
        <v>1.1100000000000001</v>
      </c>
      <c r="D28">
        <v>1.0900000000000001</v>
      </c>
      <c r="E28">
        <v>4.55</v>
      </c>
      <c r="F28">
        <v>4.18</v>
      </c>
      <c r="J28">
        <f>IF(K28 &lt;&gt; "",7, 0)</f>
        <v>0</v>
      </c>
      <c r="K28" t="str">
        <f>IF(I173="pos_trend",B173,"")</f>
        <v/>
      </c>
      <c r="L28" t="str">
        <f t="shared" si="0"/>
        <v/>
      </c>
      <c r="M28" t="str">
        <f t="shared" si="1"/>
        <v>, pretax income</v>
      </c>
    </row>
    <row r="29" spans="1:13" x14ac:dyDescent="0.3">
      <c r="A29" s="1">
        <v>2</v>
      </c>
      <c r="B29" t="s">
        <v>42</v>
      </c>
      <c r="C29">
        <v>1.04</v>
      </c>
      <c r="D29">
        <v>1.04</v>
      </c>
      <c r="E29">
        <v>4.51</v>
      </c>
      <c r="F29">
        <v>4</v>
      </c>
      <c r="J29">
        <f>IF(K29 &lt;&gt; "",8, 0)</f>
        <v>0</v>
      </c>
      <c r="K29" t="str">
        <f>IF(I174="pos_trend",B174,"")</f>
        <v/>
      </c>
      <c r="L29" t="str">
        <f t="shared" si="0"/>
        <v/>
      </c>
      <c r="M29" t="str">
        <f t="shared" si="1"/>
        <v>, pretax income</v>
      </c>
    </row>
    <row r="30" spans="1:13" x14ac:dyDescent="0.3">
      <c r="A30" s="1">
        <v>3</v>
      </c>
      <c r="B30" t="s">
        <v>43</v>
      </c>
      <c r="C30">
        <v>1.24</v>
      </c>
      <c r="D30">
        <v>1.1299999999999999</v>
      </c>
      <c r="E30">
        <v>4.5999999999999996</v>
      </c>
      <c r="F30">
        <v>4.34</v>
      </c>
      <c r="J30">
        <f>IF(K30 &lt;&gt; "",9, 0)</f>
        <v>9</v>
      </c>
      <c r="K30" t="str">
        <f>IF(I185="pos_trend",B185,"")</f>
        <v>Net Income</v>
      </c>
      <c r="L30" t="str">
        <f t="shared" si="0"/>
        <v>net income</v>
      </c>
      <c r="M30" t="str">
        <f t="shared" si="1"/>
        <v>, pretax income, net income</v>
      </c>
    </row>
    <row r="31" spans="1:13" x14ac:dyDescent="0.3">
      <c r="A31" s="1">
        <v>4</v>
      </c>
      <c r="B31" t="s">
        <v>44</v>
      </c>
      <c r="C31">
        <v>1.49</v>
      </c>
      <c r="D31">
        <v>1.5</v>
      </c>
      <c r="E31">
        <v>5.77</v>
      </c>
      <c r="F31">
        <v>4.55</v>
      </c>
      <c r="J31">
        <f>IF(K31 &lt;&gt; "",10, 0)</f>
        <v>0</v>
      </c>
      <c r="K31" t="str">
        <f>IF(I186="pos_trend",B186,"")</f>
        <v/>
      </c>
      <c r="L31" t="str">
        <f t="shared" si="0"/>
        <v/>
      </c>
      <c r="M31" t="str">
        <f t="shared" si="1"/>
        <v>, pretax income, net income</v>
      </c>
    </row>
    <row r="32" spans="1:13" x14ac:dyDescent="0.3">
      <c r="J32">
        <f>IF(K32 &lt;&gt; "",11, 0)</f>
        <v>0</v>
      </c>
      <c r="K32" t="str">
        <f>IF(I187="pos_trend",B187,"")</f>
        <v/>
      </c>
      <c r="L32" t="str">
        <f t="shared" si="0"/>
        <v/>
      </c>
      <c r="M32" t="str">
        <f t="shared" si="1"/>
        <v>, pretax income, net income</v>
      </c>
    </row>
    <row r="33" spans="1:13" x14ac:dyDescent="0.3">
      <c r="B33" s="1" t="s">
        <v>45</v>
      </c>
      <c r="C33" s="1" t="s">
        <v>36</v>
      </c>
      <c r="D33" s="1" t="s">
        <v>37</v>
      </c>
      <c r="E33" s="1" t="s">
        <v>38</v>
      </c>
      <c r="F33" s="1" t="s">
        <v>39</v>
      </c>
      <c r="J33">
        <f>IF(K33 &lt;&gt; "",12, 0)</f>
        <v>12</v>
      </c>
      <c r="K33" t="str">
        <f>IF(I195="pos_trend",B195,"")</f>
        <v>EPS (Basic)</v>
      </c>
      <c r="L33" t="str">
        <f t="shared" si="0"/>
        <v>eps (basic)</v>
      </c>
      <c r="M33" t="str">
        <f t="shared" si="1"/>
        <v>, pretax income, net income, eps (basic)</v>
      </c>
    </row>
    <row r="34" spans="1:13" x14ac:dyDescent="0.3">
      <c r="A34" s="1">
        <v>0</v>
      </c>
      <c r="B34" t="s">
        <v>40</v>
      </c>
      <c r="C34" t="s">
        <v>1998</v>
      </c>
      <c r="D34" t="s">
        <v>1998</v>
      </c>
      <c r="E34" t="s">
        <v>1999</v>
      </c>
      <c r="F34" t="s">
        <v>1999</v>
      </c>
      <c r="J34">
        <f>IF(K34 &lt;&gt; "",13, 0)</f>
        <v>0</v>
      </c>
      <c r="K34" t="str">
        <f>IF(I196="pos_trend",B196,"")</f>
        <v/>
      </c>
      <c r="L34" t="str">
        <f t="shared" si="0"/>
        <v/>
      </c>
      <c r="M34" t="str">
        <f t="shared" si="1"/>
        <v>, pretax income, net income, eps (basic)</v>
      </c>
    </row>
    <row r="35" spans="1:13" x14ac:dyDescent="0.3">
      <c r="A35" s="1">
        <v>1</v>
      </c>
      <c r="B35" t="s">
        <v>41</v>
      </c>
      <c r="C35" t="s">
        <v>5693</v>
      </c>
      <c r="D35" t="s">
        <v>5694</v>
      </c>
      <c r="E35" t="s">
        <v>5695</v>
      </c>
      <c r="F35" t="s">
        <v>3878</v>
      </c>
      <c r="J35">
        <f>IF(K35 &lt;&gt; "",14, 0)</f>
        <v>14</v>
      </c>
      <c r="K35" t="str">
        <f>IF(I201="pos_trend",B201,"")</f>
        <v>EBITDA</v>
      </c>
      <c r="L35" t="str">
        <f t="shared" si="0"/>
        <v>EBITDA</v>
      </c>
      <c r="M35" t="str">
        <f t="shared" si="1"/>
        <v>, pretax income, net income, eps (basic), EBITDA</v>
      </c>
    </row>
    <row r="36" spans="1:13" x14ac:dyDescent="0.3">
      <c r="A36" s="1">
        <v>2</v>
      </c>
      <c r="B36" t="s">
        <v>42</v>
      </c>
      <c r="C36" t="s">
        <v>5696</v>
      </c>
      <c r="D36" t="s">
        <v>5696</v>
      </c>
      <c r="E36" t="s">
        <v>3878</v>
      </c>
      <c r="F36" t="s">
        <v>4803</v>
      </c>
      <c r="J36">
        <f>IF(K36 &lt;&gt; "",15, 0)</f>
        <v>0</v>
      </c>
      <c r="K36" t="str">
        <f>IF(I202="pos_trend",B202,"")</f>
        <v/>
      </c>
      <c r="L36" t="str">
        <f t="shared" si="0"/>
        <v/>
      </c>
      <c r="M36" t="str">
        <f t="shared" si="1"/>
        <v>, pretax income, net income, eps (basic), EBITDA</v>
      </c>
    </row>
    <row r="37" spans="1:13" x14ac:dyDescent="0.3">
      <c r="A37" s="1">
        <v>3</v>
      </c>
      <c r="B37" t="s">
        <v>43</v>
      </c>
      <c r="C37" t="s">
        <v>5697</v>
      </c>
      <c r="D37" t="s">
        <v>5698</v>
      </c>
      <c r="E37" t="s">
        <v>1917</v>
      </c>
      <c r="F37" t="s">
        <v>52</v>
      </c>
      <c r="J37">
        <f>IF(K37 &lt;&gt; "",16, 0)</f>
        <v>0</v>
      </c>
      <c r="K37" t="str">
        <f>IF(I203="pos_trend",B203,"")</f>
        <v/>
      </c>
      <c r="L37" t="str">
        <f t="shared" si="0"/>
        <v/>
      </c>
      <c r="M37" t="str">
        <f t="shared" si="1"/>
        <v>, pretax income, net income, eps (basic), EBITDA</v>
      </c>
    </row>
    <row r="38" spans="1:13" x14ac:dyDescent="0.3">
      <c r="A38" s="1">
        <v>4</v>
      </c>
      <c r="B38" t="s">
        <v>53</v>
      </c>
      <c r="C38" t="s">
        <v>5699</v>
      </c>
      <c r="D38" t="s">
        <v>5700</v>
      </c>
      <c r="E38" t="s">
        <v>5701</v>
      </c>
      <c r="F38" t="s">
        <v>5695</v>
      </c>
      <c r="J38">
        <f>IF(K38 &lt;&gt; "",17, 0)</f>
        <v>0</v>
      </c>
      <c r="K38" t="str">
        <f>IF(I351="pos_trend",B351,"")</f>
        <v/>
      </c>
      <c r="L38" t="str">
        <f t="shared" si="0"/>
        <v/>
      </c>
      <c r="M38" t="str">
        <f t="shared" si="1"/>
        <v>, pretax income, net income, eps (basic), EBITDA</v>
      </c>
    </row>
    <row r="39" spans="1:13" x14ac:dyDescent="0.3">
      <c r="A39" s="1">
        <v>5</v>
      </c>
      <c r="B39" t="s">
        <v>55</v>
      </c>
      <c r="C39" t="s">
        <v>5702</v>
      </c>
      <c r="D39" t="s">
        <v>5703</v>
      </c>
      <c r="E39" t="s">
        <v>3348</v>
      </c>
      <c r="F39" t="s">
        <v>5702</v>
      </c>
      <c r="K39" t="str">
        <f>IF(I352="pos_trend",B352,"")</f>
        <v/>
      </c>
      <c r="M39" t="str">
        <f t="shared" si="1"/>
        <v>, pretax income, net income, eps (basic), EBITDA</v>
      </c>
    </row>
    <row r="40" spans="1:13" x14ac:dyDescent="0.3">
      <c r="J40">
        <f>MAX(J22:J39)</f>
        <v>14</v>
      </c>
      <c r="K40" t="str">
        <f>VLOOKUP(J40,J22:K39,2)</f>
        <v>EBITDA</v>
      </c>
      <c r="M40" t="str">
        <f>SUBSTITUTE(M39,K40, "and " &amp; K40)</f>
        <v>, pretax income, net income, eps (basic), and EBITDA</v>
      </c>
    </row>
    <row r="41" spans="1:13" x14ac:dyDescent="0.3">
      <c r="B41" s="1" t="s">
        <v>58</v>
      </c>
      <c r="C41" s="1" t="s">
        <v>242</v>
      </c>
      <c r="D41" s="1" t="s">
        <v>243</v>
      </c>
      <c r="E41" s="1" t="s">
        <v>244</v>
      </c>
      <c r="F41" s="1" t="s">
        <v>245</v>
      </c>
    </row>
    <row r="42" spans="1:13" x14ac:dyDescent="0.3">
      <c r="A42" s="1">
        <v>0</v>
      </c>
      <c r="B42" t="s">
        <v>63</v>
      </c>
      <c r="C42" t="s">
        <v>3500</v>
      </c>
      <c r="D42" t="s">
        <v>1078</v>
      </c>
      <c r="E42" t="s">
        <v>2217</v>
      </c>
      <c r="F42" t="s">
        <v>2218</v>
      </c>
      <c r="K42" t="str">
        <f>IF(M40&lt;&gt;"", D1 &amp; " has managed to increase " &amp; M40 &amp; " each year since " &amp; C144, "No positive trends")</f>
        <v>GATX has managed to increase , pretax income, net income, eps (basic), and EBITDA each year since 2012</v>
      </c>
    </row>
    <row r="43" spans="1:13" x14ac:dyDescent="0.3">
      <c r="A43" s="1">
        <v>1</v>
      </c>
      <c r="B43" t="s">
        <v>66</v>
      </c>
      <c r="C43" t="s">
        <v>5704</v>
      </c>
      <c r="D43" t="s">
        <v>5705</v>
      </c>
      <c r="E43" t="s">
        <v>504</v>
      </c>
      <c r="F43" t="s">
        <v>507</v>
      </c>
    </row>
    <row r="44" spans="1:13" x14ac:dyDescent="0.3">
      <c r="A44" s="1">
        <v>2</v>
      </c>
      <c r="B44" t="s">
        <v>69</v>
      </c>
      <c r="C44" t="s">
        <v>295</v>
      </c>
      <c r="D44" t="s">
        <v>3502</v>
      </c>
      <c r="E44" t="s">
        <v>3525</v>
      </c>
      <c r="F44" t="s">
        <v>2017</v>
      </c>
    </row>
    <row r="45" spans="1:13" x14ac:dyDescent="0.3">
      <c r="A45" s="1">
        <v>3</v>
      </c>
      <c r="B45" t="s">
        <v>72</v>
      </c>
      <c r="C45" t="s">
        <v>5706</v>
      </c>
      <c r="D45" t="s">
        <v>5707</v>
      </c>
      <c r="E45" t="s">
        <v>3359</v>
      </c>
      <c r="F45" t="s">
        <v>5708</v>
      </c>
    </row>
    <row r="47" spans="1:13" x14ac:dyDescent="0.3">
      <c r="B47" s="1" t="s">
        <v>75</v>
      </c>
      <c r="C47" s="1" t="s">
        <v>36</v>
      </c>
      <c r="D47" s="1" t="s">
        <v>37</v>
      </c>
      <c r="E47" s="1" t="s">
        <v>38</v>
      </c>
      <c r="F47" s="1" t="s">
        <v>39</v>
      </c>
    </row>
    <row r="48" spans="1:13" x14ac:dyDescent="0.3">
      <c r="A48" s="1">
        <v>0</v>
      </c>
      <c r="B48" t="s">
        <v>76</v>
      </c>
      <c r="C48">
        <v>1.1100000000000001</v>
      </c>
      <c r="D48">
        <v>1.0900000000000001</v>
      </c>
      <c r="E48">
        <v>4.55</v>
      </c>
      <c r="F48">
        <v>4.18</v>
      </c>
    </row>
    <row r="49" spans="1:14" x14ac:dyDescent="0.3">
      <c r="A49" s="1">
        <v>1</v>
      </c>
      <c r="B49" t="s">
        <v>77</v>
      </c>
      <c r="C49">
        <v>1.1100000000000001</v>
      </c>
      <c r="D49">
        <v>1.0900000000000001</v>
      </c>
      <c r="E49">
        <v>4.55</v>
      </c>
      <c r="F49">
        <v>4.18</v>
      </c>
    </row>
    <row r="50" spans="1:14" x14ac:dyDescent="0.3">
      <c r="A50" s="1">
        <v>2</v>
      </c>
      <c r="B50" t="s">
        <v>78</v>
      </c>
      <c r="C50">
        <v>1.1299999999999999</v>
      </c>
      <c r="D50">
        <v>1.0900000000000001</v>
      </c>
      <c r="E50">
        <v>4.55</v>
      </c>
      <c r="F50">
        <v>4.1900000000000004</v>
      </c>
    </row>
    <row r="51" spans="1:14" x14ac:dyDescent="0.3">
      <c r="A51" s="1">
        <v>3</v>
      </c>
      <c r="B51" t="s">
        <v>79</v>
      </c>
      <c r="C51">
        <v>1.1299999999999999</v>
      </c>
      <c r="D51">
        <v>1.0900000000000001</v>
      </c>
      <c r="E51">
        <v>4.55</v>
      </c>
      <c r="F51">
        <v>4.16</v>
      </c>
    </row>
    <row r="52" spans="1:14" x14ac:dyDescent="0.3">
      <c r="A52" s="1">
        <v>4</v>
      </c>
      <c r="B52" t="s">
        <v>80</v>
      </c>
      <c r="C52">
        <v>1.18</v>
      </c>
      <c r="D52">
        <v>1.1599999999999999</v>
      </c>
      <c r="E52">
        <v>4.5</v>
      </c>
      <c r="F52">
        <v>4.13</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5709</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GATX</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5710</v>
      </c>
      <c r="F61">
        <v>0.19</v>
      </c>
      <c r="I61" t="str">
        <f t="shared" si="2"/>
        <v>N/A</v>
      </c>
      <c r="J61">
        <f t="shared" si="3"/>
        <v>-0.255</v>
      </c>
      <c r="K61">
        <f t="shared" si="4"/>
        <v>0</v>
      </c>
      <c r="L61">
        <f t="shared" si="5"/>
        <v>0</v>
      </c>
      <c r="M61">
        <f t="shared" si="6"/>
        <v>0.19</v>
      </c>
      <c r="N61">
        <f t="shared" si="7"/>
        <v>0</v>
      </c>
    </row>
    <row r="62" spans="1:14" x14ac:dyDescent="0.3">
      <c r="A62" s="1">
        <v>1</v>
      </c>
      <c r="B62" t="s">
        <v>92</v>
      </c>
      <c r="C62" t="s">
        <v>5711</v>
      </c>
      <c r="F62">
        <v>0.21</v>
      </c>
      <c r="I62" t="str">
        <f t="shared" si="2"/>
        <v>N/A</v>
      </c>
      <c r="J62">
        <f t="shared" si="3"/>
        <v>-0.27300000000000002</v>
      </c>
      <c r="K62">
        <f t="shared" si="4"/>
        <v>0</v>
      </c>
      <c r="L62">
        <f t="shared" si="5"/>
        <v>0</v>
      </c>
      <c r="M62">
        <f t="shared" si="6"/>
        <v>0.21</v>
      </c>
      <c r="N62">
        <f t="shared" si="7"/>
        <v>0</v>
      </c>
    </row>
    <row r="63" spans="1:14" x14ac:dyDescent="0.3">
      <c r="A63" s="1">
        <v>2</v>
      </c>
      <c r="B63" t="s">
        <v>94</v>
      </c>
      <c r="C63" t="s">
        <v>5712</v>
      </c>
      <c r="F63">
        <v>0.08</v>
      </c>
      <c r="I63" t="str">
        <f t="shared" si="2"/>
        <v>N/A</v>
      </c>
      <c r="J63">
        <f t="shared" si="3"/>
        <v>-0.21100000000000002</v>
      </c>
      <c r="K63">
        <f t="shared" si="4"/>
        <v>0</v>
      </c>
      <c r="L63">
        <f t="shared" si="5"/>
        <v>0</v>
      </c>
      <c r="M63">
        <f t="shared" si="6"/>
        <v>0.08</v>
      </c>
      <c r="N63">
        <f t="shared" si="7"/>
        <v>0</v>
      </c>
    </row>
    <row r="64" spans="1:14" x14ac:dyDescent="0.3">
      <c r="A64" s="1">
        <v>3</v>
      </c>
      <c r="B64" t="s">
        <v>96</v>
      </c>
      <c r="C64" t="s">
        <v>5713</v>
      </c>
      <c r="F64">
        <v>0.12</v>
      </c>
      <c r="I64" t="str">
        <f t="shared" si="2"/>
        <v>N/A</v>
      </c>
      <c r="J64">
        <f t="shared" si="3"/>
        <v>-8.1000000000000003E-2</v>
      </c>
      <c r="K64">
        <f t="shared" si="4"/>
        <v>0</v>
      </c>
      <c r="L64">
        <f t="shared" si="5"/>
        <v>0</v>
      </c>
      <c r="M64">
        <f t="shared" si="6"/>
        <v>0.12</v>
      </c>
      <c r="N64">
        <f t="shared" si="7"/>
        <v>0</v>
      </c>
    </row>
    <row r="65" spans="1:14" x14ac:dyDescent="0.3">
      <c r="A65" s="1">
        <v>4</v>
      </c>
      <c r="B65" t="s">
        <v>98</v>
      </c>
      <c r="C65" t="s">
        <v>255</v>
      </c>
      <c r="F65">
        <v>0.09</v>
      </c>
      <c r="I65" t="str">
        <f t="shared" si="2"/>
        <v>N/A</v>
      </c>
      <c r="J65">
        <f t="shared" si="3"/>
        <v>0.15</v>
      </c>
      <c r="K65">
        <f t="shared" si="4"/>
        <v>0</v>
      </c>
      <c r="L65">
        <f t="shared" si="5"/>
        <v>0</v>
      </c>
      <c r="M65">
        <f t="shared" si="6"/>
        <v>0.09</v>
      </c>
      <c r="N65">
        <f t="shared" si="7"/>
        <v>0</v>
      </c>
    </row>
    <row r="66" spans="1:14" x14ac:dyDescent="0.3">
      <c r="A66" s="1">
        <v>5</v>
      </c>
      <c r="B66" t="s">
        <v>100</v>
      </c>
      <c r="C66" t="s">
        <v>5714</v>
      </c>
      <c r="I66" t="str">
        <f t="shared" si="2"/>
        <v>N/A</v>
      </c>
      <c r="J66">
        <f t="shared" si="3"/>
        <v>0.19850000000000001</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5687</v>
      </c>
      <c r="I68" t="str">
        <f t="shared" si="2"/>
        <v>N/A</v>
      </c>
      <c r="J68">
        <f t="shared" si="3"/>
        <v>2440000000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5688</v>
      </c>
      <c r="I70" t="str">
        <f t="shared" si="2"/>
        <v>N/A</v>
      </c>
      <c r="J70" t="str">
        <f t="shared" si="3"/>
        <v>10.26</v>
      </c>
      <c r="K70">
        <f t="shared" si="4"/>
        <v>0</v>
      </c>
      <c r="L70">
        <f t="shared" si="5"/>
        <v>0</v>
      </c>
      <c r="M70">
        <f t="shared" si="6"/>
        <v>0</v>
      </c>
      <c r="N70">
        <f t="shared" si="7"/>
        <v>0</v>
      </c>
    </row>
    <row r="71" spans="1:14" x14ac:dyDescent="0.3">
      <c r="A71" s="1">
        <v>3</v>
      </c>
      <c r="B71" t="s">
        <v>105</v>
      </c>
      <c r="C71" t="s">
        <v>5715</v>
      </c>
      <c r="I71" t="str">
        <f t="shared" si="2"/>
        <v>N/A</v>
      </c>
      <c r="J71" t="str">
        <f t="shared" si="3"/>
        <v>14.90</v>
      </c>
      <c r="K71">
        <f t="shared" si="4"/>
        <v>0</v>
      </c>
      <c r="L71">
        <f t="shared" si="5"/>
        <v>0</v>
      </c>
      <c r="M71">
        <f t="shared" si="6"/>
        <v>0</v>
      </c>
      <c r="N71">
        <f t="shared" si="7"/>
        <v>0</v>
      </c>
    </row>
    <row r="72" spans="1:14" x14ac:dyDescent="0.3">
      <c r="A72" s="1">
        <v>4</v>
      </c>
      <c r="B72" t="s">
        <v>107</v>
      </c>
      <c r="C72" t="s">
        <v>5716</v>
      </c>
      <c r="I72" t="str">
        <f t="shared" si="2"/>
        <v>N/A</v>
      </c>
      <c r="J72" t="str">
        <f t="shared" si="3"/>
        <v>0.92</v>
      </c>
      <c r="K72">
        <f t="shared" si="4"/>
        <v>0</v>
      </c>
      <c r="L72">
        <f t="shared" si="5"/>
        <v>0</v>
      </c>
      <c r="M72">
        <f t="shared" si="6"/>
        <v>0</v>
      </c>
      <c r="N72">
        <f t="shared" si="7"/>
        <v>0</v>
      </c>
    </row>
    <row r="73" spans="1:14" x14ac:dyDescent="0.3">
      <c r="A73" s="1">
        <v>5</v>
      </c>
      <c r="B73" t="s">
        <v>109</v>
      </c>
      <c r="C73" t="s">
        <v>5717</v>
      </c>
      <c r="I73" t="str">
        <f t="shared" si="2"/>
        <v>N/A</v>
      </c>
      <c r="J73" t="str">
        <f t="shared" si="3"/>
        <v>1.74</v>
      </c>
      <c r="K73">
        <f t="shared" si="4"/>
        <v>0</v>
      </c>
      <c r="L73">
        <f t="shared" si="5"/>
        <v>0</v>
      </c>
      <c r="M73">
        <f t="shared" si="6"/>
        <v>0</v>
      </c>
      <c r="N73">
        <f t="shared" si="7"/>
        <v>0</v>
      </c>
    </row>
    <row r="74" spans="1:14" x14ac:dyDescent="0.3">
      <c r="A74" s="1">
        <v>6</v>
      </c>
      <c r="B74" t="s">
        <v>111</v>
      </c>
      <c r="C74" t="s">
        <v>508</v>
      </c>
      <c r="I74" t="str">
        <f t="shared" si="2"/>
        <v>N/A</v>
      </c>
      <c r="J74" t="str">
        <f t="shared" si="3"/>
        <v>1.76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5718</v>
      </c>
      <c r="I81" t="str">
        <f t="shared" si="2"/>
        <v>N/A</v>
      </c>
      <c r="J81">
        <f t="shared" si="3"/>
        <v>0.17519999999999999</v>
      </c>
      <c r="K81">
        <f t="shared" si="4"/>
        <v>0</v>
      </c>
      <c r="L81">
        <f t="shared" si="5"/>
        <v>0</v>
      </c>
      <c r="M81">
        <f t="shared" si="6"/>
        <v>0</v>
      </c>
      <c r="N81">
        <f t="shared" si="7"/>
        <v>0</v>
      </c>
    </row>
    <row r="82" spans="1:14" x14ac:dyDescent="0.3">
      <c r="A82" s="1">
        <v>1</v>
      </c>
      <c r="B82" t="s">
        <v>121</v>
      </c>
      <c r="C82" t="s">
        <v>5719</v>
      </c>
      <c r="I82" t="str">
        <f t="shared" si="2"/>
        <v>N/A</v>
      </c>
      <c r="J82">
        <f t="shared" si="3"/>
        <v>0.24890000000000001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5720</v>
      </c>
      <c r="I84" t="str">
        <f t="shared" si="2"/>
        <v>N/A</v>
      </c>
      <c r="J84">
        <f t="shared" si="3"/>
        <v>3.0800000000000001E-2</v>
      </c>
      <c r="K84">
        <f t="shared" si="4"/>
        <v>0</v>
      </c>
      <c r="L84">
        <f t="shared" si="5"/>
        <v>0</v>
      </c>
      <c r="M84">
        <f t="shared" si="6"/>
        <v>0</v>
      </c>
      <c r="N84">
        <f t="shared" si="7"/>
        <v>0</v>
      </c>
    </row>
    <row r="85" spans="1:14" x14ac:dyDescent="0.3">
      <c r="A85" s="1">
        <v>1</v>
      </c>
      <c r="B85" t="s">
        <v>124</v>
      </c>
      <c r="C85" t="s">
        <v>5721</v>
      </c>
      <c r="I85" t="str">
        <f t="shared" si="2"/>
        <v>N/A</v>
      </c>
      <c r="J85">
        <f t="shared" si="3"/>
        <v>0.18239999999999998</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1917</v>
      </c>
      <c r="I87" t="str">
        <f t="shared" si="2"/>
        <v>N/A</v>
      </c>
      <c r="J87">
        <f t="shared" si="3"/>
        <v>1400000000</v>
      </c>
      <c r="K87">
        <f t="shared" si="4"/>
        <v>0</v>
      </c>
      <c r="L87">
        <f t="shared" si="5"/>
        <v>0</v>
      </c>
      <c r="M87">
        <f t="shared" si="6"/>
        <v>0</v>
      </c>
      <c r="N87">
        <f t="shared" si="7"/>
        <v>0</v>
      </c>
    </row>
    <row r="88" spans="1:14" x14ac:dyDescent="0.3">
      <c r="A88" s="1">
        <v>1</v>
      </c>
      <c r="B88" t="s">
        <v>128</v>
      </c>
      <c r="C88" t="s">
        <v>5722</v>
      </c>
      <c r="I88" t="str">
        <f t="shared" si="2"/>
        <v>N/A</v>
      </c>
      <c r="J88" t="str">
        <f t="shared" si="3"/>
        <v>35.00</v>
      </c>
      <c r="K88">
        <f t="shared" si="4"/>
        <v>0</v>
      </c>
      <c r="L88">
        <f t="shared" si="5"/>
        <v>0</v>
      </c>
      <c r="M88">
        <f t="shared" si="6"/>
        <v>0</v>
      </c>
      <c r="N88">
        <f t="shared" si="7"/>
        <v>0</v>
      </c>
    </row>
    <row r="89" spans="1:14" x14ac:dyDescent="0.3">
      <c r="A89" s="1">
        <v>2</v>
      </c>
      <c r="B89" t="s">
        <v>130</v>
      </c>
      <c r="C89" t="s">
        <v>5723</v>
      </c>
      <c r="I89" t="str">
        <f t="shared" si="2"/>
        <v>N/A</v>
      </c>
      <c r="J89">
        <f t="shared" si="3"/>
        <v>-5.5E-2</v>
      </c>
      <c r="K89">
        <f t="shared" si="4"/>
        <v>0</v>
      </c>
      <c r="L89">
        <f t="shared" si="5"/>
        <v>0</v>
      </c>
      <c r="M89">
        <f t="shared" si="6"/>
        <v>0</v>
      </c>
      <c r="N89">
        <f t="shared" si="7"/>
        <v>0</v>
      </c>
    </row>
    <row r="90" spans="1:14" x14ac:dyDescent="0.3">
      <c r="A90" s="1">
        <v>3</v>
      </c>
      <c r="B90" t="s">
        <v>132</v>
      </c>
      <c r="C90" t="s">
        <v>5724</v>
      </c>
      <c r="I90" t="str">
        <f t="shared" si="2"/>
        <v>N/A</v>
      </c>
      <c r="J90">
        <f t="shared" si="3"/>
        <v>883000000</v>
      </c>
      <c r="K90">
        <f t="shared" si="4"/>
        <v>0</v>
      </c>
      <c r="L90">
        <f t="shared" si="5"/>
        <v>0</v>
      </c>
      <c r="M90">
        <f t="shared" si="6"/>
        <v>0</v>
      </c>
      <c r="N90">
        <f t="shared" si="7"/>
        <v>0</v>
      </c>
    </row>
    <row r="91" spans="1:14" x14ac:dyDescent="0.3">
      <c r="A91" s="1">
        <v>4</v>
      </c>
      <c r="B91" t="s">
        <v>134</v>
      </c>
      <c r="C91" t="s">
        <v>5725</v>
      </c>
      <c r="I91" t="str">
        <f t="shared" si="2"/>
        <v>N/A</v>
      </c>
      <c r="J91">
        <f t="shared" si="3"/>
        <v>661400000</v>
      </c>
      <c r="K91">
        <f t="shared" si="4"/>
        <v>0</v>
      </c>
      <c r="L91">
        <f t="shared" si="5"/>
        <v>0</v>
      </c>
      <c r="M91">
        <f t="shared" si="6"/>
        <v>0</v>
      </c>
      <c r="N91">
        <f t="shared" si="7"/>
        <v>0</v>
      </c>
    </row>
    <row r="92" spans="1:14" x14ac:dyDescent="0.3">
      <c r="A92" s="1">
        <v>5</v>
      </c>
      <c r="B92" t="s">
        <v>136</v>
      </c>
      <c r="C92" t="s">
        <v>5726</v>
      </c>
      <c r="I92" t="str">
        <f t="shared" si="2"/>
        <v>N/A</v>
      </c>
      <c r="J92">
        <f t="shared" si="3"/>
        <v>245300000</v>
      </c>
      <c r="K92">
        <f t="shared" si="4"/>
        <v>0</v>
      </c>
      <c r="L92">
        <f t="shared" si="5"/>
        <v>0</v>
      </c>
      <c r="M92">
        <f t="shared" si="6"/>
        <v>0</v>
      </c>
      <c r="N92">
        <f t="shared" si="7"/>
        <v>0</v>
      </c>
    </row>
    <row r="93" spans="1:14" x14ac:dyDescent="0.3">
      <c r="A93" s="1">
        <v>6</v>
      </c>
      <c r="B93" t="s">
        <v>138</v>
      </c>
      <c r="C93" t="s">
        <v>5689</v>
      </c>
      <c r="I93" t="str">
        <f t="shared" si="2"/>
        <v>N/A</v>
      </c>
      <c r="J93" t="str">
        <f t="shared" si="3"/>
        <v>6.07</v>
      </c>
      <c r="K93">
        <f t="shared" si="4"/>
        <v>0</v>
      </c>
      <c r="L93">
        <f t="shared" si="5"/>
        <v>0</v>
      </c>
      <c r="M93">
        <f t="shared" si="6"/>
        <v>0</v>
      </c>
      <c r="N93">
        <f t="shared" si="7"/>
        <v>0</v>
      </c>
    </row>
    <row r="94" spans="1:14" x14ac:dyDescent="0.3">
      <c r="A94" s="1">
        <v>7</v>
      </c>
      <c r="B94" t="s">
        <v>139</v>
      </c>
      <c r="C94" t="s">
        <v>5727</v>
      </c>
      <c r="I94" t="str">
        <f t="shared" si="2"/>
        <v>N/A</v>
      </c>
      <c r="J94">
        <f t="shared" si="3"/>
        <v>-0.17</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5728</v>
      </c>
      <c r="I96" t="str">
        <f t="shared" si="2"/>
        <v>N/A</v>
      </c>
      <c r="J96">
        <f t="shared" si="3"/>
        <v>155200000</v>
      </c>
      <c r="K96">
        <f t="shared" si="4"/>
        <v>0</v>
      </c>
      <c r="L96">
        <f t="shared" si="5"/>
        <v>0</v>
      </c>
      <c r="M96">
        <f t="shared" si="6"/>
        <v>0</v>
      </c>
      <c r="N96">
        <f t="shared" si="7"/>
        <v>0</v>
      </c>
    </row>
    <row r="97" spans="1:14" x14ac:dyDescent="0.3">
      <c r="A97" s="1">
        <v>1</v>
      </c>
      <c r="B97" t="s">
        <v>142</v>
      </c>
      <c r="C97" t="s">
        <v>5729</v>
      </c>
      <c r="I97" t="str">
        <f t="shared" si="2"/>
        <v>N/A</v>
      </c>
      <c r="J97" t="str">
        <f t="shared" si="3"/>
        <v>3.97</v>
      </c>
      <c r="K97">
        <f t="shared" si="4"/>
        <v>0</v>
      </c>
      <c r="L97">
        <f t="shared" si="5"/>
        <v>0</v>
      </c>
      <c r="M97">
        <f t="shared" si="6"/>
        <v>0</v>
      </c>
      <c r="N97">
        <f t="shared" si="7"/>
        <v>0</v>
      </c>
    </row>
    <row r="98" spans="1:14" x14ac:dyDescent="0.3">
      <c r="A98" s="1">
        <v>2</v>
      </c>
      <c r="B98" t="s">
        <v>144</v>
      </c>
      <c r="C98" t="s">
        <v>5730</v>
      </c>
      <c r="I98" t="str">
        <f t="shared" si="2"/>
        <v>N/A</v>
      </c>
      <c r="J98">
        <f t="shared" si="3"/>
        <v>4269999999.9999995</v>
      </c>
      <c r="K98">
        <f t="shared" si="4"/>
        <v>0</v>
      </c>
      <c r="L98">
        <f t="shared" si="5"/>
        <v>0</v>
      </c>
      <c r="M98">
        <f t="shared" si="6"/>
        <v>0</v>
      </c>
      <c r="N98">
        <f t="shared" si="7"/>
        <v>0</v>
      </c>
    </row>
    <row r="99" spans="1:14" x14ac:dyDescent="0.3">
      <c r="A99" s="1">
        <v>3</v>
      </c>
      <c r="B99" t="s">
        <v>146</v>
      </c>
      <c r="C99" t="s">
        <v>5731</v>
      </c>
      <c r="I99" t="str">
        <f t="shared" si="2"/>
        <v>N/A</v>
      </c>
      <c r="J99" t="str">
        <f t="shared" si="3"/>
        <v>308.07</v>
      </c>
      <c r="K99">
        <f t="shared" si="4"/>
        <v>0</v>
      </c>
      <c r="L99">
        <f t="shared" si="5"/>
        <v>0</v>
      </c>
      <c r="M99">
        <f t="shared" si="6"/>
        <v>0</v>
      </c>
      <c r="N99">
        <f t="shared" si="7"/>
        <v>0</v>
      </c>
    </row>
    <row r="100" spans="1:14" x14ac:dyDescent="0.3">
      <c r="A100" s="1">
        <v>4</v>
      </c>
      <c r="B100" t="s">
        <v>148</v>
      </c>
      <c r="C100" t="s">
        <v>5732</v>
      </c>
      <c r="I100" t="str">
        <f t="shared" si="2"/>
        <v>N/A</v>
      </c>
      <c r="J100" t="str">
        <f t="shared" si="3"/>
        <v>2.49</v>
      </c>
      <c r="K100">
        <f t="shared" si="4"/>
        <v>0</v>
      </c>
      <c r="L100">
        <f t="shared" si="5"/>
        <v>0</v>
      </c>
      <c r="M100">
        <f t="shared" si="6"/>
        <v>0</v>
      </c>
      <c r="N100">
        <f t="shared" si="7"/>
        <v>0</v>
      </c>
    </row>
    <row r="101" spans="1:14" x14ac:dyDescent="0.3">
      <c r="A101" s="1">
        <v>5</v>
      </c>
      <c r="B101" t="s">
        <v>149</v>
      </c>
      <c r="C101" t="s">
        <v>5733</v>
      </c>
      <c r="I101" t="str">
        <f t="shared" si="2"/>
        <v>N/A</v>
      </c>
      <c r="J101" t="str">
        <f t="shared" si="3"/>
        <v>35.43</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5734</v>
      </c>
      <c r="I103" t="str">
        <f t="shared" si="2"/>
        <v>N/A</v>
      </c>
      <c r="J103">
        <f t="shared" si="3"/>
        <v>598200000</v>
      </c>
      <c r="K103">
        <f t="shared" si="4"/>
        <v>0</v>
      </c>
      <c r="L103">
        <f t="shared" si="5"/>
        <v>0</v>
      </c>
      <c r="M103">
        <f t="shared" si="6"/>
        <v>0</v>
      </c>
      <c r="N103">
        <f t="shared" si="7"/>
        <v>0</v>
      </c>
    </row>
    <row r="104" spans="1:14" x14ac:dyDescent="0.3">
      <c r="A104" s="1">
        <v>1</v>
      </c>
      <c r="B104" t="s">
        <v>152</v>
      </c>
      <c r="C104" t="s">
        <v>5735</v>
      </c>
      <c r="I104" t="str">
        <f t="shared" si="2"/>
        <v>N/A</v>
      </c>
      <c r="J104">
        <f t="shared" si="3"/>
        <v>-195090000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506</v>
      </c>
      <c r="I106" t="str">
        <f t="shared" si="2"/>
        <v>N/A</v>
      </c>
      <c r="J106" t="str">
        <f t="shared" si="3"/>
        <v>1.48</v>
      </c>
      <c r="K106">
        <f t="shared" si="4"/>
        <v>0</v>
      </c>
      <c r="L106">
        <f t="shared" si="5"/>
        <v>0</v>
      </c>
      <c r="M106">
        <f t="shared" si="6"/>
        <v>0</v>
      </c>
      <c r="N106">
        <f t="shared" si="7"/>
        <v>0</v>
      </c>
    </row>
    <row r="107" spans="1:14" x14ac:dyDescent="0.3">
      <c r="A107" s="1">
        <v>1</v>
      </c>
      <c r="B107" t="s">
        <v>153</v>
      </c>
      <c r="C107" t="s">
        <v>5736</v>
      </c>
      <c r="I107" t="str">
        <f t="shared" si="2"/>
        <v>N/A</v>
      </c>
      <c r="J107">
        <f t="shared" si="3"/>
        <v>0.3286</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5737</v>
      </c>
      <c r="I109" t="str">
        <f t="shared" si="2"/>
        <v>N/A</v>
      </c>
      <c r="J109" t="str">
        <f t="shared" si="3"/>
        <v>66.30</v>
      </c>
      <c r="K109">
        <f t="shared" si="4"/>
        <v>0</v>
      </c>
      <c r="L109">
        <f t="shared" si="5"/>
        <v>0</v>
      </c>
      <c r="M109">
        <f t="shared" si="6"/>
        <v>0</v>
      </c>
      <c r="N109">
        <f t="shared" si="7"/>
        <v>0</v>
      </c>
    </row>
    <row r="110" spans="1:14" x14ac:dyDescent="0.3">
      <c r="A110" s="1">
        <v>4</v>
      </c>
      <c r="B110" t="s">
        <v>159</v>
      </c>
      <c r="C110" t="s">
        <v>5738</v>
      </c>
      <c r="I110" t="str">
        <f t="shared" si="2"/>
        <v>N/A</v>
      </c>
      <c r="J110" t="str">
        <f t="shared" si="3"/>
        <v>40.66</v>
      </c>
      <c r="K110">
        <f t="shared" si="4"/>
        <v>0</v>
      </c>
      <c r="L110">
        <f t="shared" si="5"/>
        <v>0</v>
      </c>
      <c r="M110">
        <f t="shared" si="6"/>
        <v>0</v>
      </c>
      <c r="N110">
        <f t="shared" si="7"/>
        <v>0</v>
      </c>
    </row>
    <row r="111" spans="1:14" x14ac:dyDescent="0.3">
      <c r="A111" s="1">
        <v>5</v>
      </c>
      <c r="B111" t="s">
        <v>161</v>
      </c>
      <c r="C111" t="s">
        <v>112</v>
      </c>
      <c r="I111" t="str">
        <f t="shared" si="2"/>
        <v>N/A</v>
      </c>
      <c r="J111" t="str">
        <f t="shared" si="3"/>
        <v>62.89</v>
      </c>
      <c r="K111">
        <f t="shared" si="4"/>
        <v>0</v>
      </c>
      <c r="L111">
        <f t="shared" si="5"/>
        <v>0</v>
      </c>
      <c r="M111">
        <f t="shared" si="6"/>
        <v>0</v>
      </c>
      <c r="N111">
        <f t="shared" si="7"/>
        <v>0</v>
      </c>
    </row>
    <row r="112" spans="1:14" x14ac:dyDescent="0.3">
      <c r="A112" s="1">
        <v>6</v>
      </c>
      <c r="B112" t="s">
        <v>163</v>
      </c>
      <c r="C112" t="s">
        <v>5739</v>
      </c>
      <c r="I112" t="str">
        <f t="shared" si="2"/>
        <v>N/A</v>
      </c>
      <c r="J112" t="str">
        <f t="shared" si="3"/>
        <v>60.28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5740</v>
      </c>
      <c r="I114" t="str">
        <f t="shared" si="2"/>
        <v>N/A</v>
      </c>
      <c r="J114" t="str">
        <f t="shared" si="3"/>
        <v>269.88k</v>
      </c>
      <c r="K114">
        <f t="shared" si="4"/>
        <v>0</v>
      </c>
      <c r="L114">
        <f t="shared" si="5"/>
        <v>0</v>
      </c>
      <c r="M114">
        <f t="shared" si="6"/>
        <v>0</v>
      </c>
      <c r="N114">
        <f t="shared" si="7"/>
        <v>0</v>
      </c>
    </row>
    <row r="115" spans="1:14" x14ac:dyDescent="0.3">
      <c r="A115" s="1">
        <v>1</v>
      </c>
      <c r="B115" t="s">
        <v>167</v>
      </c>
      <c r="C115" t="s">
        <v>5741</v>
      </c>
      <c r="I115" t="str">
        <f t="shared" si="2"/>
        <v>N/A</v>
      </c>
      <c r="J115" t="str">
        <f t="shared" si="3"/>
        <v>218.75k</v>
      </c>
      <c r="K115">
        <f t="shared" si="4"/>
        <v>0</v>
      </c>
      <c r="L115">
        <f t="shared" si="5"/>
        <v>0</v>
      </c>
      <c r="M115">
        <f t="shared" si="6"/>
        <v>0</v>
      </c>
      <c r="N115">
        <f t="shared" si="7"/>
        <v>0</v>
      </c>
    </row>
    <row r="116" spans="1:14" x14ac:dyDescent="0.3">
      <c r="A116" s="1">
        <v>2</v>
      </c>
      <c r="B116" t="s">
        <v>169</v>
      </c>
      <c r="C116" t="s">
        <v>5742</v>
      </c>
      <c r="I116" t="str">
        <f t="shared" si="2"/>
        <v>N/A</v>
      </c>
      <c r="J116">
        <f t="shared" si="3"/>
        <v>39100000</v>
      </c>
      <c r="K116">
        <f t="shared" si="4"/>
        <v>0</v>
      </c>
      <c r="L116">
        <f t="shared" si="5"/>
        <v>0</v>
      </c>
      <c r="M116">
        <f t="shared" si="6"/>
        <v>0</v>
      </c>
      <c r="N116">
        <f t="shared" si="7"/>
        <v>0</v>
      </c>
    </row>
    <row r="117" spans="1:14" x14ac:dyDescent="0.3">
      <c r="A117" s="1">
        <v>3</v>
      </c>
      <c r="B117" t="s">
        <v>171</v>
      </c>
      <c r="C117" t="s">
        <v>5743</v>
      </c>
      <c r="I117" t="str">
        <f t="shared" si="2"/>
        <v>N/A</v>
      </c>
      <c r="J117">
        <f t="shared" si="3"/>
        <v>38620000</v>
      </c>
      <c r="K117">
        <f t="shared" si="4"/>
        <v>0</v>
      </c>
      <c r="L117">
        <f t="shared" si="5"/>
        <v>0</v>
      </c>
      <c r="M117">
        <f t="shared" si="6"/>
        <v>0</v>
      </c>
      <c r="N117">
        <f t="shared" si="7"/>
        <v>0</v>
      </c>
    </row>
    <row r="118" spans="1:14" x14ac:dyDescent="0.3">
      <c r="A118" s="1">
        <v>4</v>
      </c>
      <c r="B118" t="s">
        <v>173</v>
      </c>
      <c r="C118" t="s">
        <v>5744</v>
      </c>
      <c r="I118" t="str">
        <f t="shared" si="2"/>
        <v>N/A</v>
      </c>
      <c r="J118">
        <f t="shared" si="3"/>
        <v>6.1600000000000002E-2</v>
      </c>
      <c r="K118">
        <f t="shared" si="4"/>
        <v>0</v>
      </c>
      <c r="L118">
        <f t="shared" si="5"/>
        <v>0</v>
      </c>
      <c r="M118">
        <f t="shared" si="6"/>
        <v>0</v>
      </c>
      <c r="N118">
        <f t="shared" si="7"/>
        <v>0</v>
      </c>
    </row>
    <row r="119" spans="1:14" x14ac:dyDescent="0.3">
      <c r="A119" s="1">
        <v>5</v>
      </c>
      <c r="B119" t="s">
        <v>174</v>
      </c>
      <c r="C119" t="s">
        <v>5745</v>
      </c>
      <c r="I119" t="str">
        <f t="shared" si="2"/>
        <v>N/A</v>
      </c>
      <c r="J119">
        <f t="shared" si="3"/>
        <v>1.0529999999999999</v>
      </c>
      <c r="K119">
        <f t="shared" si="4"/>
        <v>0</v>
      </c>
      <c r="L119">
        <f t="shared" si="5"/>
        <v>0</v>
      </c>
      <c r="M119">
        <f t="shared" si="6"/>
        <v>0</v>
      </c>
      <c r="N119">
        <f t="shared" si="7"/>
        <v>0</v>
      </c>
    </row>
    <row r="120" spans="1:14" x14ac:dyDescent="0.3">
      <c r="A120" s="1">
        <v>6</v>
      </c>
      <c r="B120" t="s">
        <v>175</v>
      </c>
      <c r="C120" t="s">
        <v>272</v>
      </c>
      <c r="I120" t="str">
        <f t="shared" si="2"/>
        <v>N/A</v>
      </c>
      <c r="J120">
        <f t="shared" si="3"/>
        <v>11200000</v>
      </c>
      <c r="K120">
        <f t="shared" si="4"/>
        <v>0</v>
      </c>
      <c r="L120">
        <f t="shared" si="5"/>
        <v>0</v>
      </c>
      <c r="M120">
        <f t="shared" si="6"/>
        <v>0</v>
      </c>
      <c r="N120">
        <f t="shared" si="7"/>
        <v>0</v>
      </c>
    </row>
    <row r="121" spans="1:14" x14ac:dyDescent="0.3">
      <c r="A121" s="1">
        <v>7</v>
      </c>
      <c r="B121" t="s">
        <v>176</v>
      </c>
      <c r="C121" t="s">
        <v>5746</v>
      </c>
      <c r="I121" t="str">
        <f t="shared" si="2"/>
        <v>N/A</v>
      </c>
      <c r="J121" t="str">
        <f t="shared" si="3"/>
        <v>45.11</v>
      </c>
      <c r="K121">
        <f t="shared" si="4"/>
        <v>0</v>
      </c>
      <c r="L121">
        <f t="shared" si="5"/>
        <v>0</v>
      </c>
      <c r="M121">
        <f t="shared" si="6"/>
        <v>0</v>
      </c>
      <c r="N121">
        <f t="shared" si="7"/>
        <v>0</v>
      </c>
    </row>
    <row r="122" spans="1:14" x14ac:dyDescent="0.3">
      <c r="A122" s="1">
        <v>8</v>
      </c>
      <c r="B122" t="s">
        <v>177</v>
      </c>
      <c r="C122" t="s">
        <v>5747</v>
      </c>
      <c r="I122" t="str">
        <f t="shared" si="2"/>
        <v>N/A</v>
      </c>
      <c r="J122">
        <f t="shared" si="3"/>
        <v>0.59850000000000003</v>
      </c>
      <c r="K122">
        <f t="shared" si="4"/>
        <v>0</v>
      </c>
      <c r="L122">
        <f t="shared" si="5"/>
        <v>0</v>
      </c>
      <c r="M122">
        <f t="shared" si="6"/>
        <v>0</v>
      </c>
      <c r="N122">
        <f t="shared" si="7"/>
        <v>0</v>
      </c>
    </row>
    <row r="123" spans="1:14" x14ac:dyDescent="0.3">
      <c r="A123" s="1">
        <v>9</v>
      </c>
      <c r="B123" t="s">
        <v>178</v>
      </c>
      <c r="C123" t="s">
        <v>5453</v>
      </c>
      <c r="I123" t="str">
        <f t="shared" si="2"/>
        <v>N/A</v>
      </c>
      <c r="J123">
        <f t="shared" si="3"/>
        <v>11260000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3467</v>
      </c>
      <c r="I125" t="str">
        <f t="shared" si="8"/>
        <v>N/A</v>
      </c>
      <c r="J125" t="str">
        <f t="shared" si="9"/>
        <v>1.68</v>
      </c>
      <c r="K125">
        <f t="shared" si="10"/>
        <v>0</v>
      </c>
      <c r="L125">
        <f t="shared" si="11"/>
        <v>0</v>
      </c>
      <c r="M125">
        <f t="shared" si="12"/>
        <v>0</v>
      </c>
      <c r="N125">
        <f t="shared" si="13"/>
        <v>0</v>
      </c>
    </row>
    <row r="126" spans="1:14" x14ac:dyDescent="0.3">
      <c r="A126" s="1">
        <v>1</v>
      </c>
      <c r="B126" t="s">
        <v>180</v>
      </c>
      <c r="C126" t="s">
        <v>5748</v>
      </c>
      <c r="I126" t="str">
        <f t="shared" si="8"/>
        <v>N/A</v>
      </c>
      <c r="J126">
        <f t="shared" si="9"/>
        <v>2.7200000000000002E-2</v>
      </c>
      <c r="K126">
        <f t="shared" si="10"/>
        <v>0</v>
      </c>
      <c r="L126">
        <f t="shared" si="11"/>
        <v>0</v>
      </c>
      <c r="M126">
        <f t="shared" si="12"/>
        <v>0</v>
      </c>
      <c r="N126">
        <f t="shared" si="13"/>
        <v>0</v>
      </c>
    </row>
    <row r="127" spans="1:14" x14ac:dyDescent="0.3">
      <c r="A127" s="1">
        <v>2</v>
      </c>
      <c r="B127" t="s">
        <v>181</v>
      </c>
      <c r="C127" t="s">
        <v>2846</v>
      </c>
      <c r="I127" t="str">
        <f t="shared" si="8"/>
        <v>N/A</v>
      </c>
      <c r="J127" t="str">
        <f t="shared" si="9"/>
        <v>1.62</v>
      </c>
      <c r="K127">
        <f t="shared" si="10"/>
        <v>0</v>
      </c>
      <c r="L127">
        <f t="shared" si="11"/>
        <v>0</v>
      </c>
      <c r="M127">
        <f t="shared" si="12"/>
        <v>0</v>
      </c>
      <c r="N127">
        <f t="shared" si="13"/>
        <v>0</v>
      </c>
    </row>
    <row r="128" spans="1:14" x14ac:dyDescent="0.3">
      <c r="A128" s="1">
        <v>3</v>
      </c>
      <c r="B128" t="s">
        <v>183</v>
      </c>
      <c r="C128" t="s">
        <v>5749</v>
      </c>
      <c r="I128" t="str">
        <f t="shared" si="8"/>
        <v>N/A</v>
      </c>
      <c r="J128">
        <f t="shared" si="9"/>
        <v>2.5700000000000001E-2</v>
      </c>
      <c r="K128">
        <f t="shared" si="10"/>
        <v>0</v>
      </c>
      <c r="L128">
        <f t="shared" si="11"/>
        <v>0</v>
      </c>
      <c r="M128">
        <f t="shared" si="12"/>
        <v>0</v>
      </c>
      <c r="N128">
        <f t="shared" si="13"/>
        <v>0</v>
      </c>
    </row>
    <row r="129" spans="1:14" x14ac:dyDescent="0.3">
      <c r="A129" s="1">
        <v>4</v>
      </c>
      <c r="B129" t="s">
        <v>185</v>
      </c>
      <c r="C129" t="s">
        <v>5750</v>
      </c>
      <c r="I129" t="str">
        <f t="shared" si="8"/>
        <v>N/A</v>
      </c>
      <c r="J129" t="str">
        <f t="shared" si="9"/>
        <v>2.68</v>
      </c>
      <c r="K129">
        <f t="shared" si="10"/>
        <v>0</v>
      </c>
      <c r="L129">
        <f t="shared" si="11"/>
        <v>0</v>
      </c>
      <c r="M129">
        <f t="shared" si="12"/>
        <v>0</v>
      </c>
      <c r="N129">
        <f t="shared" si="13"/>
        <v>0</v>
      </c>
    </row>
    <row r="130" spans="1:14" x14ac:dyDescent="0.3">
      <c r="A130" s="1">
        <v>5</v>
      </c>
      <c r="B130" t="s">
        <v>186</v>
      </c>
      <c r="C130" t="s">
        <v>5751</v>
      </c>
      <c r="I130" t="str">
        <f t="shared" si="8"/>
        <v>N/A</v>
      </c>
      <c r="J130">
        <f t="shared" si="9"/>
        <v>0.26690000000000003</v>
      </c>
      <c r="K130">
        <f t="shared" si="10"/>
        <v>0</v>
      </c>
      <c r="L130">
        <f t="shared" si="11"/>
        <v>0</v>
      </c>
      <c r="M130">
        <f t="shared" si="12"/>
        <v>0</v>
      </c>
      <c r="N130">
        <f t="shared" si="13"/>
        <v>0</v>
      </c>
    </row>
    <row r="131" spans="1:14" x14ac:dyDescent="0.3">
      <c r="A131" s="1">
        <v>6</v>
      </c>
      <c r="B131" t="s">
        <v>187</v>
      </c>
      <c r="C131" t="s">
        <v>5752</v>
      </c>
      <c r="I131" t="str">
        <f t="shared" si="8"/>
        <v>N/A</v>
      </c>
      <c r="J131" t="str">
        <f t="shared" si="9"/>
        <v>Jun 30, 2017</v>
      </c>
      <c r="K131">
        <f t="shared" si="10"/>
        <v>0</v>
      </c>
      <c r="L131">
        <f t="shared" si="11"/>
        <v>0</v>
      </c>
      <c r="M131">
        <f t="shared" si="12"/>
        <v>0</v>
      </c>
      <c r="N131">
        <f t="shared" si="13"/>
        <v>0</v>
      </c>
    </row>
    <row r="132" spans="1:14" x14ac:dyDescent="0.3">
      <c r="A132" s="1">
        <v>7</v>
      </c>
      <c r="B132" t="s">
        <v>188</v>
      </c>
      <c r="C132" t="s">
        <v>5753</v>
      </c>
      <c r="I132" t="str">
        <f t="shared" si="8"/>
        <v>N/A</v>
      </c>
      <c r="J132" t="str">
        <f t="shared" si="9"/>
        <v>Jun 13,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5754</v>
      </c>
      <c r="I134" t="str">
        <f t="shared" si="8"/>
        <v>N/A</v>
      </c>
      <c r="J134" t="str">
        <f t="shared" si="9"/>
        <v>Jun 2, 1998</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5755</v>
      </c>
      <c r="C138" t="s">
        <v>2075</v>
      </c>
      <c r="D138" t="s">
        <v>3135</v>
      </c>
      <c r="E138" t="s">
        <v>4232</v>
      </c>
      <c r="F138">
        <v>58</v>
      </c>
      <c r="I138" t="str">
        <f t="shared" si="8"/>
        <v>neg_trend</v>
      </c>
      <c r="J138" t="str">
        <f t="shared" si="9"/>
        <v>Chairman, Chief Exec. Officer and Pres</v>
      </c>
      <c r="K138">
        <f t="shared" si="10"/>
        <v>2040000</v>
      </c>
      <c r="L138">
        <f t="shared" si="11"/>
        <v>1190000</v>
      </c>
      <c r="M138">
        <f t="shared" si="12"/>
        <v>58</v>
      </c>
      <c r="N138">
        <f t="shared" si="13"/>
        <v>0</v>
      </c>
    </row>
    <row r="139" spans="1:14" x14ac:dyDescent="0.3">
      <c r="A139" s="1">
        <v>1</v>
      </c>
      <c r="B139" t="s">
        <v>5756</v>
      </c>
      <c r="C139" t="s">
        <v>1185</v>
      </c>
      <c r="D139" t="s">
        <v>5757</v>
      </c>
      <c r="E139" t="s">
        <v>5758</v>
      </c>
      <c r="F139">
        <v>53</v>
      </c>
      <c r="I139" t="str">
        <f t="shared" si="8"/>
        <v>neg_trend</v>
      </c>
      <c r="J139" t="str">
        <f t="shared" si="9"/>
        <v>Chief Financial Officer and Exec. VP</v>
      </c>
      <c r="K139" t="str">
        <f t="shared" si="10"/>
        <v>942.24k</v>
      </c>
      <c r="L139" t="str">
        <f t="shared" si="11"/>
        <v>341.88k</v>
      </c>
      <c r="M139">
        <f t="shared" si="12"/>
        <v>53</v>
      </c>
      <c r="N139">
        <f t="shared" si="13"/>
        <v>0</v>
      </c>
    </row>
    <row r="140" spans="1:14" x14ac:dyDescent="0.3">
      <c r="A140" s="1">
        <v>2</v>
      </c>
      <c r="B140" t="s">
        <v>5759</v>
      </c>
      <c r="C140" t="s">
        <v>5760</v>
      </c>
      <c r="D140" t="s">
        <v>5761</v>
      </c>
      <c r="E140" t="s">
        <v>5762</v>
      </c>
      <c r="F140">
        <v>62</v>
      </c>
      <c r="I140" t="str">
        <f t="shared" si="8"/>
        <v>neg_trend</v>
      </c>
      <c r="J140" t="str">
        <f t="shared" si="9"/>
        <v>Exec. VP, Gen. Counsel and Corp. Sec.</v>
      </c>
      <c r="K140" t="str">
        <f t="shared" si="10"/>
        <v>725.89k</v>
      </c>
      <c r="L140" t="str">
        <f t="shared" si="11"/>
        <v>207.2k</v>
      </c>
      <c r="M140">
        <f t="shared" si="12"/>
        <v>62</v>
      </c>
      <c r="N140">
        <f t="shared" si="13"/>
        <v>0</v>
      </c>
    </row>
    <row r="141" spans="1:14" x14ac:dyDescent="0.3">
      <c r="A141" s="1">
        <v>3</v>
      </c>
      <c r="B141" t="s">
        <v>5763</v>
      </c>
      <c r="C141" t="s">
        <v>5764</v>
      </c>
      <c r="D141" t="s">
        <v>5765</v>
      </c>
      <c r="E141" t="s">
        <v>1759</v>
      </c>
      <c r="F141">
        <v>60</v>
      </c>
      <c r="I141" t="str">
        <f t="shared" si="8"/>
        <v>N/A</v>
      </c>
      <c r="J141" t="str">
        <f t="shared" si="9"/>
        <v>Exec. VP and Pres of Rail International</v>
      </c>
      <c r="K141">
        <f t="shared" si="10"/>
        <v>1110000</v>
      </c>
      <c r="L141">
        <f t="shared" si="11"/>
        <v>1630000</v>
      </c>
      <c r="M141">
        <f t="shared" si="12"/>
        <v>60</v>
      </c>
      <c r="N141">
        <f t="shared" si="13"/>
        <v>0</v>
      </c>
    </row>
    <row r="142" spans="1:14" x14ac:dyDescent="0.3">
      <c r="A142" s="1">
        <v>4</v>
      </c>
      <c r="B142" t="s">
        <v>5766</v>
      </c>
      <c r="C142" t="s">
        <v>5767</v>
      </c>
      <c r="D142" t="s">
        <v>5768</v>
      </c>
      <c r="E142" t="s">
        <v>5769</v>
      </c>
      <c r="F142">
        <v>48</v>
      </c>
      <c r="I142" t="str">
        <f t="shared" si="8"/>
        <v>neg_trend</v>
      </c>
      <c r="J142" t="str">
        <f t="shared" si="9"/>
        <v>Exec. VP and Pres of Rail North America</v>
      </c>
      <c r="K142" t="str">
        <f t="shared" si="10"/>
        <v>768.87k</v>
      </c>
      <c r="L142" t="str">
        <f t="shared" si="11"/>
        <v>115.4k</v>
      </c>
      <c r="M142">
        <f t="shared" si="12"/>
        <v>48</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326</v>
      </c>
      <c r="C145" t="s">
        <v>1836</v>
      </c>
      <c r="D145" t="s">
        <v>4803</v>
      </c>
      <c r="E145" t="s">
        <v>1825</v>
      </c>
      <c r="F145" t="s">
        <v>1825</v>
      </c>
      <c r="G145" t="s">
        <v>5701</v>
      </c>
      <c r="I145" t="str">
        <f t="shared" si="8"/>
        <v>N/A</v>
      </c>
      <c r="J145">
        <f t="shared" si="9"/>
        <v>1240000000</v>
      </c>
      <c r="K145">
        <f t="shared" si="10"/>
        <v>1320000000</v>
      </c>
      <c r="L145">
        <f t="shared" si="11"/>
        <v>1450000000</v>
      </c>
      <c r="M145">
        <f t="shared" si="12"/>
        <v>1450000000</v>
      </c>
      <c r="N145">
        <f t="shared" si="13"/>
        <v>1420000000</v>
      </c>
    </row>
    <row r="146" spans="1:14" x14ac:dyDescent="0.3">
      <c r="A146" s="1">
        <v>1</v>
      </c>
      <c r="B146" t="s">
        <v>331</v>
      </c>
      <c r="C146" t="s">
        <v>332</v>
      </c>
      <c r="D146" t="s">
        <v>5770</v>
      </c>
      <c r="E146" t="s">
        <v>4974</v>
      </c>
      <c r="F146" t="s">
        <v>5771</v>
      </c>
      <c r="G146" t="s">
        <v>5772</v>
      </c>
      <c r="I146" t="str">
        <f t="shared" si="8"/>
        <v>N/A</v>
      </c>
      <c r="J146" t="str">
        <f t="shared" si="9"/>
        <v>N/A</v>
      </c>
      <c r="K146">
        <f t="shared" si="10"/>
        <v>6.2600000000000003E-2</v>
      </c>
      <c r="L146">
        <f t="shared" si="11"/>
        <v>9.8400000000000001E-2</v>
      </c>
      <c r="M146">
        <f t="shared" si="12"/>
        <v>-8.0000000000000004E-4</v>
      </c>
      <c r="N146">
        <f t="shared" si="13"/>
        <v>-2.1800000000000003E-2</v>
      </c>
    </row>
    <row r="147" spans="1:14" x14ac:dyDescent="0.3">
      <c r="A147" s="1">
        <v>2</v>
      </c>
      <c r="B147" t="s">
        <v>337</v>
      </c>
      <c r="C147" t="s">
        <v>5773</v>
      </c>
      <c r="D147" t="s">
        <v>5774</v>
      </c>
      <c r="E147" t="s">
        <v>5775</v>
      </c>
      <c r="F147" t="s">
        <v>5776</v>
      </c>
      <c r="G147" t="s">
        <v>5777</v>
      </c>
      <c r="I147" t="str">
        <f t="shared" si="8"/>
        <v>N/A</v>
      </c>
      <c r="J147">
        <f t="shared" si="9"/>
        <v>821100000</v>
      </c>
      <c r="K147">
        <f t="shared" si="10"/>
        <v>869700000</v>
      </c>
      <c r="L147">
        <f t="shared" si="11"/>
        <v>913800000</v>
      </c>
      <c r="M147">
        <f t="shared" si="12"/>
        <v>859400000</v>
      </c>
      <c r="N147">
        <f t="shared" si="13"/>
        <v>831400000</v>
      </c>
    </row>
    <row r="148" spans="1:14" x14ac:dyDescent="0.3">
      <c r="A148" s="1">
        <v>3</v>
      </c>
      <c r="B148" t="s">
        <v>343</v>
      </c>
      <c r="C148" t="s">
        <v>5778</v>
      </c>
      <c r="D148" t="s">
        <v>5779</v>
      </c>
      <c r="E148" t="s">
        <v>5780</v>
      </c>
      <c r="F148" t="s">
        <v>5781</v>
      </c>
      <c r="G148" t="s">
        <v>5782</v>
      </c>
      <c r="I148" t="str">
        <f t="shared" si="8"/>
        <v>N/A</v>
      </c>
      <c r="J148">
        <f t="shared" si="9"/>
        <v>571700000</v>
      </c>
      <c r="K148">
        <f t="shared" si="10"/>
        <v>601900000</v>
      </c>
      <c r="L148">
        <f t="shared" si="11"/>
        <v>640300000</v>
      </c>
      <c r="M148">
        <f t="shared" si="12"/>
        <v>568900000</v>
      </c>
      <c r="N148">
        <f t="shared" si="13"/>
        <v>521200000.00000006</v>
      </c>
    </row>
    <row r="149" spans="1:14" x14ac:dyDescent="0.3">
      <c r="A149" s="1">
        <v>4</v>
      </c>
      <c r="B149" t="s">
        <v>349</v>
      </c>
      <c r="C149" t="s">
        <v>5783</v>
      </c>
      <c r="D149" t="s">
        <v>5784</v>
      </c>
      <c r="E149" t="s">
        <v>5785</v>
      </c>
      <c r="F149" t="s">
        <v>5786</v>
      </c>
      <c r="G149" t="s">
        <v>5787</v>
      </c>
      <c r="I149" t="str">
        <f t="shared" si="8"/>
        <v>pos_trend</v>
      </c>
      <c r="J149">
        <f t="shared" si="9"/>
        <v>249400000</v>
      </c>
      <c r="K149">
        <f t="shared" si="10"/>
        <v>267800000</v>
      </c>
      <c r="L149">
        <f t="shared" si="11"/>
        <v>273500000</v>
      </c>
      <c r="M149">
        <f t="shared" si="12"/>
        <v>290500000</v>
      </c>
      <c r="N149">
        <f t="shared" si="13"/>
        <v>310200000</v>
      </c>
    </row>
    <row r="150" spans="1:14" x14ac:dyDescent="0.3">
      <c r="A150" s="1">
        <v>5</v>
      </c>
      <c r="B150" t="s">
        <v>355</v>
      </c>
      <c r="C150" t="s">
        <v>5783</v>
      </c>
      <c r="D150" t="s">
        <v>5784</v>
      </c>
      <c r="E150" t="s">
        <v>5785</v>
      </c>
      <c r="F150" t="s">
        <v>5786</v>
      </c>
      <c r="G150" t="s">
        <v>5787</v>
      </c>
      <c r="I150" t="str">
        <f t="shared" si="8"/>
        <v>pos_trend</v>
      </c>
      <c r="J150">
        <f t="shared" si="9"/>
        <v>249400000</v>
      </c>
      <c r="K150">
        <f t="shared" si="10"/>
        <v>267800000</v>
      </c>
      <c r="L150">
        <f t="shared" si="11"/>
        <v>273500000</v>
      </c>
      <c r="M150">
        <f t="shared" si="12"/>
        <v>290500000</v>
      </c>
      <c r="N150">
        <f t="shared" si="13"/>
        <v>310200000</v>
      </c>
    </row>
    <row r="151" spans="1:14" x14ac:dyDescent="0.3">
      <c r="A151" s="1">
        <v>6</v>
      </c>
      <c r="B151" t="s">
        <v>361</v>
      </c>
      <c r="C151" t="s">
        <v>332</v>
      </c>
      <c r="D151" t="s">
        <v>332</v>
      </c>
      <c r="E151" t="s">
        <v>332</v>
      </c>
      <c r="F151" t="s">
        <v>332</v>
      </c>
      <c r="G151" t="s">
        <v>332</v>
      </c>
      <c r="I151" t="str">
        <f t="shared" si="8"/>
        <v>N/A</v>
      </c>
      <c r="J151" t="str">
        <f t="shared" si="9"/>
        <v>N/A</v>
      </c>
      <c r="K151" t="str">
        <f t="shared" si="10"/>
        <v>N/A</v>
      </c>
      <c r="L151" t="str">
        <f t="shared" si="11"/>
        <v>N/A</v>
      </c>
      <c r="M151" t="str">
        <f t="shared" si="12"/>
        <v>N/A</v>
      </c>
      <c r="N151" t="str">
        <f t="shared" si="13"/>
        <v>N/A</v>
      </c>
    </row>
    <row r="152" spans="1:14" x14ac:dyDescent="0.3">
      <c r="A152" s="1">
        <v>7</v>
      </c>
      <c r="B152" t="s">
        <v>367</v>
      </c>
      <c r="C152" t="s">
        <v>332</v>
      </c>
      <c r="D152" t="s">
        <v>4337</v>
      </c>
      <c r="E152" t="s">
        <v>1490</v>
      </c>
      <c r="F152" t="s">
        <v>5788</v>
      </c>
      <c r="G152" t="s">
        <v>5789</v>
      </c>
      <c r="I152" t="str">
        <f t="shared" si="8"/>
        <v>N/A</v>
      </c>
      <c r="J152" t="str">
        <f t="shared" si="9"/>
        <v>N/A</v>
      </c>
      <c r="K152">
        <f t="shared" si="10"/>
        <v>5.9200000000000003E-2</v>
      </c>
      <c r="L152">
        <f t="shared" si="11"/>
        <v>5.0700000000000002E-2</v>
      </c>
      <c r="M152">
        <f t="shared" si="12"/>
        <v>-5.9500000000000004E-2</v>
      </c>
      <c r="N152">
        <f t="shared" si="13"/>
        <v>-3.2599999999999997E-2</v>
      </c>
    </row>
    <row r="153" spans="1:14" x14ac:dyDescent="0.3">
      <c r="A153" s="1">
        <v>8</v>
      </c>
      <c r="B153" t="s">
        <v>372</v>
      </c>
      <c r="C153" t="s">
        <v>5790</v>
      </c>
      <c r="D153" t="s">
        <v>5791</v>
      </c>
      <c r="E153" t="s">
        <v>5792</v>
      </c>
      <c r="F153" t="s">
        <v>5793</v>
      </c>
      <c r="G153" t="s">
        <v>5794</v>
      </c>
      <c r="I153" t="str">
        <f t="shared" si="8"/>
        <v>N/A</v>
      </c>
      <c r="J153">
        <f t="shared" si="9"/>
        <v>422100000</v>
      </c>
      <c r="K153">
        <f t="shared" si="10"/>
        <v>451300000</v>
      </c>
      <c r="L153">
        <f t="shared" si="11"/>
        <v>537200000</v>
      </c>
      <c r="M153">
        <f t="shared" si="12"/>
        <v>590500000</v>
      </c>
      <c r="N153">
        <f t="shared" si="13"/>
        <v>586900000</v>
      </c>
    </row>
    <row r="154" spans="1:14" x14ac:dyDescent="0.3">
      <c r="A154" s="1">
        <v>9</v>
      </c>
      <c r="B154" t="s">
        <v>377</v>
      </c>
      <c r="C154" t="s">
        <v>332</v>
      </c>
      <c r="D154" t="s">
        <v>2947</v>
      </c>
      <c r="E154" t="s">
        <v>5795</v>
      </c>
      <c r="F154" t="s">
        <v>5796</v>
      </c>
      <c r="G154" t="s">
        <v>5797</v>
      </c>
      <c r="I154" t="str">
        <f t="shared" si="8"/>
        <v>N/A</v>
      </c>
      <c r="J154" t="str">
        <f t="shared" si="9"/>
        <v>N/A</v>
      </c>
      <c r="K154">
        <f t="shared" si="10"/>
        <v>6.9199999999999998E-2</v>
      </c>
      <c r="L154">
        <f t="shared" si="11"/>
        <v>0.19030000000000002</v>
      </c>
      <c r="M154">
        <f t="shared" si="12"/>
        <v>9.9199999999999997E-2</v>
      </c>
      <c r="N154">
        <f t="shared" si="13"/>
        <v>-6.1000000000000004E-3</v>
      </c>
    </row>
    <row r="155" spans="1:14" x14ac:dyDescent="0.3">
      <c r="A155" s="1">
        <v>10</v>
      </c>
      <c r="B155" t="s">
        <v>382</v>
      </c>
      <c r="C155" t="s">
        <v>332</v>
      </c>
      <c r="D155" t="s">
        <v>332</v>
      </c>
      <c r="E155" t="s">
        <v>332</v>
      </c>
      <c r="F155" t="s">
        <v>332</v>
      </c>
      <c r="G155" t="s">
        <v>5798</v>
      </c>
      <c r="I155" t="str">
        <f t="shared" si="8"/>
        <v>N/A</v>
      </c>
      <c r="J155" t="str">
        <f t="shared" si="9"/>
        <v>N/A</v>
      </c>
      <c r="K155" t="str">
        <f t="shared" si="10"/>
        <v>N/A</v>
      </c>
      <c r="L155" t="str">
        <f t="shared" si="11"/>
        <v>N/A</v>
      </c>
      <c r="M155" t="str">
        <f t="shared" si="12"/>
        <v>N/A</v>
      </c>
      <c r="N155">
        <f t="shared" si="13"/>
        <v>0.41380000000000006</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320</v>
      </c>
      <c r="D157" s="1" t="s">
        <v>321</v>
      </c>
      <c r="E157" s="1" t="s">
        <v>322</v>
      </c>
      <c r="F157" s="1" t="s">
        <v>323</v>
      </c>
      <c r="G157" s="1" t="s">
        <v>324</v>
      </c>
      <c r="H157" s="1" t="s">
        <v>325</v>
      </c>
      <c r="I157" t="str">
        <f t="shared" si="8"/>
        <v>pos_trend</v>
      </c>
      <c r="J157" t="str">
        <f t="shared" si="9"/>
        <v>2012</v>
      </c>
      <c r="K157" t="str">
        <f t="shared" si="10"/>
        <v>2013</v>
      </c>
      <c r="L157" t="str">
        <f t="shared" si="11"/>
        <v>2014</v>
      </c>
      <c r="M157" t="str">
        <f t="shared" si="12"/>
        <v>2015</v>
      </c>
      <c r="N157" t="str">
        <f t="shared" si="13"/>
        <v>2016</v>
      </c>
    </row>
    <row r="158" spans="1:14" x14ac:dyDescent="0.3">
      <c r="A158" s="1">
        <v>0</v>
      </c>
      <c r="B158" t="s">
        <v>385</v>
      </c>
      <c r="C158" t="s">
        <v>5799</v>
      </c>
      <c r="D158" t="s">
        <v>5800</v>
      </c>
      <c r="E158" t="s">
        <v>5801</v>
      </c>
      <c r="F158" t="s">
        <v>5802</v>
      </c>
      <c r="G158" t="s">
        <v>5803</v>
      </c>
      <c r="I158" t="str">
        <f t="shared" si="8"/>
        <v>N/A</v>
      </c>
      <c r="J158">
        <f t="shared" si="9"/>
        <v>160200000</v>
      </c>
      <c r="K158">
        <f t="shared" si="10"/>
        <v>178300000</v>
      </c>
      <c r="L158">
        <f t="shared" si="11"/>
        <v>189200000</v>
      </c>
      <c r="M158">
        <f t="shared" si="12"/>
        <v>192400000</v>
      </c>
      <c r="N158">
        <f t="shared" si="13"/>
        <v>174700000</v>
      </c>
    </row>
    <row r="159" spans="1:14" x14ac:dyDescent="0.3">
      <c r="A159" s="1">
        <v>1</v>
      </c>
      <c r="B159" t="s">
        <v>391</v>
      </c>
      <c r="C159" t="s">
        <v>332</v>
      </c>
      <c r="D159" t="s">
        <v>332</v>
      </c>
      <c r="E159" t="s">
        <v>332</v>
      </c>
      <c r="F159" t="s">
        <v>332</v>
      </c>
      <c r="G159" t="s">
        <v>332</v>
      </c>
      <c r="I159" t="str">
        <f t="shared" si="8"/>
        <v>N/A</v>
      </c>
      <c r="J159" t="str">
        <f t="shared" si="9"/>
        <v>N/A</v>
      </c>
      <c r="K159" t="str">
        <f t="shared" si="10"/>
        <v>N/A</v>
      </c>
      <c r="L159" t="str">
        <f t="shared" si="11"/>
        <v>N/A</v>
      </c>
      <c r="M159" t="str">
        <f t="shared" si="12"/>
        <v>N/A</v>
      </c>
      <c r="N159" t="str">
        <f t="shared" si="13"/>
        <v>N/A</v>
      </c>
    </row>
    <row r="160" spans="1:14" x14ac:dyDescent="0.3">
      <c r="A160" s="1">
        <v>2</v>
      </c>
      <c r="B160" t="s">
        <v>397</v>
      </c>
      <c r="C160" t="s">
        <v>5799</v>
      </c>
      <c r="D160" t="s">
        <v>5800</v>
      </c>
      <c r="E160" t="s">
        <v>5801</v>
      </c>
      <c r="F160" t="s">
        <v>5802</v>
      </c>
      <c r="G160" t="s">
        <v>5803</v>
      </c>
      <c r="I160" t="str">
        <f t="shared" si="8"/>
        <v>N/A</v>
      </c>
      <c r="J160">
        <f t="shared" si="9"/>
        <v>160200000</v>
      </c>
      <c r="K160">
        <f t="shared" si="10"/>
        <v>178300000</v>
      </c>
      <c r="L160">
        <f t="shared" si="11"/>
        <v>189200000</v>
      </c>
      <c r="M160">
        <f t="shared" si="12"/>
        <v>192400000</v>
      </c>
      <c r="N160">
        <f t="shared" si="13"/>
        <v>174700000</v>
      </c>
    </row>
    <row r="161" spans="1:14" x14ac:dyDescent="0.3">
      <c r="A161" s="1">
        <v>3</v>
      </c>
      <c r="B161" t="s">
        <v>403</v>
      </c>
      <c r="C161" t="s">
        <v>332</v>
      </c>
      <c r="D161" t="s">
        <v>5804</v>
      </c>
      <c r="E161" t="s">
        <v>5805</v>
      </c>
      <c r="F161" t="s">
        <v>5806</v>
      </c>
      <c r="G161" t="s">
        <v>5807</v>
      </c>
      <c r="I161" t="str">
        <f t="shared" si="8"/>
        <v>neg_trend</v>
      </c>
      <c r="J161" t="str">
        <f t="shared" si="9"/>
        <v>N/A</v>
      </c>
      <c r="K161">
        <f t="shared" si="10"/>
        <v>0.113</v>
      </c>
      <c r="L161">
        <f t="shared" si="11"/>
        <v>6.1100000000000002E-2</v>
      </c>
      <c r="M161">
        <f t="shared" si="12"/>
        <v>1.6899999999999998E-2</v>
      </c>
      <c r="N161">
        <f t="shared" si="13"/>
        <v>-9.1999999999999998E-2</v>
      </c>
    </row>
    <row r="162" spans="1:14" x14ac:dyDescent="0.3">
      <c r="A162" s="1">
        <v>4</v>
      </c>
      <c r="B162" t="s">
        <v>408</v>
      </c>
      <c r="C162" t="s">
        <v>5808</v>
      </c>
      <c r="D162" t="s">
        <v>5809</v>
      </c>
      <c r="E162" t="s">
        <v>5810</v>
      </c>
      <c r="F162" t="s">
        <v>5811</v>
      </c>
      <c r="G162" t="s">
        <v>5812</v>
      </c>
      <c r="I162" t="str">
        <f t="shared" si="8"/>
        <v>pos_trend</v>
      </c>
      <c r="J162">
        <f t="shared" si="9"/>
        <v>24200000</v>
      </c>
      <c r="K162">
        <f t="shared" si="10"/>
        <v>26100000</v>
      </c>
      <c r="L162">
        <f t="shared" si="11"/>
        <v>28900000</v>
      </c>
      <c r="M162">
        <f t="shared" si="12"/>
        <v>38400000</v>
      </c>
      <c r="N162">
        <f t="shared" si="13"/>
        <v>43800000</v>
      </c>
    </row>
    <row r="163" spans="1:14" x14ac:dyDescent="0.3">
      <c r="A163" s="1">
        <v>5</v>
      </c>
      <c r="B163" t="s">
        <v>409</v>
      </c>
      <c r="C163" t="s">
        <v>2479</v>
      </c>
      <c r="D163" t="s">
        <v>5813</v>
      </c>
      <c r="E163" t="s">
        <v>5814</v>
      </c>
      <c r="F163" t="s">
        <v>5815</v>
      </c>
      <c r="G163" t="s">
        <v>5816</v>
      </c>
      <c r="I163" t="str">
        <f t="shared" si="8"/>
        <v>N/A</v>
      </c>
      <c r="J163" t="str">
        <f t="shared" si="9"/>
        <v>(10.6M)</v>
      </c>
      <c r="K163" t="str">
        <f t="shared" si="10"/>
        <v>(1.1M)</v>
      </c>
      <c r="L163" t="str">
        <f t="shared" si="11"/>
        <v>(5.4M)</v>
      </c>
      <c r="M163">
        <f t="shared" si="12"/>
        <v>27000000</v>
      </c>
      <c r="N163">
        <f t="shared" si="13"/>
        <v>36700000</v>
      </c>
    </row>
    <row r="164" spans="1:14" x14ac:dyDescent="0.3">
      <c r="A164" s="1">
        <v>6</v>
      </c>
      <c r="B164" t="s">
        <v>412</v>
      </c>
      <c r="C164" t="s">
        <v>5817</v>
      </c>
      <c r="D164" t="s">
        <v>5818</v>
      </c>
      <c r="E164" t="s">
        <v>5819</v>
      </c>
      <c r="F164" t="s">
        <v>5820</v>
      </c>
      <c r="G164" t="s">
        <v>5821</v>
      </c>
      <c r="I164" t="str">
        <f t="shared" si="8"/>
        <v>N/A</v>
      </c>
      <c r="J164">
        <f t="shared" si="9"/>
        <v>248300000</v>
      </c>
      <c r="K164">
        <f t="shared" si="10"/>
        <v>248000000</v>
      </c>
      <c r="L164">
        <f t="shared" si="11"/>
        <v>324500000</v>
      </c>
      <c r="M164">
        <f t="shared" si="12"/>
        <v>332700000</v>
      </c>
      <c r="N164">
        <f t="shared" si="13"/>
        <v>331700000</v>
      </c>
    </row>
    <row r="165" spans="1:14" x14ac:dyDescent="0.3">
      <c r="A165" s="1">
        <v>7</v>
      </c>
      <c r="B165" t="s">
        <v>415</v>
      </c>
      <c r="C165" t="s">
        <v>5822</v>
      </c>
      <c r="D165" t="s">
        <v>5823</v>
      </c>
      <c r="E165" t="s">
        <v>5824</v>
      </c>
      <c r="F165" t="s">
        <v>5825</v>
      </c>
      <c r="G165" t="s">
        <v>5826</v>
      </c>
      <c r="I165" t="str">
        <f t="shared" si="8"/>
        <v>N/A</v>
      </c>
      <c r="J165">
        <f t="shared" si="9"/>
        <v>71300000</v>
      </c>
      <c r="K165">
        <f t="shared" si="10"/>
        <v>87600000</v>
      </c>
      <c r="L165">
        <f t="shared" si="11"/>
        <v>55500000</v>
      </c>
      <c r="M165">
        <f t="shared" si="12"/>
        <v>87900000</v>
      </c>
      <c r="N165">
        <f t="shared" si="13"/>
        <v>114100000</v>
      </c>
    </row>
    <row r="166" spans="1:14" x14ac:dyDescent="0.3">
      <c r="A166" s="1">
        <v>8</v>
      </c>
      <c r="B166" t="s">
        <v>421</v>
      </c>
      <c r="C166" t="s">
        <v>332</v>
      </c>
      <c r="D166" t="s">
        <v>332</v>
      </c>
      <c r="E166" t="s">
        <v>3683</v>
      </c>
      <c r="F166" t="s">
        <v>2156</v>
      </c>
      <c r="G166" t="s">
        <v>1000</v>
      </c>
      <c r="I166" t="str">
        <f t="shared" si="8"/>
        <v>N/A</v>
      </c>
      <c r="J166" t="str">
        <f t="shared" si="9"/>
        <v>N/A</v>
      </c>
      <c r="K166" t="str">
        <f t="shared" si="10"/>
        <v>N/A</v>
      </c>
      <c r="L166" t="str">
        <f t="shared" si="11"/>
        <v>900000</v>
      </c>
      <c r="M166">
        <f t="shared" si="12"/>
        <v>1100000</v>
      </c>
      <c r="N166">
        <f t="shared" si="13"/>
        <v>1900000</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5827</v>
      </c>
      <c r="D168" t="s">
        <v>5828</v>
      </c>
      <c r="E168" t="s">
        <v>5829</v>
      </c>
      <c r="F168" t="s">
        <v>5830</v>
      </c>
      <c r="G168" t="s">
        <v>5831</v>
      </c>
      <c r="I168" t="str">
        <f t="shared" si="8"/>
        <v>N/A</v>
      </c>
      <c r="J168">
        <f t="shared" si="9"/>
        <v>175800000</v>
      </c>
      <c r="K168">
        <f t="shared" si="10"/>
        <v>176600000</v>
      </c>
      <c r="L168">
        <f t="shared" si="11"/>
        <v>149700000</v>
      </c>
      <c r="M168">
        <f t="shared" si="12"/>
        <v>151400000</v>
      </c>
      <c r="N168">
        <f t="shared" si="13"/>
        <v>142300000</v>
      </c>
    </row>
    <row r="169" spans="1:14" x14ac:dyDescent="0.3">
      <c r="A169" s="1">
        <v>11</v>
      </c>
      <c r="B169" t="s">
        <v>434</v>
      </c>
      <c r="C169" t="s">
        <v>332</v>
      </c>
      <c r="D169" t="s">
        <v>5832</v>
      </c>
      <c r="E169" t="s">
        <v>5833</v>
      </c>
      <c r="F169" t="s">
        <v>5834</v>
      </c>
      <c r="G169" t="s">
        <v>5835</v>
      </c>
      <c r="I169" t="str">
        <f t="shared" si="8"/>
        <v>N/A</v>
      </c>
      <c r="J169" t="str">
        <f t="shared" si="9"/>
        <v>N/A</v>
      </c>
      <c r="K169">
        <f t="shared" si="10"/>
        <v>4.5999999999999999E-3</v>
      </c>
      <c r="L169">
        <f t="shared" si="11"/>
        <v>-0.15230000000000002</v>
      </c>
      <c r="M169">
        <f t="shared" si="12"/>
        <v>1.1399999999999999E-2</v>
      </c>
      <c r="N169">
        <f t="shared" si="13"/>
        <v>-6.0100000000000001E-2</v>
      </c>
    </row>
    <row r="170" spans="1:14" x14ac:dyDescent="0.3">
      <c r="A170" s="1">
        <v>12</v>
      </c>
      <c r="B170" t="s">
        <v>439</v>
      </c>
      <c r="C170" t="s">
        <v>5827</v>
      </c>
      <c r="D170" t="s">
        <v>5828</v>
      </c>
      <c r="E170" t="s">
        <v>5829</v>
      </c>
      <c r="F170" t="s">
        <v>5830</v>
      </c>
      <c r="G170" t="s">
        <v>5831</v>
      </c>
      <c r="I170" t="str">
        <f t="shared" si="8"/>
        <v>N/A</v>
      </c>
      <c r="J170">
        <f t="shared" si="9"/>
        <v>175800000</v>
      </c>
      <c r="K170">
        <f t="shared" si="10"/>
        <v>176600000</v>
      </c>
      <c r="L170">
        <f t="shared" si="11"/>
        <v>149700000</v>
      </c>
      <c r="M170">
        <f t="shared" si="12"/>
        <v>151400000</v>
      </c>
      <c r="N170">
        <f t="shared" si="13"/>
        <v>142300000</v>
      </c>
    </row>
    <row r="171" spans="1:14" x14ac:dyDescent="0.3">
      <c r="A171" s="1">
        <v>13</v>
      </c>
      <c r="B171" t="s">
        <v>440</v>
      </c>
      <c r="C171" t="s">
        <v>332</v>
      </c>
      <c r="D171" t="s">
        <v>332</v>
      </c>
      <c r="E171" t="s">
        <v>332</v>
      </c>
      <c r="F171" t="s">
        <v>332</v>
      </c>
      <c r="G171" t="s">
        <v>332</v>
      </c>
      <c r="I171" t="str">
        <f t="shared" si="8"/>
        <v>N/A</v>
      </c>
      <c r="J171" t="str">
        <f t="shared" si="9"/>
        <v>N/A</v>
      </c>
      <c r="K171" t="str">
        <f t="shared" si="10"/>
        <v>N/A</v>
      </c>
      <c r="L171" t="str">
        <f t="shared" si="11"/>
        <v>N/A</v>
      </c>
      <c r="M171" t="str">
        <f t="shared" si="12"/>
        <v>N/A</v>
      </c>
      <c r="N171" t="str">
        <f t="shared" si="13"/>
        <v>N/A</v>
      </c>
    </row>
    <row r="172" spans="1:14" x14ac:dyDescent="0.3">
      <c r="A172" s="1">
        <v>14</v>
      </c>
      <c r="B172" t="s">
        <v>441</v>
      </c>
      <c r="C172" t="s">
        <v>5836</v>
      </c>
      <c r="D172" t="s">
        <v>5837</v>
      </c>
      <c r="E172" t="s">
        <v>5838</v>
      </c>
      <c r="F172" t="s">
        <v>5839</v>
      </c>
      <c r="G172" t="s">
        <v>5840</v>
      </c>
      <c r="I172" t="str">
        <f t="shared" si="8"/>
        <v>pos_trend</v>
      </c>
      <c r="J172">
        <f t="shared" si="9"/>
        <v>143800000</v>
      </c>
      <c r="K172">
        <f t="shared" si="10"/>
        <v>159000000</v>
      </c>
      <c r="L172">
        <f t="shared" si="11"/>
        <v>231200000</v>
      </c>
      <c r="M172">
        <f t="shared" si="12"/>
        <v>270300000</v>
      </c>
      <c r="N172">
        <f t="shared" si="13"/>
        <v>305400000</v>
      </c>
    </row>
    <row r="173" spans="1:14" x14ac:dyDescent="0.3">
      <c r="A173" s="1">
        <v>15</v>
      </c>
      <c r="B173" t="s">
        <v>447</v>
      </c>
      <c r="C173" t="s">
        <v>332</v>
      </c>
      <c r="D173" t="s">
        <v>5841</v>
      </c>
      <c r="E173" t="s">
        <v>5842</v>
      </c>
      <c r="F173" t="s">
        <v>5843</v>
      </c>
      <c r="G173" t="s">
        <v>3112</v>
      </c>
      <c r="I173" t="str">
        <f t="shared" si="8"/>
        <v>N/A</v>
      </c>
      <c r="J173" t="str">
        <f t="shared" si="9"/>
        <v>N/A</v>
      </c>
      <c r="K173">
        <f t="shared" si="10"/>
        <v>0.1057</v>
      </c>
      <c r="L173">
        <f t="shared" si="11"/>
        <v>0.45409999999999995</v>
      </c>
      <c r="M173">
        <f t="shared" si="12"/>
        <v>0.1691</v>
      </c>
      <c r="N173">
        <f t="shared" si="13"/>
        <v>0.12990000000000002</v>
      </c>
    </row>
    <row r="174" spans="1:14" x14ac:dyDescent="0.3">
      <c r="A174" s="1">
        <v>16</v>
      </c>
      <c r="B174" t="s">
        <v>452</v>
      </c>
      <c r="C174" t="s">
        <v>332</v>
      </c>
      <c r="D174" t="s">
        <v>332</v>
      </c>
      <c r="E174" t="s">
        <v>332</v>
      </c>
      <c r="F174" t="s">
        <v>332</v>
      </c>
      <c r="G174" t="s">
        <v>5844</v>
      </c>
      <c r="I174" t="str">
        <f t="shared" si="8"/>
        <v>N/A</v>
      </c>
      <c r="J174" t="str">
        <f t="shared" si="9"/>
        <v>N/A</v>
      </c>
      <c r="K174" t="str">
        <f t="shared" si="10"/>
        <v>N/A</v>
      </c>
      <c r="L174" t="str">
        <f t="shared" si="11"/>
        <v>N/A</v>
      </c>
      <c r="M174" t="str">
        <f t="shared" si="12"/>
        <v>N/A</v>
      </c>
      <c r="N174">
        <f t="shared" si="13"/>
        <v>0.21530000000000002</v>
      </c>
    </row>
    <row r="175" spans="1:14" x14ac:dyDescent="0.3">
      <c r="A175" s="1">
        <v>17</v>
      </c>
      <c r="B175" t="s">
        <v>454</v>
      </c>
      <c r="C175" t="s">
        <v>5809</v>
      </c>
      <c r="D175" t="s">
        <v>5845</v>
      </c>
      <c r="E175" t="s">
        <v>5846</v>
      </c>
      <c r="F175" t="s">
        <v>5847</v>
      </c>
      <c r="G175" t="s">
        <v>5848</v>
      </c>
      <c r="I175" t="str">
        <f t="shared" si="8"/>
        <v>N/A</v>
      </c>
      <c r="J175">
        <f t="shared" si="9"/>
        <v>26100000</v>
      </c>
      <c r="K175">
        <f t="shared" si="10"/>
        <v>65500000</v>
      </c>
      <c r="L175">
        <f t="shared" si="11"/>
        <v>75700000</v>
      </c>
      <c r="M175">
        <f t="shared" si="12"/>
        <v>110900000</v>
      </c>
      <c r="N175">
        <f t="shared" si="13"/>
        <v>95700000</v>
      </c>
    </row>
    <row r="176" spans="1:14" x14ac:dyDescent="0.3">
      <c r="A176" s="1">
        <v>18</v>
      </c>
      <c r="B176" t="s">
        <v>459</v>
      </c>
      <c r="C176" t="s">
        <v>844</v>
      </c>
      <c r="D176" t="s">
        <v>607</v>
      </c>
      <c r="E176" t="s">
        <v>3995</v>
      </c>
      <c r="F176" t="s">
        <v>3962</v>
      </c>
      <c r="G176" t="s">
        <v>5849</v>
      </c>
      <c r="I176" t="str">
        <f t="shared" si="8"/>
        <v>N/A</v>
      </c>
      <c r="J176" t="str">
        <f t="shared" si="9"/>
        <v>(6.3M)</v>
      </c>
      <c r="K176">
        <f t="shared" si="10"/>
        <v>1400000</v>
      </c>
      <c r="L176">
        <f t="shared" si="11"/>
        <v>1300000</v>
      </c>
      <c r="M176">
        <f t="shared" si="12"/>
        <v>5400000</v>
      </c>
      <c r="N176">
        <f t="shared" si="13"/>
        <v>6000000</v>
      </c>
    </row>
    <row r="177" spans="1:14" x14ac:dyDescent="0.3">
      <c r="A177" s="1">
        <v>19</v>
      </c>
      <c r="B177" t="s">
        <v>464</v>
      </c>
      <c r="C177" t="s">
        <v>5850</v>
      </c>
      <c r="D177" t="s">
        <v>2140</v>
      </c>
      <c r="E177" t="s">
        <v>5851</v>
      </c>
      <c r="F177" t="s">
        <v>5852</v>
      </c>
      <c r="G177" t="s">
        <v>5853</v>
      </c>
      <c r="I177" t="str">
        <f t="shared" si="8"/>
        <v>pos_trend</v>
      </c>
      <c r="J177">
        <f t="shared" si="9"/>
        <v>8000000</v>
      </c>
      <c r="K177">
        <f t="shared" si="10"/>
        <v>10500000</v>
      </c>
      <c r="L177">
        <f t="shared" si="11"/>
        <v>13000000</v>
      </c>
      <c r="M177">
        <f t="shared" si="12"/>
        <v>15300000</v>
      </c>
      <c r="N177">
        <f t="shared" si="13"/>
        <v>16900000</v>
      </c>
    </row>
    <row r="178" spans="1:14" x14ac:dyDescent="0.3">
      <c r="A178" s="1">
        <v>20</v>
      </c>
      <c r="B178" t="s">
        <v>470</v>
      </c>
      <c r="C178" t="s">
        <v>5854</v>
      </c>
      <c r="D178" t="s">
        <v>5855</v>
      </c>
      <c r="E178" t="s">
        <v>5856</v>
      </c>
      <c r="F178" t="s">
        <v>5857</v>
      </c>
      <c r="G178" t="s">
        <v>5858</v>
      </c>
      <c r="I178" t="str">
        <f t="shared" si="8"/>
        <v>N/A</v>
      </c>
      <c r="J178">
        <f t="shared" si="9"/>
        <v>12900000</v>
      </c>
      <c r="K178">
        <f t="shared" si="10"/>
        <v>41900000</v>
      </c>
      <c r="L178">
        <f t="shared" si="11"/>
        <v>50600000</v>
      </c>
      <c r="M178">
        <f t="shared" si="12"/>
        <v>78400000</v>
      </c>
      <c r="N178">
        <f t="shared" si="13"/>
        <v>66300000</v>
      </c>
    </row>
    <row r="179" spans="1:14" x14ac:dyDescent="0.3">
      <c r="A179" s="1">
        <v>21</v>
      </c>
      <c r="B179" t="s">
        <v>476</v>
      </c>
      <c r="C179" t="s">
        <v>4193</v>
      </c>
      <c r="D179" t="s">
        <v>5859</v>
      </c>
      <c r="E179" t="s">
        <v>3610</v>
      </c>
      <c r="F179" t="s">
        <v>5860</v>
      </c>
      <c r="G179" t="s">
        <v>4179</v>
      </c>
      <c r="I179" t="str">
        <f t="shared" si="8"/>
        <v>N/A</v>
      </c>
      <c r="J179">
        <f t="shared" si="9"/>
        <v>11500000</v>
      </c>
      <c r="K179">
        <f t="shared" si="10"/>
        <v>11700000</v>
      </c>
      <c r="L179">
        <f t="shared" si="11"/>
        <v>10800000</v>
      </c>
      <c r="M179">
        <f t="shared" si="12"/>
        <v>11800000</v>
      </c>
      <c r="N179">
        <f t="shared" si="13"/>
        <v>6500000</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5861</v>
      </c>
      <c r="D181" t="s">
        <v>5862</v>
      </c>
      <c r="E181" t="s">
        <v>5863</v>
      </c>
      <c r="F181" t="s">
        <v>5864</v>
      </c>
      <c r="G181" t="s">
        <v>5865</v>
      </c>
      <c r="I181" t="str">
        <f t="shared" si="8"/>
        <v>N/A</v>
      </c>
      <c r="J181">
        <f t="shared" si="9"/>
        <v>19600000</v>
      </c>
      <c r="K181">
        <f t="shared" si="10"/>
        <v>75800000</v>
      </c>
      <c r="L181">
        <f t="shared" si="11"/>
        <v>49500000</v>
      </c>
      <c r="M181">
        <f t="shared" si="12"/>
        <v>45900000</v>
      </c>
      <c r="N181">
        <f t="shared" si="13"/>
        <v>47400000</v>
      </c>
    </row>
    <row r="182" spans="1:14" x14ac:dyDescent="0.3">
      <c r="A182" s="1">
        <v>24</v>
      </c>
      <c r="B182" t="s">
        <v>481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25</v>
      </c>
      <c r="B183" t="s">
        <v>482</v>
      </c>
      <c r="C183" t="s">
        <v>5866</v>
      </c>
      <c r="D183" t="s">
        <v>5867</v>
      </c>
      <c r="E183" t="s">
        <v>3508</v>
      </c>
      <c r="F183" t="s">
        <v>5868</v>
      </c>
      <c r="G183" t="s">
        <v>5869</v>
      </c>
      <c r="I183" t="str">
        <f t="shared" si="8"/>
        <v>pos_trend</v>
      </c>
      <c r="J183">
        <f t="shared" si="9"/>
        <v>137300000</v>
      </c>
      <c r="K183">
        <f t="shared" si="10"/>
        <v>169300000</v>
      </c>
      <c r="L183">
        <f t="shared" si="11"/>
        <v>205000000</v>
      </c>
      <c r="M183">
        <f t="shared" si="12"/>
        <v>205300000</v>
      </c>
      <c r="N183">
        <f t="shared" si="13"/>
        <v>257100000.00000003</v>
      </c>
    </row>
    <row r="184" spans="1:14" x14ac:dyDescent="0.3">
      <c r="A184" s="1">
        <v>26</v>
      </c>
      <c r="B184" t="s">
        <v>487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27</v>
      </c>
      <c r="B185" t="s">
        <v>488</v>
      </c>
      <c r="C185" t="s">
        <v>5866</v>
      </c>
      <c r="D185" t="s">
        <v>5867</v>
      </c>
      <c r="E185" t="s">
        <v>3508</v>
      </c>
      <c r="F185" t="s">
        <v>5868</v>
      </c>
      <c r="G185" t="s">
        <v>5869</v>
      </c>
      <c r="I185" t="str">
        <f t="shared" si="8"/>
        <v>pos_trend</v>
      </c>
      <c r="J185">
        <f t="shared" si="9"/>
        <v>137300000</v>
      </c>
      <c r="K185">
        <f t="shared" si="10"/>
        <v>169300000</v>
      </c>
      <c r="L185">
        <f t="shared" si="11"/>
        <v>205000000</v>
      </c>
      <c r="M185">
        <f t="shared" si="12"/>
        <v>205300000</v>
      </c>
      <c r="N185">
        <f t="shared" si="13"/>
        <v>257100000.00000003</v>
      </c>
    </row>
    <row r="186" spans="1:14" x14ac:dyDescent="0.3">
      <c r="A186" s="1">
        <v>28</v>
      </c>
      <c r="B186" t="s">
        <v>489</v>
      </c>
      <c r="C186" t="s">
        <v>332</v>
      </c>
      <c r="D186" t="s">
        <v>5870</v>
      </c>
      <c r="E186" t="s">
        <v>5871</v>
      </c>
      <c r="F186" t="s">
        <v>5872</v>
      </c>
      <c r="G186" t="s">
        <v>5873</v>
      </c>
      <c r="I186" t="str">
        <f t="shared" si="8"/>
        <v>N/A</v>
      </c>
      <c r="J186" t="str">
        <f t="shared" si="9"/>
        <v>N/A</v>
      </c>
      <c r="K186">
        <f t="shared" si="10"/>
        <v>0.2331</v>
      </c>
      <c r="L186">
        <f t="shared" si="11"/>
        <v>0.2109</v>
      </c>
      <c r="M186">
        <f t="shared" si="12"/>
        <v>1.5E-3</v>
      </c>
      <c r="N186">
        <f t="shared" si="13"/>
        <v>0.25230000000000002</v>
      </c>
    </row>
    <row r="187" spans="1:14" x14ac:dyDescent="0.3">
      <c r="A187" s="1">
        <v>29</v>
      </c>
      <c r="B187" t="s">
        <v>494</v>
      </c>
      <c r="C187" t="s">
        <v>332</v>
      </c>
      <c r="D187" t="s">
        <v>332</v>
      </c>
      <c r="E187" t="s">
        <v>332</v>
      </c>
      <c r="F187" t="s">
        <v>332</v>
      </c>
      <c r="G187" t="s">
        <v>5874</v>
      </c>
      <c r="I187" t="str">
        <f t="shared" si="8"/>
        <v>N/A</v>
      </c>
      <c r="J187" t="str">
        <f t="shared" si="9"/>
        <v>N/A</v>
      </c>
      <c r="K187" t="str">
        <f t="shared" si="10"/>
        <v>N/A</v>
      </c>
      <c r="L187" t="str">
        <f t="shared" si="11"/>
        <v>N/A</v>
      </c>
      <c r="M187" t="str">
        <f t="shared" si="12"/>
        <v>N/A</v>
      </c>
      <c r="N187">
        <f t="shared" si="13"/>
        <v>0.18129999999999999</v>
      </c>
    </row>
    <row r="188" spans="1:14" x14ac:dyDescent="0.3">
      <c r="A188" s="1">
        <v>30</v>
      </c>
      <c r="B188" t="s">
        <v>496</v>
      </c>
      <c r="C188" t="s">
        <v>332</v>
      </c>
      <c r="D188" t="s">
        <v>332</v>
      </c>
      <c r="E188" t="s">
        <v>332</v>
      </c>
      <c r="F188" t="s">
        <v>332</v>
      </c>
      <c r="G188" t="s">
        <v>332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t="str">
        <f t="shared" ref="N188:N251" si="1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34</v>
      </c>
      <c r="B192" t="s">
        <v>500</v>
      </c>
      <c r="C192" t="s">
        <v>5866</v>
      </c>
      <c r="D192" t="s">
        <v>5867</v>
      </c>
      <c r="E192" t="s">
        <v>3508</v>
      </c>
      <c r="F192" t="s">
        <v>5868</v>
      </c>
      <c r="G192" t="s">
        <v>5869</v>
      </c>
      <c r="I192" t="str">
        <f t="shared" si="14"/>
        <v>pos_trend</v>
      </c>
      <c r="J192">
        <f t="shared" si="15"/>
        <v>137300000</v>
      </c>
      <c r="K192">
        <f t="shared" si="16"/>
        <v>169300000</v>
      </c>
      <c r="L192">
        <f t="shared" si="17"/>
        <v>205000000</v>
      </c>
      <c r="M192">
        <f t="shared" si="18"/>
        <v>205300000</v>
      </c>
      <c r="N192">
        <f t="shared" si="19"/>
        <v>257100000.00000003</v>
      </c>
    </row>
    <row r="193" spans="1:14" x14ac:dyDescent="0.3">
      <c r="A193" s="1">
        <v>35</v>
      </c>
      <c r="B193" t="s">
        <v>501</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36</v>
      </c>
      <c r="B194" t="s">
        <v>502</v>
      </c>
      <c r="C194" t="s">
        <v>5866</v>
      </c>
      <c r="D194" t="s">
        <v>5867</v>
      </c>
      <c r="E194" t="s">
        <v>3508</v>
      </c>
      <c r="F194" t="s">
        <v>5868</v>
      </c>
      <c r="G194" t="s">
        <v>5869</v>
      </c>
      <c r="I194" t="str">
        <f t="shared" si="14"/>
        <v>pos_trend</v>
      </c>
      <c r="J194">
        <f t="shared" si="15"/>
        <v>137300000</v>
      </c>
      <c r="K194">
        <f t="shared" si="16"/>
        <v>169300000</v>
      </c>
      <c r="L194">
        <f t="shared" si="17"/>
        <v>205000000</v>
      </c>
      <c r="M194">
        <f t="shared" si="18"/>
        <v>205300000</v>
      </c>
      <c r="N194">
        <f t="shared" si="19"/>
        <v>257100000.00000003</v>
      </c>
    </row>
    <row r="195" spans="1:14" x14ac:dyDescent="0.3">
      <c r="A195" s="1">
        <v>37</v>
      </c>
      <c r="B195" t="s">
        <v>503</v>
      </c>
      <c r="C195" t="s">
        <v>5875</v>
      </c>
      <c r="D195" t="s">
        <v>5876</v>
      </c>
      <c r="E195" t="s">
        <v>2035</v>
      </c>
      <c r="F195" t="s">
        <v>5877</v>
      </c>
      <c r="G195" t="s">
        <v>5878</v>
      </c>
      <c r="I195" t="str">
        <f t="shared" si="14"/>
        <v>pos_trend</v>
      </c>
      <c r="J195" t="str">
        <f t="shared" si="15"/>
        <v>2.93</v>
      </c>
      <c r="K195" t="str">
        <f t="shared" si="16"/>
        <v>3.65</v>
      </c>
      <c r="L195" t="str">
        <f t="shared" si="17"/>
        <v>4.56</v>
      </c>
      <c r="M195" t="str">
        <f t="shared" si="18"/>
        <v>4.76</v>
      </c>
      <c r="N195" t="str">
        <f t="shared" si="19"/>
        <v>6.35</v>
      </c>
    </row>
    <row r="196" spans="1:14" x14ac:dyDescent="0.3">
      <c r="A196" s="1">
        <v>38</v>
      </c>
      <c r="B196" t="s">
        <v>509</v>
      </c>
      <c r="C196" t="s">
        <v>332</v>
      </c>
      <c r="D196" t="s">
        <v>5879</v>
      </c>
      <c r="E196" t="s">
        <v>5880</v>
      </c>
      <c r="F196" t="s">
        <v>5881</v>
      </c>
      <c r="G196" t="s">
        <v>5882</v>
      </c>
      <c r="I196" t="str">
        <f t="shared" si="14"/>
        <v>N/A</v>
      </c>
      <c r="J196" t="str">
        <f t="shared" si="15"/>
        <v>N/A</v>
      </c>
      <c r="K196">
        <f t="shared" si="16"/>
        <v>0.24530000000000002</v>
      </c>
      <c r="L196">
        <f t="shared" si="17"/>
        <v>0.24859999999999999</v>
      </c>
      <c r="M196">
        <f t="shared" si="18"/>
        <v>4.4900000000000002E-2</v>
      </c>
      <c r="N196">
        <f t="shared" si="19"/>
        <v>0.33400000000000002</v>
      </c>
    </row>
    <row r="197" spans="1:14" x14ac:dyDescent="0.3">
      <c r="A197" s="1">
        <v>39</v>
      </c>
      <c r="B197" t="s">
        <v>514</v>
      </c>
      <c r="C197" t="s">
        <v>5883</v>
      </c>
      <c r="D197" t="s">
        <v>3720</v>
      </c>
      <c r="E197" t="s">
        <v>5884</v>
      </c>
      <c r="F197" t="s">
        <v>5885</v>
      </c>
      <c r="G197" t="s">
        <v>5886</v>
      </c>
      <c r="I197" t="str">
        <f t="shared" si="14"/>
        <v>neg_trend</v>
      </c>
      <c r="J197">
        <f t="shared" si="15"/>
        <v>46800000</v>
      </c>
      <c r="K197">
        <f t="shared" si="16"/>
        <v>46400000</v>
      </c>
      <c r="L197">
        <f t="shared" si="17"/>
        <v>45000000</v>
      </c>
      <c r="M197">
        <f t="shared" si="18"/>
        <v>43100000</v>
      </c>
      <c r="N197">
        <f t="shared" si="19"/>
        <v>40500000</v>
      </c>
    </row>
    <row r="198" spans="1:14" x14ac:dyDescent="0.3">
      <c r="A198" s="1">
        <v>40</v>
      </c>
      <c r="B198" t="s">
        <v>519</v>
      </c>
      <c r="C198" t="s">
        <v>5887</v>
      </c>
      <c r="D198" t="s">
        <v>5888</v>
      </c>
      <c r="E198" t="s">
        <v>5889</v>
      </c>
      <c r="F198" t="s">
        <v>5890</v>
      </c>
      <c r="G198" t="s">
        <v>3759</v>
      </c>
      <c r="I198" t="str">
        <f t="shared" si="14"/>
        <v>pos_trend</v>
      </c>
      <c r="J198" t="str">
        <f t="shared" si="15"/>
        <v>2.88</v>
      </c>
      <c r="K198" t="str">
        <f t="shared" si="16"/>
        <v>3.59</v>
      </c>
      <c r="L198" t="str">
        <f t="shared" si="17"/>
        <v>4.48</v>
      </c>
      <c r="M198" t="str">
        <f t="shared" si="18"/>
        <v>4.69</v>
      </c>
      <c r="N198" t="str">
        <f t="shared" si="19"/>
        <v>6.29</v>
      </c>
    </row>
    <row r="199" spans="1:14" x14ac:dyDescent="0.3">
      <c r="A199" s="1">
        <v>41</v>
      </c>
      <c r="B199" t="s">
        <v>525</v>
      </c>
      <c r="C199" t="s">
        <v>332</v>
      </c>
      <c r="D199" t="s">
        <v>5891</v>
      </c>
      <c r="E199" t="s">
        <v>5892</v>
      </c>
      <c r="F199" t="s">
        <v>5893</v>
      </c>
      <c r="G199" t="s">
        <v>5894</v>
      </c>
      <c r="I199" t="str">
        <f t="shared" si="14"/>
        <v>N/A</v>
      </c>
      <c r="J199" t="str">
        <f t="shared" si="15"/>
        <v>N/A</v>
      </c>
      <c r="K199">
        <f t="shared" si="16"/>
        <v>0.2465</v>
      </c>
      <c r="L199">
        <f t="shared" si="17"/>
        <v>0.24790000000000001</v>
      </c>
      <c r="M199">
        <f t="shared" si="18"/>
        <v>4.6900000000000004E-2</v>
      </c>
      <c r="N199">
        <f t="shared" si="19"/>
        <v>0.3412</v>
      </c>
    </row>
    <row r="200" spans="1:14" x14ac:dyDescent="0.3">
      <c r="A200" s="1">
        <v>42</v>
      </c>
      <c r="B200" t="s">
        <v>530</v>
      </c>
      <c r="C200" t="s">
        <v>5895</v>
      </c>
      <c r="D200" t="s">
        <v>5896</v>
      </c>
      <c r="E200" t="s">
        <v>5897</v>
      </c>
      <c r="F200" t="s">
        <v>5812</v>
      </c>
      <c r="G200" t="s">
        <v>5898</v>
      </c>
      <c r="I200" t="str">
        <f t="shared" si="14"/>
        <v>neg_trend</v>
      </c>
      <c r="J200">
        <f t="shared" si="15"/>
        <v>47600000</v>
      </c>
      <c r="K200">
        <f t="shared" si="16"/>
        <v>47100000</v>
      </c>
      <c r="L200">
        <f t="shared" si="17"/>
        <v>45800000</v>
      </c>
      <c r="M200">
        <f t="shared" si="18"/>
        <v>43800000</v>
      </c>
      <c r="N200">
        <f t="shared" si="19"/>
        <v>40900000</v>
      </c>
    </row>
    <row r="201" spans="1:14" x14ac:dyDescent="0.3">
      <c r="A201" s="1">
        <v>43</v>
      </c>
      <c r="B201" t="s">
        <v>134</v>
      </c>
      <c r="C201" t="s">
        <v>5899</v>
      </c>
      <c r="D201" t="s">
        <v>5900</v>
      </c>
      <c r="E201" t="s">
        <v>5901</v>
      </c>
      <c r="F201" t="s">
        <v>5902</v>
      </c>
      <c r="G201" t="s">
        <v>5903</v>
      </c>
      <c r="I201" t="str">
        <f t="shared" si="14"/>
        <v>pos_trend</v>
      </c>
      <c r="J201">
        <f t="shared" si="15"/>
        <v>487100000</v>
      </c>
      <c r="K201">
        <f t="shared" si="16"/>
        <v>514700000.00000006</v>
      </c>
      <c r="L201">
        <f t="shared" si="17"/>
        <v>592600000</v>
      </c>
      <c r="M201">
        <f t="shared" si="18"/>
        <v>650200000</v>
      </c>
      <c r="N201">
        <f t="shared" si="19"/>
        <v>678600000</v>
      </c>
    </row>
    <row r="202" spans="1:14" x14ac:dyDescent="0.3">
      <c r="A202" s="1">
        <v>44</v>
      </c>
      <c r="B202" t="s">
        <v>541</v>
      </c>
      <c r="C202" t="s">
        <v>332</v>
      </c>
      <c r="D202" t="s">
        <v>5904</v>
      </c>
      <c r="E202" t="s">
        <v>5905</v>
      </c>
      <c r="F202" t="s">
        <v>5906</v>
      </c>
      <c r="G202" t="s">
        <v>5907</v>
      </c>
      <c r="I202" t="str">
        <f t="shared" si="14"/>
        <v>N/A</v>
      </c>
      <c r="J202" t="str">
        <f t="shared" si="15"/>
        <v>N/A</v>
      </c>
      <c r="K202">
        <f t="shared" si="16"/>
        <v>5.67E-2</v>
      </c>
      <c r="L202">
        <f t="shared" si="17"/>
        <v>0.15140000000000001</v>
      </c>
      <c r="M202">
        <f t="shared" si="18"/>
        <v>9.7200000000000009E-2</v>
      </c>
      <c r="N202">
        <f t="shared" si="19"/>
        <v>4.3700000000000003E-2</v>
      </c>
    </row>
    <row r="203" spans="1:14" x14ac:dyDescent="0.3">
      <c r="A203" s="1">
        <v>45</v>
      </c>
      <c r="B203" t="s">
        <v>546</v>
      </c>
      <c r="C203" t="s">
        <v>332</v>
      </c>
      <c r="D203" t="s">
        <v>332</v>
      </c>
      <c r="E203" t="s">
        <v>332</v>
      </c>
      <c r="F203" t="s">
        <v>332</v>
      </c>
      <c r="G203" t="s">
        <v>5908</v>
      </c>
      <c r="I203" t="str">
        <f t="shared" si="14"/>
        <v>N/A</v>
      </c>
      <c r="J203" t="str">
        <f t="shared" si="15"/>
        <v>N/A</v>
      </c>
      <c r="K203" t="str">
        <f t="shared" si="16"/>
        <v>N/A</v>
      </c>
      <c r="L203" t="str">
        <f t="shared" si="17"/>
        <v>N/A</v>
      </c>
      <c r="M203" t="str">
        <f t="shared" si="18"/>
        <v>N/A</v>
      </c>
      <c r="N203">
        <f t="shared" si="19"/>
        <v>0.47850000000000004</v>
      </c>
    </row>
    <row r="204" spans="1:14" x14ac:dyDescent="0.3">
      <c r="I204" t="str">
        <f t="shared" si="14"/>
        <v>N/A</v>
      </c>
      <c r="J204">
        <f t="shared" si="15"/>
        <v>0</v>
      </c>
      <c r="K204">
        <f t="shared" si="16"/>
        <v>0</v>
      </c>
      <c r="L204">
        <f t="shared" si="17"/>
        <v>0</v>
      </c>
      <c r="M204">
        <f t="shared" si="18"/>
        <v>0</v>
      </c>
      <c r="N204">
        <f t="shared" si="19"/>
        <v>0</v>
      </c>
    </row>
    <row r="205" spans="1:14" x14ac:dyDescent="0.3">
      <c r="B205" s="1" t="s">
        <v>319</v>
      </c>
      <c r="C205" s="1" t="s">
        <v>320</v>
      </c>
      <c r="D205" s="1" t="s">
        <v>321</v>
      </c>
      <c r="E205" s="1" t="s">
        <v>322</v>
      </c>
      <c r="F205" s="1" t="s">
        <v>323</v>
      </c>
      <c r="G205" s="1" t="s">
        <v>324</v>
      </c>
      <c r="H205" s="1" t="s">
        <v>325</v>
      </c>
      <c r="I205" t="str">
        <f t="shared" si="14"/>
        <v>pos_trend</v>
      </c>
      <c r="J205" t="str">
        <f t="shared" si="15"/>
        <v>2012</v>
      </c>
      <c r="K205" t="str">
        <f t="shared" si="16"/>
        <v>2013</v>
      </c>
      <c r="L205" t="str">
        <f t="shared" si="17"/>
        <v>2014</v>
      </c>
      <c r="M205" t="str">
        <f t="shared" si="18"/>
        <v>2015</v>
      </c>
      <c r="N205" t="str">
        <f t="shared" si="19"/>
        <v>2016</v>
      </c>
    </row>
    <row r="206" spans="1:14" x14ac:dyDescent="0.3">
      <c r="A206" s="1">
        <v>0</v>
      </c>
      <c r="B206" t="s">
        <v>548</v>
      </c>
      <c r="C206" t="s">
        <v>5909</v>
      </c>
      <c r="D206" t="s">
        <v>5910</v>
      </c>
      <c r="E206" t="s">
        <v>5911</v>
      </c>
      <c r="F206" t="s">
        <v>5912</v>
      </c>
      <c r="G206" t="s">
        <v>5913</v>
      </c>
      <c r="I206" t="str">
        <f t="shared" si="14"/>
        <v>N/A</v>
      </c>
      <c r="J206">
        <f t="shared" si="15"/>
        <v>263899999.99999997</v>
      </c>
      <c r="K206">
        <f t="shared" si="16"/>
        <v>400000000</v>
      </c>
      <c r="L206">
        <f t="shared" si="17"/>
        <v>224400000</v>
      </c>
      <c r="M206">
        <f t="shared" si="18"/>
        <v>219700000</v>
      </c>
      <c r="N206">
        <f t="shared" si="19"/>
        <v>311100000</v>
      </c>
    </row>
    <row r="207" spans="1:14" x14ac:dyDescent="0.3">
      <c r="A207" s="1">
        <v>1</v>
      </c>
      <c r="B207" t="s">
        <v>554</v>
      </c>
      <c r="C207" t="s">
        <v>5909</v>
      </c>
      <c r="D207" t="s">
        <v>5910</v>
      </c>
      <c r="E207" t="s">
        <v>5911</v>
      </c>
      <c r="F207" t="s">
        <v>5912</v>
      </c>
      <c r="G207" t="s">
        <v>5913</v>
      </c>
      <c r="I207" t="str">
        <f t="shared" si="14"/>
        <v>N/A</v>
      </c>
      <c r="J207">
        <f t="shared" si="15"/>
        <v>263899999.99999997</v>
      </c>
      <c r="K207">
        <f t="shared" si="16"/>
        <v>400000000</v>
      </c>
      <c r="L207">
        <f t="shared" si="17"/>
        <v>224400000</v>
      </c>
      <c r="M207">
        <f t="shared" si="18"/>
        <v>219700000</v>
      </c>
      <c r="N207">
        <f t="shared" si="19"/>
        <v>311100000</v>
      </c>
    </row>
    <row r="208" spans="1:14" x14ac:dyDescent="0.3">
      <c r="A208" s="1">
        <v>2</v>
      </c>
      <c r="B208" t="s">
        <v>556</v>
      </c>
      <c r="C208" t="s">
        <v>332</v>
      </c>
      <c r="D208" t="s">
        <v>332</v>
      </c>
      <c r="E208" t="s">
        <v>332</v>
      </c>
      <c r="F208" t="s">
        <v>332</v>
      </c>
      <c r="G208" t="s">
        <v>332</v>
      </c>
      <c r="I208" t="str">
        <f t="shared" si="14"/>
        <v>N/A</v>
      </c>
      <c r="J208" t="str">
        <f t="shared" si="15"/>
        <v>N/A</v>
      </c>
      <c r="K208" t="str">
        <f t="shared" si="16"/>
        <v>N/A</v>
      </c>
      <c r="L208" t="str">
        <f t="shared" si="17"/>
        <v>N/A</v>
      </c>
      <c r="M208" t="str">
        <f t="shared" si="18"/>
        <v>N/A</v>
      </c>
      <c r="N208" t="str">
        <f t="shared" si="19"/>
        <v>N/A</v>
      </c>
    </row>
    <row r="209" spans="1:14" x14ac:dyDescent="0.3">
      <c r="A209" s="1">
        <v>3</v>
      </c>
      <c r="B209" t="s">
        <v>558</v>
      </c>
      <c r="C209" t="s">
        <v>332</v>
      </c>
      <c r="D209" t="s">
        <v>5914</v>
      </c>
      <c r="E209" t="s">
        <v>5915</v>
      </c>
      <c r="F209" t="s">
        <v>5916</v>
      </c>
      <c r="G209" t="s">
        <v>5917</v>
      </c>
      <c r="I209" t="str">
        <f t="shared" si="14"/>
        <v>N/A</v>
      </c>
      <c r="J209" t="str">
        <f t="shared" si="15"/>
        <v>N/A</v>
      </c>
      <c r="K209">
        <f t="shared" si="16"/>
        <v>0.51570000000000005</v>
      </c>
      <c r="L209">
        <f t="shared" si="17"/>
        <v>-0.439</v>
      </c>
      <c r="M209">
        <f t="shared" si="18"/>
        <v>-2.0899999999999998E-2</v>
      </c>
      <c r="N209">
        <f t="shared" si="19"/>
        <v>0.41600000000000004</v>
      </c>
    </row>
    <row r="210" spans="1:14" x14ac:dyDescent="0.3">
      <c r="A210" s="1">
        <v>4</v>
      </c>
      <c r="B210" t="s">
        <v>563</v>
      </c>
      <c r="C210" t="s">
        <v>5918</v>
      </c>
      <c r="D210" t="s">
        <v>5805</v>
      </c>
      <c r="E210" t="s">
        <v>5919</v>
      </c>
      <c r="F210" t="s">
        <v>5920</v>
      </c>
      <c r="G210" t="s">
        <v>5921</v>
      </c>
      <c r="I210" t="str">
        <f t="shared" si="14"/>
        <v>N/A</v>
      </c>
      <c r="J210">
        <f t="shared" si="15"/>
        <v>4.3600000000000007E-2</v>
      </c>
      <c r="K210">
        <f t="shared" si="16"/>
        <v>6.1100000000000002E-2</v>
      </c>
      <c r="L210">
        <f t="shared" si="17"/>
        <v>3.1699999999999999E-2</v>
      </c>
      <c r="M210">
        <f t="shared" si="18"/>
        <v>3.1300000000000001E-2</v>
      </c>
      <c r="N210">
        <f t="shared" si="19"/>
        <v>4.3799999999999999E-2</v>
      </c>
    </row>
    <row r="211" spans="1:14" x14ac:dyDescent="0.3">
      <c r="A211" s="1">
        <v>5</v>
      </c>
      <c r="B211" t="s">
        <v>569</v>
      </c>
      <c r="C211" t="s">
        <v>5922</v>
      </c>
      <c r="D211" t="s">
        <v>5923</v>
      </c>
      <c r="E211" t="s">
        <v>5924</v>
      </c>
      <c r="F211" t="s">
        <v>5925</v>
      </c>
      <c r="G211" t="s">
        <v>5926</v>
      </c>
      <c r="I211" t="str">
        <f t="shared" si="14"/>
        <v>N/A</v>
      </c>
      <c r="J211">
        <f t="shared" si="15"/>
        <v>356700000</v>
      </c>
      <c r="K211">
        <f t="shared" si="16"/>
        <v>404900000</v>
      </c>
      <c r="L211">
        <f t="shared" si="17"/>
        <v>352300000</v>
      </c>
      <c r="M211">
        <f t="shared" si="18"/>
        <v>235500000</v>
      </c>
      <c r="N211">
        <f t="shared" si="19"/>
        <v>227500000</v>
      </c>
    </row>
    <row r="212" spans="1:14" x14ac:dyDescent="0.3">
      <c r="A212" s="1">
        <v>6</v>
      </c>
      <c r="B212" t="s">
        <v>575</v>
      </c>
      <c r="C212" t="s">
        <v>5922</v>
      </c>
      <c r="D212" t="s">
        <v>5923</v>
      </c>
      <c r="E212" t="s">
        <v>5924</v>
      </c>
      <c r="F212" t="s">
        <v>5927</v>
      </c>
      <c r="G212" t="s">
        <v>5928</v>
      </c>
      <c r="I212" t="str">
        <f t="shared" si="14"/>
        <v>N/A</v>
      </c>
      <c r="J212">
        <f t="shared" si="15"/>
        <v>356700000</v>
      </c>
      <c r="K212">
        <f t="shared" si="16"/>
        <v>404900000</v>
      </c>
      <c r="L212">
        <f t="shared" si="17"/>
        <v>352300000</v>
      </c>
      <c r="M212">
        <f t="shared" si="18"/>
        <v>226700000</v>
      </c>
      <c r="N212">
        <f t="shared" si="19"/>
        <v>233600000</v>
      </c>
    </row>
    <row r="213" spans="1:14" x14ac:dyDescent="0.3">
      <c r="A213" s="1">
        <v>7</v>
      </c>
      <c r="B213" t="s">
        <v>576</v>
      </c>
      <c r="C213" t="s">
        <v>5929</v>
      </c>
      <c r="D213" t="s">
        <v>5930</v>
      </c>
      <c r="E213" t="s">
        <v>5931</v>
      </c>
      <c r="F213" t="s">
        <v>5932</v>
      </c>
      <c r="G213" t="s">
        <v>5933</v>
      </c>
      <c r="I213" t="str">
        <f t="shared" si="14"/>
        <v>N/A</v>
      </c>
      <c r="J213">
        <f t="shared" si="15"/>
        <v>361300000</v>
      </c>
      <c r="K213">
        <f t="shared" si="16"/>
        <v>410100000</v>
      </c>
      <c r="L213">
        <f t="shared" si="17"/>
        <v>358000000</v>
      </c>
      <c r="M213">
        <f t="shared" si="18"/>
        <v>237000000</v>
      </c>
      <c r="N213">
        <f t="shared" si="19"/>
        <v>239700000</v>
      </c>
    </row>
    <row r="214" spans="1:14" x14ac:dyDescent="0.3">
      <c r="A214" s="1">
        <v>8</v>
      </c>
      <c r="B214" t="s">
        <v>582</v>
      </c>
      <c r="C214" t="s">
        <v>5934</v>
      </c>
      <c r="D214" t="s">
        <v>1868</v>
      </c>
      <c r="E214" t="s">
        <v>5935</v>
      </c>
      <c r="F214" t="s">
        <v>5936</v>
      </c>
      <c r="G214" t="s">
        <v>5937</v>
      </c>
      <c r="I214" t="str">
        <f t="shared" si="14"/>
        <v>N/A</v>
      </c>
      <c r="J214" t="str">
        <f t="shared" si="15"/>
        <v>(4.6M)</v>
      </c>
      <c r="K214" t="str">
        <f t="shared" si="16"/>
        <v>(5.2M)</v>
      </c>
      <c r="L214" t="str">
        <f t="shared" si="17"/>
        <v>(5.7M)</v>
      </c>
      <c r="M214" t="str">
        <f t="shared" si="18"/>
        <v>(10.3M)</v>
      </c>
      <c r="N214" t="str">
        <f t="shared" si="19"/>
        <v>(6.1M)</v>
      </c>
    </row>
    <row r="215" spans="1:14" x14ac:dyDescent="0.3">
      <c r="A215" s="1">
        <v>9</v>
      </c>
      <c r="B215" t="s">
        <v>588</v>
      </c>
      <c r="C215" t="s">
        <v>332</v>
      </c>
      <c r="D215" t="s">
        <v>332</v>
      </c>
      <c r="E215" t="s">
        <v>332</v>
      </c>
      <c r="F215" t="s">
        <v>5938</v>
      </c>
      <c r="G215" t="s">
        <v>5937</v>
      </c>
      <c r="I215" t="str">
        <f t="shared" si="14"/>
        <v>N/A</v>
      </c>
      <c r="J215" t="str">
        <f t="shared" si="15"/>
        <v>N/A</v>
      </c>
      <c r="K215" t="str">
        <f t="shared" si="16"/>
        <v>N/A</v>
      </c>
      <c r="L215" t="str">
        <f t="shared" si="17"/>
        <v>N/A</v>
      </c>
      <c r="M215">
        <f t="shared" si="18"/>
        <v>8800000</v>
      </c>
      <c r="N215" t="str">
        <f t="shared" si="19"/>
        <v>(6.1M)</v>
      </c>
    </row>
    <row r="216" spans="1:14" x14ac:dyDescent="0.3">
      <c r="A216" s="1">
        <v>10</v>
      </c>
      <c r="B216" t="s">
        <v>589</v>
      </c>
      <c r="C216" t="s">
        <v>332</v>
      </c>
      <c r="D216" t="s">
        <v>5939</v>
      </c>
      <c r="E216" t="s">
        <v>5940</v>
      </c>
      <c r="F216" t="s">
        <v>5941</v>
      </c>
      <c r="G216" t="s">
        <v>4212</v>
      </c>
      <c r="I216" t="str">
        <f t="shared" si="14"/>
        <v>N/A</v>
      </c>
      <c r="J216" t="str">
        <f t="shared" si="15"/>
        <v>N/A</v>
      </c>
      <c r="K216">
        <f t="shared" si="16"/>
        <v>0.1351</v>
      </c>
      <c r="L216">
        <f t="shared" si="17"/>
        <v>-0.12990000000000002</v>
      </c>
      <c r="M216">
        <f t="shared" si="18"/>
        <v>-0.33150000000000002</v>
      </c>
      <c r="N216">
        <f t="shared" si="19"/>
        <v>-3.4000000000000002E-2</v>
      </c>
    </row>
    <row r="217" spans="1:14" x14ac:dyDescent="0.3">
      <c r="A217" s="1">
        <v>11</v>
      </c>
      <c r="B217" t="s">
        <v>594</v>
      </c>
      <c r="C217" t="s">
        <v>5942</v>
      </c>
      <c r="D217" t="s">
        <v>4068</v>
      </c>
      <c r="E217" t="s">
        <v>5943</v>
      </c>
      <c r="F217" t="s">
        <v>5944</v>
      </c>
      <c r="G217" t="s">
        <v>5945</v>
      </c>
      <c r="I217" t="str">
        <f t="shared" si="14"/>
        <v>N/A</v>
      </c>
      <c r="J217" t="str">
        <f t="shared" si="15"/>
        <v>3.49</v>
      </c>
      <c r="K217" t="str">
        <f t="shared" si="16"/>
        <v>3.26</v>
      </c>
      <c r="L217" t="str">
        <f t="shared" si="17"/>
        <v>4.12</v>
      </c>
      <c r="M217" t="str">
        <f t="shared" si="18"/>
        <v>6.16</v>
      </c>
      <c r="N217" t="str">
        <f t="shared" si="19"/>
        <v>6.23</v>
      </c>
    </row>
    <row r="218" spans="1:14" x14ac:dyDescent="0.3">
      <c r="A218" s="1">
        <v>12</v>
      </c>
      <c r="B218" t="s">
        <v>600</v>
      </c>
      <c r="C218" t="s">
        <v>332</v>
      </c>
      <c r="D218" t="s">
        <v>332</v>
      </c>
      <c r="E218" t="s">
        <v>5946</v>
      </c>
      <c r="F218" t="s">
        <v>5947</v>
      </c>
      <c r="G218" t="s">
        <v>332</v>
      </c>
      <c r="I218" t="str">
        <f t="shared" si="14"/>
        <v>N/A</v>
      </c>
      <c r="J218" t="str">
        <f t="shared" si="15"/>
        <v>N/A</v>
      </c>
      <c r="K218" t="str">
        <f t="shared" si="16"/>
        <v>N/A</v>
      </c>
      <c r="L218">
        <f t="shared" si="17"/>
        <v>52000000</v>
      </c>
      <c r="M218">
        <f t="shared" si="18"/>
        <v>55200000</v>
      </c>
      <c r="N218" t="str">
        <f t="shared" si="19"/>
        <v>N/A</v>
      </c>
    </row>
    <row r="219" spans="1:14" x14ac:dyDescent="0.3">
      <c r="A219" s="1">
        <v>13</v>
      </c>
      <c r="B219" t="s">
        <v>606</v>
      </c>
      <c r="C219" t="s">
        <v>332</v>
      </c>
      <c r="D219" t="s">
        <v>332</v>
      </c>
      <c r="E219" t="s">
        <v>332</v>
      </c>
      <c r="F219" t="s">
        <v>332</v>
      </c>
      <c r="G219" t="s">
        <v>332</v>
      </c>
      <c r="I219" t="str">
        <f t="shared" si="14"/>
        <v>N/A</v>
      </c>
      <c r="J219" t="str">
        <f t="shared" si="15"/>
        <v>N/A</v>
      </c>
      <c r="K219" t="str">
        <f t="shared" si="16"/>
        <v>N/A</v>
      </c>
      <c r="L219" t="str">
        <f t="shared" si="17"/>
        <v>N/A</v>
      </c>
      <c r="M219" t="str">
        <f t="shared" si="18"/>
        <v>N/A</v>
      </c>
      <c r="N219" t="str">
        <f t="shared" si="19"/>
        <v>N/A</v>
      </c>
    </row>
    <row r="220" spans="1:14" x14ac:dyDescent="0.3">
      <c r="A220" s="1">
        <v>14</v>
      </c>
      <c r="B220" t="s">
        <v>612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15</v>
      </c>
      <c r="B221" t="s">
        <v>618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18</v>
      </c>
      <c r="B224" t="s">
        <v>629</v>
      </c>
      <c r="C224" t="s">
        <v>332</v>
      </c>
      <c r="D224" t="s">
        <v>332</v>
      </c>
      <c r="E224" t="s">
        <v>332</v>
      </c>
      <c r="F224" t="s">
        <v>332</v>
      </c>
      <c r="G224" t="s">
        <v>332</v>
      </c>
      <c r="I224" t="str">
        <f t="shared" si="14"/>
        <v>N/A</v>
      </c>
      <c r="J224" t="str">
        <f t="shared" si="15"/>
        <v>N/A</v>
      </c>
      <c r="K224" t="str">
        <f t="shared" si="16"/>
        <v>N/A</v>
      </c>
      <c r="L224" t="str">
        <f t="shared" si="17"/>
        <v>N/A</v>
      </c>
      <c r="M224" t="str">
        <f t="shared" si="18"/>
        <v>N/A</v>
      </c>
      <c r="N224" t="str">
        <f t="shared" si="19"/>
        <v>N/A</v>
      </c>
    </row>
    <row r="225" spans="1:14" x14ac:dyDescent="0.3">
      <c r="A225" s="1">
        <v>19</v>
      </c>
      <c r="B225" t="s">
        <v>630</v>
      </c>
      <c r="C225" t="s">
        <v>5948</v>
      </c>
      <c r="D225" t="s">
        <v>5949</v>
      </c>
      <c r="E225" t="s">
        <v>5950</v>
      </c>
      <c r="F225" t="s">
        <v>5951</v>
      </c>
      <c r="G225" t="s">
        <v>5952</v>
      </c>
      <c r="I225" t="str">
        <f t="shared" si="14"/>
        <v>N/A</v>
      </c>
      <c r="J225">
        <f t="shared" si="15"/>
        <v>620600000</v>
      </c>
      <c r="K225">
        <f t="shared" si="16"/>
        <v>804900000</v>
      </c>
      <c r="L225">
        <f t="shared" si="17"/>
        <v>628700000</v>
      </c>
      <c r="M225">
        <f t="shared" si="18"/>
        <v>510400000</v>
      </c>
      <c r="N225">
        <f t="shared" si="19"/>
        <v>538600000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320</v>
      </c>
      <c r="D227" s="1" t="s">
        <v>321</v>
      </c>
      <c r="E227" s="1" t="s">
        <v>322</v>
      </c>
      <c r="F227" s="1" t="s">
        <v>323</v>
      </c>
      <c r="G227" s="1" t="s">
        <v>324</v>
      </c>
      <c r="H227" s="1" t="s">
        <v>325</v>
      </c>
      <c r="I227" t="str">
        <f t="shared" si="14"/>
        <v>pos_trend</v>
      </c>
      <c r="J227" t="str">
        <f t="shared" si="15"/>
        <v>2012</v>
      </c>
      <c r="K227" t="str">
        <f t="shared" si="16"/>
        <v>2013</v>
      </c>
      <c r="L227" t="str">
        <f t="shared" si="17"/>
        <v>2014</v>
      </c>
      <c r="M227" t="str">
        <f t="shared" si="18"/>
        <v>2015</v>
      </c>
      <c r="N227" t="str">
        <f t="shared" si="19"/>
        <v>2016</v>
      </c>
    </row>
    <row r="228" spans="1:14" x14ac:dyDescent="0.3">
      <c r="A228" s="1">
        <v>0</v>
      </c>
      <c r="B228" t="s">
        <v>636</v>
      </c>
      <c r="C228" t="s">
        <v>5953</v>
      </c>
      <c r="D228" t="s">
        <v>5954</v>
      </c>
      <c r="E228" t="s">
        <v>5955</v>
      </c>
      <c r="F228" t="s">
        <v>5956</v>
      </c>
      <c r="G228" t="s">
        <v>5957</v>
      </c>
      <c r="I228" t="str">
        <f t="shared" si="14"/>
        <v>pos_trend</v>
      </c>
      <c r="J228">
        <f t="shared" si="15"/>
        <v>4690000000</v>
      </c>
      <c r="K228">
        <f t="shared" si="16"/>
        <v>5110000000</v>
      </c>
      <c r="L228">
        <f t="shared" si="17"/>
        <v>5720000000</v>
      </c>
      <c r="M228">
        <f t="shared" si="18"/>
        <v>5730000000</v>
      </c>
      <c r="N228">
        <f t="shared" si="19"/>
        <v>5830000000</v>
      </c>
    </row>
    <row r="229" spans="1:14" x14ac:dyDescent="0.3">
      <c r="A229" s="1">
        <v>1</v>
      </c>
      <c r="B229" t="s">
        <v>641</v>
      </c>
      <c r="C229" t="s">
        <v>5958</v>
      </c>
      <c r="D229" t="s">
        <v>5959</v>
      </c>
      <c r="E229" t="s">
        <v>5960</v>
      </c>
      <c r="F229" t="s">
        <v>5961</v>
      </c>
      <c r="G229" t="s">
        <v>5962</v>
      </c>
      <c r="I229" t="str">
        <f t="shared" si="14"/>
        <v>pos_trend</v>
      </c>
      <c r="J229">
        <f t="shared" si="15"/>
        <v>6890000000</v>
      </c>
      <c r="K229">
        <f t="shared" si="16"/>
        <v>7430000000</v>
      </c>
      <c r="L229">
        <f t="shared" si="17"/>
        <v>8180000000</v>
      </c>
      <c r="M229">
        <f t="shared" si="18"/>
        <v>8240000000</v>
      </c>
      <c r="N229">
        <f t="shared" si="19"/>
        <v>8470000000.000001</v>
      </c>
    </row>
    <row r="230" spans="1:14" x14ac:dyDescent="0.3">
      <c r="A230" s="1">
        <v>2</v>
      </c>
      <c r="B230" t="s">
        <v>646</v>
      </c>
      <c r="C230" t="s">
        <v>332</v>
      </c>
      <c r="D230" t="s">
        <v>332</v>
      </c>
      <c r="E230" t="s">
        <v>332</v>
      </c>
      <c r="F230" t="s">
        <v>332</v>
      </c>
      <c r="G230" t="s">
        <v>332</v>
      </c>
      <c r="I230" t="str">
        <f t="shared" si="14"/>
        <v>N/A</v>
      </c>
      <c r="J230" t="str">
        <f t="shared" si="15"/>
        <v>N/A</v>
      </c>
      <c r="K230" t="str">
        <f t="shared" si="16"/>
        <v>N/A</v>
      </c>
      <c r="L230" t="str">
        <f t="shared" si="17"/>
        <v>N/A</v>
      </c>
      <c r="M230" t="str">
        <f t="shared" si="18"/>
        <v>N/A</v>
      </c>
      <c r="N230" t="str">
        <f t="shared" si="19"/>
        <v>N/A</v>
      </c>
    </row>
    <row r="231" spans="1:14" x14ac:dyDescent="0.3">
      <c r="A231" s="1">
        <v>3</v>
      </c>
      <c r="B231" t="s">
        <v>650</v>
      </c>
      <c r="C231" t="s">
        <v>332</v>
      </c>
      <c r="D231" t="s">
        <v>332</v>
      </c>
      <c r="E231" t="s">
        <v>332</v>
      </c>
      <c r="F231" t="s">
        <v>332</v>
      </c>
      <c r="G231" t="s">
        <v>332</v>
      </c>
      <c r="I231" t="str">
        <f t="shared" si="14"/>
        <v>N/A</v>
      </c>
      <c r="J231" t="str">
        <f t="shared" si="15"/>
        <v>N/A</v>
      </c>
      <c r="K231" t="str">
        <f t="shared" si="16"/>
        <v>N/A</v>
      </c>
      <c r="L231" t="str">
        <f t="shared" si="17"/>
        <v>N/A</v>
      </c>
      <c r="M231" t="str">
        <f t="shared" si="18"/>
        <v>N/A</v>
      </c>
      <c r="N231" t="str">
        <f t="shared" si="19"/>
        <v>N/A</v>
      </c>
    </row>
    <row r="232" spans="1:14" x14ac:dyDescent="0.3">
      <c r="A232" s="1">
        <v>4</v>
      </c>
      <c r="B232" t="s">
        <v>656</v>
      </c>
      <c r="C232" t="s">
        <v>332</v>
      </c>
      <c r="D232" t="s">
        <v>332</v>
      </c>
      <c r="E232" t="s">
        <v>332</v>
      </c>
      <c r="F232" t="s">
        <v>332</v>
      </c>
      <c r="G232" t="s">
        <v>332</v>
      </c>
      <c r="I232" t="str">
        <f t="shared" si="14"/>
        <v>N/A</v>
      </c>
      <c r="J232" t="str">
        <f t="shared" si="15"/>
        <v>N/A</v>
      </c>
      <c r="K232" t="str">
        <f t="shared" si="16"/>
        <v>N/A</v>
      </c>
      <c r="L232" t="str">
        <f t="shared" si="17"/>
        <v>N/A</v>
      </c>
      <c r="M232" t="str">
        <f t="shared" si="18"/>
        <v>N/A</v>
      </c>
      <c r="N232" t="str">
        <f t="shared" si="19"/>
        <v>N/A</v>
      </c>
    </row>
    <row r="233" spans="1:14" x14ac:dyDescent="0.3">
      <c r="A233" s="1">
        <v>5</v>
      </c>
      <c r="B233" t="s">
        <v>657</v>
      </c>
      <c r="C233" t="s">
        <v>5958</v>
      </c>
      <c r="D233" t="s">
        <v>5959</v>
      </c>
      <c r="E233" t="s">
        <v>5960</v>
      </c>
      <c r="F233" t="s">
        <v>5961</v>
      </c>
      <c r="G233" t="s">
        <v>5962</v>
      </c>
      <c r="I233" t="str">
        <f t="shared" si="14"/>
        <v>pos_trend</v>
      </c>
      <c r="J233">
        <f t="shared" si="15"/>
        <v>6890000000</v>
      </c>
      <c r="K233">
        <f t="shared" si="16"/>
        <v>7430000000</v>
      </c>
      <c r="L233">
        <f t="shared" si="17"/>
        <v>8180000000</v>
      </c>
      <c r="M233">
        <f t="shared" si="18"/>
        <v>8240000000</v>
      </c>
      <c r="N233">
        <f t="shared" si="19"/>
        <v>8470000000.000001</v>
      </c>
    </row>
    <row r="234" spans="1:14" x14ac:dyDescent="0.3">
      <c r="A234" s="1">
        <v>6</v>
      </c>
      <c r="B234" t="s">
        <v>658</v>
      </c>
      <c r="C234" t="s">
        <v>3427</v>
      </c>
      <c r="D234" t="s">
        <v>5963</v>
      </c>
      <c r="E234" t="s">
        <v>5964</v>
      </c>
      <c r="F234" t="s">
        <v>5965</v>
      </c>
      <c r="G234" t="s">
        <v>5966</v>
      </c>
      <c r="I234" t="str">
        <f t="shared" si="14"/>
        <v>pos_trend</v>
      </c>
      <c r="J234">
        <f t="shared" si="15"/>
        <v>2200000000</v>
      </c>
      <c r="K234">
        <f t="shared" si="16"/>
        <v>2320000000</v>
      </c>
      <c r="L234">
        <f t="shared" si="17"/>
        <v>2460000000</v>
      </c>
      <c r="M234">
        <f t="shared" si="18"/>
        <v>2510000000</v>
      </c>
      <c r="N234">
        <f t="shared" si="19"/>
        <v>2640000000</v>
      </c>
    </row>
    <row r="235" spans="1:14" x14ac:dyDescent="0.3">
      <c r="A235" s="1">
        <v>7</v>
      </c>
      <c r="B235" t="s">
        <v>664</v>
      </c>
      <c r="C235" t="s">
        <v>5967</v>
      </c>
      <c r="D235" t="s">
        <v>5968</v>
      </c>
      <c r="E235" t="s">
        <v>5969</v>
      </c>
      <c r="F235" t="s">
        <v>5970</v>
      </c>
      <c r="G235" t="s">
        <v>5971</v>
      </c>
      <c r="I235" t="str">
        <f t="shared" si="14"/>
        <v>N/A</v>
      </c>
      <c r="J235">
        <f t="shared" si="15"/>
        <v>518700000.00000006</v>
      </c>
      <c r="K235">
        <f t="shared" si="16"/>
        <v>367200000</v>
      </c>
      <c r="L235">
        <f t="shared" si="17"/>
        <v>375200000</v>
      </c>
      <c r="M235">
        <f t="shared" si="18"/>
        <v>365400000</v>
      </c>
      <c r="N235">
        <f t="shared" si="19"/>
        <v>403400000</v>
      </c>
    </row>
    <row r="236" spans="1:14" x14ac:dyDescent="0.3">
      <c r="A236" s="1">
        <v>8</v>
      </c>
      <c r="B236" t="s">
        <v>665</v>
      </c>
      <c r="C236" t="s">
        <v>5972</v>
      </c>
      <c r="D236" t="s">
        <v>5854</v>
      </c>
      <c r="E236" t="s">
        <v>5861</v>
      </c>
      <c r="F236" t="s">
        <v>5973</v>
      </c>
      <c r="G236" t="s">
        <v>3804</v>
      </c>
      <c r="I236" t="str">
        <f t="shared" si="14"/>
        <v>N/A</v>
      </c>
      <c r="J236">
        <f t="shared" si="15"/>
        <v>16700000</v>
      </c>
      <c r="K236">
        <f t="shared" si="16"/>
        <v>12900000</v>
      </c>
      <c r="L236">
        <f t="shared" si="17"/>
        <v>19600000</v>
      </c>
      <c r="M236">
        <f t="shared" si="18"/>
        <v>18600000</v>
      </c>
      <c r="N236">
        <f t="shared" si="19"/>
        <v>16399999.999999998</v>
      </c>
    </row>
    <row r="237" spans="1:14" x14ac:dyDescent="0.3">
      <c r="A237" s="1">
        <v>9</v>
      </c>
      <c r="B237" t="s">
        <v>666</v>
      </c>
      <c r="C237" t="s">
        <v>332</v>
      </c>
      <c r="D237" t="s">
        <v>332</v>
      </c>
      <c r="E237" t="s">
        <v>332</v>
      </c>
      <c r="F237" t="s">
        <v>332</v>
      </c>
      <c r="G237" t="s">
        <v>5974</v>
      </c>
      <c r="I237" t="str">
        <f t="shared" si="14"/>
        <v>N/A</v>
      </c>
      <c r="J237" t="str">
        <f t="shared" si="15"/>
        <v>N/A</v>
      </c>
      <c r="K237" t="str">
        <f t="shared" si="16"/>
        <v>N/A</v>
      </c>
      <c r="L237" t="str">
        <f t="shared" si="17"/>
        <v>N/A</v>
      </c>
      <c r="M237" t="str">
        <f t="shared" si="18"/>
        <v>N/A</v>
      </c>
      <c r="N237">
        <f t="shared" si="19"/>
        <v>6200000</v>
      </c>
    </row>
    <row r="238" spans="1:14" x14ac:dyDescent="0.3">
      <c r="A238" s="1">
        <v>10</v>
      </c>
      <c r="B238" t="s">
        <v>667</v>
      </c>
      <c r="C238" t="s">
        <v>5975</v>
      </c>
      <c r="D238" t="s">
        <v>5976</v>
      </c>
      <c r="E238" t="s">
        <v>5977</v>
      </c>
      <c r="F238" t="s">
        <v>5978</v>
      </c>
      <c r="G238" t="s">
        <v>5979</v>
      </c>
      <c r="I238" t="str">
        <f t="shared" si="14"/>
        <v>N/A</v>
      </c>
      <c r="J238">
        <f t="shared" si="15"/>
        <v>91700000</v>
      </c>
      <c r="K238">
        <f t="shared" si="16"/>
        <v>94600000</v>
      </c>
      <c r="L238">
        <f t="shared" si="17"/>
        <v>86100000</v>
      </c>
      <c r="M238">
        <f t="shared" si="18"/>
        <v>79700000</v>
      </c>
      <c r="N238">
        <f t="shared" si="19"/>
        <v>78000000</v>
      </c>
    </row>
    <row r="239" spans="1:14" x14ac:dyDescent="0.3">
      <c r="A239" s="1">
        <v>11</v>
      </c>
      <c r="B239" t="s">
        <v>673</v>
      </c>
      <c r="C239" t="s">
        <v>5975</v>
      </c>
      <c r="D239" t="s">
        <v>5976</v>
      </c>
      <c r="E239" t="s">
        <v>5977</v>
      </c>
      <c r="F239" t="s">
        <v>5978</v>
      </c>
      <c r="G239" t="s">
        <v>5979</v>
      </c>
      <c r="I239" t="str">
        <f t="shared" si="14"/>
        <v>N/A</v>
      </c>
      <c r="J239">
        <f t="shared" si="15"/>
        <v>91700000</v>
      </c>
      <c r="K239">
        <f t="shared" si="16"/>
        <v>94600000</v>
      </c>
      <c r="L239">
        <f t="shared" si="17"/>
        <v>86100000</v>
      </c>
      <c r="M239">
        <f t="shared" si="18"/>
        <v>79700000</v>
      </c>
      <c r="N239">
        <f t="shared" si="19"/>
        <v>78000000</v>
      </c>
    </row>
    <row r="240" spans="1:14" x14ac:dyDescent="0.3">
      <c r="A240" s="1">
        <v>12</v>
      </c>
      <c r="B240" t="s">
        <v>677</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13</v>
      </c>
      <c r="B241" t="s">
        <v>681</v>
      </c>
      <c r="C241" t="s">
        <v>5980</v>
      </c>
      <c r="D241" t="s">
        <v>5981</v>
      </c>
      <c r="E241" t="s">
        <v>5982</v>
      </c>
      <c r="F241" t="s">
        <v>5983</v>
      </c>
      <c r="G241" t="s">
        <v>5984</v>
      </c>
      <c r="I241" t="str">
        <f t="shared" si="14"/>
        <v>N/A</v>
      </c>
      <c r="J241">
        <f t="shared" si="15"/>
        <v>134199999.99999999</v>
      </c>
      <c r="K241">
        <f t="shared" si="16"/>
        <v>177700000</v>
      </c>
      <c r="L241">
        <f t="shared" si="17"/>
        <v>125400000</v>
      </c>
      <c r="M241">
        <f t="shared" si="18"/>
        <v>208500000</v>
      </c>
      <c r="N241">
        <f t="shared" si="19"/>
        <v>246600000</v>
      </c>
    </row>
    <row r="242" spans="1:14" x14ac:dyDescent="0.3">
      <c r="A242" s="1">
        <v>14</v>
      </c>
      <c r="B242" t="s">
        <v>687</v>
      </c>
      <c r="C242" t="s">
        <v>5985</v>
      </c>
      <c r="D242" t="s">
        <v>5986</v>
      </c>
      <c r="E242" t="s">
        <v>5987</v>
      </c>
      <c r="F242" t="s">
        <v>5988</v>
      </c>
      <c r="G242" t="s">
        <v>5989</v>
      </c>
      <c r="I242" t="str">
        <f t="shared" si="14"/>
        <v>N/A</v>
      </c>
      <c r="J242">
        <f t="shared" si="15"/>
        <v>109900000</v>
      </c>
      <c r="K242">
        <f t="shared" si="16"/>
        <v>113800000</v>
      </c>
      <c r="L242">
        <f t="shared" si="17"/>
        <v>91400000</v>
      </c>
      <c r="M242">
        <f t="shared" si="18"/>
        <v>190100000</v>
      </c>
      <c r="N242">
        <f t="shared" si="19"/>
        <v>225900000</v>
      </c>
    </row>
    <row r="243" spans="1:14" x14ac:dyDescent="0.3">
      <c r="A243" s="1">
        <v>15</v>
      </c>
      <c r="B243" t="s">
        <v>688</v>
      </c>
      <c r="C243" t="s">
        <v>5990</v>
      </c>
      <c r="D243" t="s">
        <v>5991</v>
      </c>
      <c r="E243" t="s">
        <v>5992</v>
      </c>
      <c r="F243" t="s">
        <v>5993</v>
      </c>
      <c r="G243" t="s">
        <v>5994</v>
      </c>
      <c r="I243" t="str">
        <f t="shared" si="14"/>
        <v>N/A</v>
      </c>
      <c r="J243">
        <f t="shared" si="15"/>
        <v>6060000000</v>
      </c>
      <c r="K243">
        <f t="shared" si="16"/>
        <v>6550000000</v>
      </c>
      <c r="L243">
        <f t="shared" si="17"/>
        <v>7070000000</v>
      </c>
      <c r="M243">
        <f t="shared" si="18"/>
        <v>7010000000</v>
      </c>
      <c r="N243">
        <f t="shared" si="19"/>
        <v>7110000000</v>
      </c>
    </row>
    <row r="244" spans="1:14" x14ac:dyDescent="0.3">
      <c r="A244" s="1">
        <v>16</v>
      </c>
      <c r="B244" t="s">
        <v>694</v>
      </c>
      <c r="C244" t="s">
        <v>332</v>
      </c>
      <c r="D244" t="s">
        <v>5995</v>
      </c>
      <c r="E244" t="s">
        <v>5996</v>
      </c>
      <c r="F244" t="s">
        <v>5997</v>
      </c>
      <c r="G244" t="s">
        <v>5998</v>
      </c>
      <c r="I244" t="str">
        <f t="shared" si="14"/>
        <v>N/A</v>
      </c>
      <c r="J244" t="str">
        <f t="shared" si="15"/>
        <v>N/A</v>
      </c>
      <c r="K244">
        <f t="shared" si="16"/>
        <v>8.1600000000000006E-2</v>
      </c>
      <c r="L244">
        <f t="shared" si="17"/>
        <v>8.0100000000000005E-2</v>
      </c>
      <c r="M244">
        <f t="shared" si="18"/>
        <v>-8.5000000000000006E-3</v>
      </c>
      <c r="N244">
        <f t="shared" si="19"/>
        <v>1.3000000000000001E-2</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320</v>
      </c>
      <c r="D246" s="1" t="s">
        <v>321</v>
      </c>
      <c r="E246" s="1" t="s">
        <v>322</v>
      </c>
      <c r="F246" s="1" t="s">
        <v>323</v>
      </c>
      <c r="G246" s="1" t="s">
        <v>324</v>
      </c>
      <c r="H246" s="1" t="s">
        <v>325</v>
      </c>
      <c r="I246" t="str">
        <f t="shared" si="14"/>
        <v>pos_trend</v>
      </c>
      <c r="J246" t="str">
        <f t="shared" si="15"/>
        <v>2012</v>
      </c>
      <c r="K246" t="str">
        <f t="shared" si="16"/>
        <v>2013</v>
      </c>
      <c r="L246" t="str">
        <f t="shared" si="17"/>
        <v>2014</v>
      </c>
      <c r="M246" t="str">
        <f t="shared" si="18"/>
        <v>2015</v>
      </c>
      <c r="N246" t="str">
        <f t="shared" si="19"/>
        <v>2016</v>
      </c>
    </row>
    <row r="247" spans="1:14" x14ac:dyDescent="0.3">
      <c r="A247" s="1">
        <v>0</v>
      </c>
      <c r="B247" t="s">
        <v>699</v>
      </c>
      <c r="C247" t="s">
        <v>5999</v>
      </c>
      <c r="D247" t="s">
        <v>6000</v>
      </c>
      <c r="E247" t="s">
        <v>6001</v>
      </c>
      <c r="F247" t="s">
        <v>6002</v>
      </c>
      <c r="G247" t="s">
        <v>6003</v>
      </c>
      <c r="I247" t="str">
        <f t="shared" si="14"/>
        <v>N/A</v>
      </c>
      <c r="J247">
        <f t="shared" si="15"/>
        <v>762400000</v>
      </c>
      <c r="K247">
        <f t="shared" si="16"/>
        <v>460500000</v>
      </c>
      <c r="L247">
        <f t="shared" si="17"/>
        <v>81100000</v>
      </c>
      <c r="M247">
        <f t="shared" si="18"/>
        <v>569500000</v>
      </c>
      <c r="N247">
        <f t="shared" si="19"/>
        <v>303800000</v>
      </c>
    </row>
    <row r="248" spans="1:14" x14ac:dyDescent="0.3">
      <c r="A248" s="1">
        <v>1</v>
      </c>
      <c r="B248" t="s">
        <v>700</v>
      </c>
      <c r="C248" t="s">
        <v>332</v>
      </c>
      <c r="D248" t="s">
        <v>332</v>
      </c>
      <c r="E248" t="s">
        <v>6004</v>
      </c>
      <c r="F248" t="s">
        <v>6005</v>
      </c>
      <c r="G248" t="s">
        <v>3650</v>
      </c>
      <c r="I248" t="str">
        <f t="shared" si="14"/>
        <v>N/A</v>
      </c>
      <c r="J248" t="str">
        <f t="shared" si="15"/>
        <v>N/A</v>
      </c>
      <c r="K248" t="str">
        <f t="shared" si="16"/>
        <v>N/A</v>
      </c>
      <c r="L248">
        <f t="shared" si="17"/>
        <v>72100000</v>
      </c>
      <c r="M248">
        <f t="shared" si="18"/>
        <v>14300000</v>
      </c>
      <c r="N248">
        <f t="shared" si="19"/>
        <v>3800000</v>
      </c>
    </row>
    <row r="249" spans="1:14" x14ac:dyDescent="0.3">
      <c r="A249" s="1">
        <v>2</v>
      </c>
      <c r="B249" t="s">
        <v>701</v>
      </c>
      <c r="C249" t="s">
        <v>5999</v>
      </c>
      <c r="D249" t="s">
        <v>6000</v>
      </c>
      <c r="E249" t="s">
        <v>3637</v>
      </c>
      <c r="F249" t="s">
        <v>6006</v>
      </c>
      <c r="G249" t="s">
        <v>6007</v>
      </c>
      <c r="I249" t="str">
        <f t="shared" si="14"/>
        <v>N/A</v>
      </c>
      <c r="J249">
        <f t="shared" si="15"/>
        <v>762400000</v>
      </c>
      <c r="K249">
        <f t="shared" si="16"/>
        <v>460500000</v>
      </c>
      <c r="L249">
        <f t="shared" si="17"/>
        <v>9000000</v>
      </c>
      <c r="M249">
        <f t="shared" si="18"/>
        <v>555200000</v>
      </c>
      <c r="N249">
        <f t="shared" si="19"/>
        <v>300000000</v>
      </c>
    </row>
    <row r="250" spans="1:14" x14ac:dyDescent="0.3">
      <c r="A250" s="1">
        <v>3</v>
      </c>
      <c r="B250" t="s">
        <v>702</v>
      </c>
      <c r="C250" t="s">
        <v>2304</v>
      </c>
      <c r="D250" t="s">
        <v>6008</v>
      </c>
      <c r="E250" t="s">
        <v>6009</v>
      </c>
      <c r="F250" t="s">
        <v>6010</v>
      </c>
      <c r="G250" t="s">
        <v>6011</v>
      </c>
      <c r="I250" t="str">
        <f t="shared" si="14"/>
        <v>N/A</v>
      </c>
      <c r="J250">
        <f t="shared" si="15"/>
        <v>177400000</v>
      </c>
      <c r="K250">
        <f t="shared" si="16"/>
        <v>159600000</v>
      </c>
      <c r="L250">
        <f t="shared" si="17"/>
        <v>165900000</v>
      </c>
      <c r="M250">
        <f t="shared" si="18"/>
        <v>170900000</v>
      </c>
      <c r="N250">
        <f t="shared" si="19"/>
        <v>174800000</v>
      </c>
    </row>
    <row r="251" spans="1:14" x14ac:dyDescent="0.3">
      <c r="A251" s="1">
        <v>4</v>
      </c>
      <c r="B251" t="s">
        <v>707</v>
      </c>
      <c r="C251" t="s">
        <v>332</v>
      </c>
      <c r="D251" t="s">
        <v>6012</v>
      </c>
      <c r="E251" t="s">
        <v>6013</v>
      </c>
      <c r="F251" t="s">
        <v>5161</v>
      </c>
      <c r="G251" t="s">
        <v>5404</v>
      </c>
      <c r="I251" t="str">
        <f t="shared" si="14"/>
        <v>N/A</v>
      </c>
      <c r="J251" t="str">
        <f t="shared" si="15"/>
        <v>N/A</v>
      </c>
      <c r="K251">
        <f t="shared" si="16"/>
        <v>-0.1003</v>
      </c>
      <c r="L251">
        <f t="shared" si="17"/>
        <v>3.95E-2</v>
      </c>
      <c r="M251">
        <f t="shared" si="18"/>
        <v>3.0099999999999998E-2</v>
      </c>
      <c r="N251">
        <f t="shared" si="19"/>
        <v>2.2799999999999997E-2</v>
      </c>
    </row>
    <row r="252" spans="1:14" x14ac:dyDescent="0.3">
      <c r="A252" s="1">
        <v>5</v>
      </c>
      <c r="B252" t="s">
        <v>712</v>
      </c>
      <c r="C252" t="s">
        <v>332</v>
      </c>
      <c r="D252" t="s">
        <v>332</v>
      </c>
      <c r="E252" t="s">
        <v>332</v>
      </c>
      <c r="F252" t="s">
        <v>332</v>
      </c>
      <c r="G252" t="s">
        <v>332</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t="str">
        <f t="shared" ref="K252:K315" si="22">IF(TRIM(D252)="-", "N/A", IF(RIGHT(D252,1)="M",1000000*VALUE(LEFT(D252,LEN(D252)-1)),IF(RIGHT(D252,1)="B",1000000000*VALUE(LEFT(D252,LEN(D252)-1)),IF(RIGHT(D252,1)="%",0.01*VALUE(LEFT(D252,LEN(D252)-1)),D252))))</f>
        <v>N/A</v>
      </c>
      <c r="L252" t="str">
        <f t="shared" ref="L252:L315" si="23">IF(TRIM(E252)="-", "N/A", IF(RIGHT(E252,1)="M",1000000*VALUE(LEFT(E252,LEN(E252)-1)),IF(RIGHT(E252,1)="B",1000000000*VALUE(LEFT(E252,LEN(E252)-1)),IF(RIGHT(E252,1)="%",0.01*VALUE(LEFT(E252,LEN(E252)-1)),E252))))</f>
        <v>N/A</v>
      </c>
      <c r="M252" t="str">
        <f t="shared" ref="M252:M315" si="24">IF(TRIM(F252)="-", "N/A", IF(RIGHT(F252,1)="M",1000000*VALUE(LEFT(F252,LEN(F252)-1)),IF(RIGHT(F252,1)="B",1000000000*VALUE(LEFT(F252,LEN(F252)-1)),IF(RIGHT(F252,1)="%",0.01*VALUE(LEFT(F252,LEN(F252)-1)),F252))))</f>
        <v>N/A</v>
      </c>
      <c r="N252" t="str">
        <f t="shared" ref="N252:N315" si="25">IF(TRIM(G252)="-", "N/A", IF(RIGHT(G252,1)="M",1000000*VALUE(LEFT(G252,LEN(G252)-1)),IF(RIGHT(G252,1)="B",1000000000*VALUE(LEFT(G252,LEN(G252)-1)),IF(RIGHT(G252,1)="%",0.01*VALUE(LEFT(G252,LEN(G252)-1)),G252))))</f>
        <v>N/A</v>
      </c>
    </row>
    <row r="253" spans="1:14" x14ac:dyDescent="0.3">
      <c r="A253" s="1">
        <v>6</v>
      </c>
      <c r="B253" t="s">
        <v>713</v>
      </c>
      <c r="C253" t="s">
        <v>332</v>
      </c>
      <c r="D253" t="s">
        <v>332</v>
      </c>
      <c r="E253" t="s">
        <v>332</v>
      </c>
      <c r="F253" t="s">
        <v>332</v>
      </c>
      <c r="G253" t="s">
        <v>332</v>
      </c>
      <c r="I253" t="str">
        <f t="shared" si="20"/>
        <v>N/A</v>
      </c>
      <c r="J253" t="str">
        <f t="shared" si="21"/>
        <v>N/A</v>
      </c>
      <c r="K253" t="str">
        <f t="shared" si="22"/>
        <v>N/A</v>
      </c>
      <c r="L253" t="str">
        <f t="shared" si="23"/>
        <v>N/A</v>
      </c>
      <c r="M253" t="str">
        <f t="shared" si="24"/>
        <v>N/A</v>
      </c>
      <c r="N253" t="str">
        <f t="shared" si="25"/>
        <v>N/A</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332</v>
      </c>
      <c r="D255" t="s">
        <v>332</v>
      </c>
      <c r="E255" t="s">
        <v>332</v>
      </c>
      <c r="F255" t="s">
        <v>332</v>
      </c>
      <c r="G255" t="s">
        <v>332</v>
      </c>
      <c r="I255" t="str">
        <f t="shared" si="20"/>
        <v>N/A</v>
      </c>
      <c r="J255" t="str">
        <f t="shared" si="21"/>
        <v>N/A</v>
      </c>
      <c r="K255" t="str">
        <f t="shared" si="22"/>
        <v>N/A</v>
      </c>
      <c r="L255" t="str">
        <f t="shared" si="23"/>
        <v>N/A</v>
      </c>
      <c r="M255" t="str">
        <f t="shared" si="24"/>
        <v>N/A</v>
      </c>
      <c r="N255" t="str">
        <f t="shared" si="25"/>
        <v>N/A</v>
      </c>
    </row>
    <row r="256" spans="1:14" x14ac:dyDescent="0.3">
      <c r="A256" s="1">
        <v>9</v>
      </c>
      <c r="B256" t="s">
        <v>721</v>
      </c>
      <c r="C256" t="s">
        <v>332</v>
      </c>
      <c r="D256" t="s">
        <v>332</v>
      </c>
      <c r="E256" t="s">
        <v>332</v>
      </c>
      <c r="F256" t="s">
        <v>332</v>
      </c>
      <c r="G256" t="s">
        <v>332</v>
      </c>
      <c r="I256" t="str">
        <f t="shared" si="20"/>
        <v>N/A</v>
      </c>
      <c r="J256" t="str">
        <f t="shared" si="21"/>
        <v>N/A</v>
      </c>
      <c r="K256" t="str">
        <f t="shared" si="22"/>
        <v>N/A</v>
      </c>
      <c r="L256" t="str">
        <f t="shared" si="23"/>
        <v>N/A</v>
      </c>
      <c r="M256" t="str">
        <f t="shared" si="24"/>
        <v>N/A</v>
      </c>
      <c r="N256" t="str">
        <f t="shared" si="25"/>
        <v>N/A</v>
      </c>
    </row>
    <row r="257" spans="1:14" x14ac:dyDescent="0.3">
      <c r="A257" s="1">
        <v>10</v>
      </c>
      <c r="B257" t="s">
        <v>722</v>
      </c>
      <c r="C257" t="s">
        <v>6014</v>
      </c>
      <c r="D257" t="s">
        <v>6015</v>
      </c>
      <c r="E257" t="s">
        <v>6016</v>
      </c>
      <c r="F257" t="s">
        <v>6017</v>
      </c>
      <c r="G257" t="s">
        <v>3851</v>
      </c>
      <c r="I257" t="str">
        <f t="shared" si="20"/>
        <v>N/A</v>
      </c>
      <c r="J257">
        <f t="shared" si="21"/>
        <v>939800000</v>
      </c>
      <c r="K257">
        <f t="shared" si="22"/>
        <v>620100000</v>
      </c>
      <c r="L257">
        <f t="shared" si="23"/>
        <v>247000000</v>
      </c>
      <c r="M257">
        <f t="shared" si="24"/>
        <v>740400000</v>
      </c>
      <c r="N257">
        <f t="shared" si="25"/>
        <v>478600000</v>
      </c>
    </row>
    <row r="258" spans="1:14" x14ac:dyDescent="0.3">
      <c r="A258" s="1">
        <v>11</v>
      </c>
      <c r="B258" t="s">
        <v>727</v>
      </c>
      <c r="C258" t="s">
        <v>6018</v>
      </c>
      <c r="D258" t="s">
        <v>3337</v>
      </c>
      <c r="E258" t="s">
        <v>6019</v>
      </c>
      <c r="F258" t="s">
        <v>6020</v>
      </c>
      <c r="G258" t="s">
        <v>6021</v>
      </c>
      <c r="I258" t="str">
        <f t="shared" si="20"/>
        <v>N/A</v>
      </c>
      <c r="J258">
        <f t="shared" si="21"/>
        <v>2810000000</v>
      </c>
      <c r="K258">
        <f t="shared" si="22"/>
        <v>3410000000</v>
      </c>
      <c r="L258">
        <f t="shared" si="23"/>
        <v>4190000000.0000005</v>
      </c>
      <c r="M258">
        <f t="shared" si="24"/>
        <v>3630000000</v>
      </c>
      <c r="N258">
        <f t="shared" si="25"/>
        <v>3970000000</v>
      </c>
    </row>
    <row r="259" spans="1:14" x14ac:dyDescent="0.3">
      <c r="A259" s="1">
        <v>12</v>
      </c>
      <c r="B259" t="s">
        <v>733</v>
      </c>
      <c r="C259" t="s">
        <v>1791</v>
      </c>
      <c r="D259" t="s">
        <v>6022</v>
      </c>
      <c r="E259" t="s">
        <v>6019</v>
      </c>
      <c r="F259" t="s">
        <v>6023</v>
      </c>
      <c r="G259" t="s">
        <v>6024</v>
      </c>
      <c r="I259" t="str">
        <f t="shared" si="20"/>
        <v>N/A</v>
      </c>
      <c r="J259">
        <f t="shared" si="21"/>
        <v>2800000000</v>
      </c>
      <c r="K259">
        <f t="shared" si="22"/>
        <v>3400000000</v>
      </c>
      <c r="L259">
        <f t="shared" si="23"/>
        <v>4190000000.0000005</v>
      </c>
      <c r="M259">
        <f t="shared" si="24"/>
        <v>3620000000</v>
      </c>
      <c r="N259">
        <f t="shared" si="25"/>
        <v>3950000000</v>
      </c>
    </row>
    <row r="260" spans="1:14" x14ac:dyDescent="0.3">
      <c r="A260" s="1">
        <v>13</v>
      </c>
      <c r="B260" t="s">
        <v>734</v>
      </c>
      <c r="C260" t="s">
        <v>1791</v>
      </c>
      <c r="D260" t="s">
        <v>6022</v>
      </c>
      <c r="E260" t="s">
        <v>6019</v>
      </c>
      <c r="F260" t="s">
        <v>6023</v>
      </c>
      <c r="G260" t="s">
        <v>6024</v>
      </c>
      <c r="I260" t="str">
        <f t="shared" si="20"/>
        <v>N/A</v>
      </c>
      <c r="J260">
        <f t="shared" si="21"/>
        <v>2800000000</v>
      </c>
      <c r="K260">
        <f t="shared" si="22"/>
        <v>3400000000</v>
      </c>
      <c r="L260">
        <f t="shared" si="23"/>
        <v>4190000000.0000005</v>
      </c>
      <c r="M260">
        <f t="shared" si="24"/>
        <v>3620000000</v>
      </c>
      <c r="N260">
        <f t="shared" si="25"/>
        <v>3950000000</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6025</v>
      </c>
      <c r="D262" t="s">
        <v>5275</v>
      </c>
      <c r="E262" t="s">
        <v>4180</v>
      </c>
      <c r="F262" t="s">
        <v>5373</v>
      </c>
      <c r="G262" t="s">
        <v>6026</v>
      </c>
      <c r="I262" t="str">
        <f t="shared" si="20"/>
        <v>N/A</v>
      </c>
      <c r="J262">
        <f t="shared" si="21"/>
        <v>8199999.9999999991</v>
      </c>
      <c r="K262">
        <f t="shared" si="22"/>
        <v>5800000</v>
      </c>
      <c r="L262">
        <f t="shared" si="23"/>
        <v>6300000</v>
      </c>
      <c r="M262">
        <f t="shared" si="24"/>
        <v>18400000</v>
      </c>
      <c r="N262">
        <f t="shared" si="25"/>
        <v>14900000</v>
      </c>
    </row>
    <row r="263" spans="1:14" x14ac:dyDescent="0.3">
      <c r="A263" s="1">
        <v>16</v>
      </c>
      <c r="B263" t="s">
        <v>737</v>
      </c>
      <c r="C263" t="s">
        <v>6027</v>
      </c>
      <c r="D263" t="s">
        <v>6028</v>
      </c>
      <c r="E263" t="s">
        <v>6029</v>
      </c>
      <c r="F263" t="s">
        <v>6030</v>
      </c>
      <c r="G263" t="s">
        <v>332</v>
      </c>
      <c r="I263" t="str">
        <f t="shared" si="20"/>
        <v>N/A</v>
      </c>
      <c r="J263">
        <f t="shared" si="21"/>
        <v>128400000</v>
      </c>
      <c r="K263">
        <f t="shared" si="22"/>
        <v>82900000</v>
      </c>
      <c r="L263">
        <f t="shared" si="23"/>
        <v>104000000</v>
      </c>
      <c r="M263">
        <f t="shared" si="24"/>
        <v>111600000</v>
      </c>
      <c r="N263" t="str">
        <f t="shared" si="25"/>
        <v>N/A</v>
      </c>
    </row>
    <row r="264" spans="1:14" x14ac:dyDescent="0.3">
      <c r="A264" s="1">
        <v>17</v>
      </c>
      <c r="B264" t="s">
        <v>738</v>
      </c>
      <c r="C264" t="s">
        <v>6031</v>
      </c>
      <c r="D264" t="s">
        <v>6032</v>
      </c>
      <c r="E264" t="s">
        <v>6033</v>
      </c>
      <c r="F264" t="s">
        <v>47</v>
      </c>
      <c r="G264" t="s">
        <v>1211</v>
      </c>
      <c r="I264" t="str">
        <f t="shared" si="20"/>
        <v>pos_trend</v>
      </c>
      <c r="J264">
        <f t="shared" si="21"/>
        <v>786200000</v>
      </c>
      <c r="K264">
        <f t="shared" si="22"/>
        <v>895300000</v>
      </c>
      <c r="L264">
        <f t="shared" si="23"/>
        <v>937300000</v>
      </c>
      <c r="M264">
        <f t="shared" si="24"/>
        <v>1020000000</v>
      </c>
      <c r="N264">
        <f t="shared" si="25"/>
        <v>1090000000</v>
      </c>
    </row>
    <row r="265" spans="1:14" x14ac:dyDescent="0.3">
      <c r="A265" s="1">
        <v>18</v>
      </c>
      <c r="B265" t="s">
        <v>744</v>
      </c>
      <c r="C265" t="s">
        <v>6031</v>
      </c>
      <c r="D265" t="s">
        <v>6032</v>
      </c>
      <c r="E265" t="s">
        <v>127</v>
      </c>
      <c r="F265" t="s">
        <v>3852</v>
      </c>
      <c r="G265" t="s">
        <v>1211</v>
      </c>
      <c r="I265" t="str">
        <f t="shared" si="20"/>
        <v>N/A</v>
      </c>
      <c r="J265">
        <f t="shared" si="21"/>
        <v>786200000</v>
      </c>
      <c r="K265">
        <f t="shared" si="22"/>
        <v>895300000</v>
      </c>
      <c r="L265">
        <f t="shared" si="23"/>
        <v>1070000000.0000001</v>
      </c>
      <c r="M265">
        <f t="shared" si="24"/>
        <v>1140000000</v>
      </c>
      <c r="N265">
        <f t="shared" si="25"/>
        <v>1090000000</v>
      </c>
    </row>
    <row r="266" spans="1:14" x14ac:dyDescent="0.3">
      <c r="A266" s="1">
        <v>19</v>
      </c>
      <c r="B266" t="s">
        <v>745</v>
      </c>
      <c r="C266" t="s">
        <v>332</v>
      </c>
      <c r="D266" t="s">
        <v>332</v>
      </c>
      <c r="E266" t="s">
        <v>6034</v>
      </c>
      <c r="F266" t="s">
        <v>6035</v>
      </c>
      <c r="G266" t="s">
        <v>332</v>
      </c>
      <c r="I266" t="str">
        <f t="shared" si="20"/>
        <v>N/A</v>
      </c>
      <c r="J266" t="str">
        <f t="shared" si="21"/>
        <v>N/A</v>
      </c>
      <c r="K266" t="str">
        <f t="shared" si="22"/>
        <v>N/A</v>
      </c>
      <c r="L266">
        <f t="shared" si="23"/>
        <v>136800000</v>
      </c>
      <c r="M266">
        <f t="shared" si="24"/>
        <v>120000000</v>
      </c>
      <c r="N266" t="str">
        <f t="shared" si="25"/>
        <v>N/A</v>
      </c>
    </row>
    <row r="267" spans="1:14" x14ac:dyDescent="0.3">
      <c r="A267" s="1">
        <v>20</v>
      </c>
      <c r="B267" t="s">
        <v>751</v>
      </c>
      <c r="C267" t="s">
        <v>6036</v>
      </c>
      <c r="D267" t="s">
        <v>5836</v>
      </c>
      <c r="E267" t="s">
        <v>6037</v>
      </c>
      <c r="F267" t="s">
        <v>6038</v>
      </c>
      <c r="G267" t="s">
        <v>6039</v>
      </c>
      <c r="I267" t="str">
        <f t="shared" si="20"/>
        <v>N/A</v>
      </c>
      <c r="J267">
        <f t="shared" si="21"/>
        <v>151300000</v>
      </c>
      <c r="K267">
        <f t="shared" si="22"/>
        <v>143800000</v>
      </c>
      <c r="L267">
        <f t="shared" si="23"/>
        <v>142100000</v>
      </c>
      <c r="M267">
        <f t="shared" si="24"/>
        <v>109000000</v>
      </c>
      <c r="N267">
        <f t="shared" si="25"/>
        <v>222100000</v>
      </c>
    </row>
    <row r="268" spans="1:14" x14ac:dyDescent="0.3">
      <c r="A268" s="1">
        <v>21</v>
      </c>
      <c r="B268" t="s">
        <v>757</v>
      </c>
      <c r="C268" t="s">
        <v>6040</v>
      </c>
      <c r="D268" t="s">
        <v>6041</v>
      </c>
      <c r="E268" t="s">
        <v>6042</v>
      </c>
      <c r="F268" t="s">
        <v>6043</v>
      </c>
      <c r="G268" t="s">
        <v>6039</v>
      </c>
      <c r="I268" t="str">
        <f t="shared" si="20"/>
        <v>N/A</v>
      </c>
      <c r="J268">
        <f t="shared" si="21"/>
        <v>92300000</v>
      </c>
      <c r="K268">
        <f t="shared" si="22"/>
        <v>83800000</v>
      </c>
      <c r="L268">
        <f t="shared" si="23"/>
        <v>87500000</v>
      </c>
      <c r="M268">
        <f t="shared" si="24"/>
        <v>56500000</v>
      </c>
      <c r="N268">
        <f t="shared" si="25"/>
        <v>222100000</v>
      </c>
    </row>
    <row r="269" spans="1:14" x14ac:dyDescent="0.3">
      <c r="A269" s="1">
        <v>22</v>
      </c>
      <c r="B269" t="s">
        <v>761</v>
      </c>
      <c r="C269" t="s">
        <v>6044</v>
      </c>
      <c r="D269" t="s">
        <v>6045</v>
      </c>
      <c r="E269" t="s">
        <v>6046</v>
      </c>
      <c r="F269" t="s">
        <v>3664</v>
      </c>
      <c r="G269" t="s">
        <v>332</v>
      </c>
      <c r="I269" t="str">
        <f t="shared" si="20"/>
        <v>N/A</v>
      </c>
      <c r="J269">
        <f t="shared" si="21"/>
        <v>59000000</v>
      </c>
      <c r="K269">
        <f t="shared" si="22"/>
        <v>60000000</v>
      </c>
      <c r="L269">
        <f t="shared" si="23"/>
        <v>54600000</v>
      </c>
      <c r="M269">
        <f t="shared" si="24"/>
        <v>52500000</v>
      </c>
      <c r="N269" t="str">
        <f t="shared" si="25"/>
        <v>N/A</v>
      </c>
    </row>
    <row r="270" spans="1:14" x14ac:dyDescent="0.3">
      <c r="A270" s="1">
        <v>23</v>
      </c>
      <c r="B270" t="s">
        <v>762</v>
      </c>
      <c r="C270" t="s">
        <v>1573</v>
      </c>
      <c r="D270" t="s">
        <v>6047</v>
      </c>
      <c r="E270" t="s">
        <v>6048</v>
      </c>
      <c r="F270" t="s">
        <v>5956</v>
      </c>
      <c r="G270" t="s">
        <v>6048</v>
      </c>
      <c r="I270" t="str">
        <f t="shared" si="20"/>
        <v>N/A</v>
      </c>
      <c r="J270">
        <f t="shared" si="21"/>
        <v>4810000000</v>
      </c>
      <c r="K270">
        <f t="shared" si="22"/>
        <v>5150000000</v>
      </c>
      <c r="L270">
        <f t="shared" si="23"/>
        <v>5760000000</v>
      </c>
      <c r="M270">
        <f t="shared" si="24"/>
        <v>5730000000</v>
      </c>
      <c r="N270">
        <f t="shared" si="25"/>
        <v>5760000000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6049</v>
      </c>
      <c r="D272" t="s">
        <v>6050</v>
      </c>
      <c r="E272" t="s">
        <v>6051</v>
      </c>
      <c r="F272" t="s">
        <v>6052</v>
      </c>
      <c r="G272" t="s">
        <v>6053</v>
      </c>
      <c r="I272" t="str">
        <f t="shared" si="20"/>
        <v>N/A</v>
      </c>
      <c r="J272">
        <f t="shared" si="21"/>
        <v>0.7945000000000001</v>
      </c>
      <c r="K272">
        <f t="shared" si="22"/>
        <v>0.78670000000000007</v>
      </c>
      <c r="L272">
        <f t="shared" si="23"/>
        <v>0.81430000000000013</v>
      </c>
      <c r="M272">
        <f t="shared" si="24"/>
        <v>0.8175</v>
      </c>
      <c r="N272">
        <f t="shared" si="25"/>
        <v>0.81040000000000012</v>
      </c>
    </row>
    <row r="273" spans="1:14" x14ac:dyDescent="0.3">
      <c r="A273" s="1">
        <v>26</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27</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28</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29</v>
      </c>
      <c r="B276" t="s">
        <v>778</v>
      </c>
      <c r="C276" t="s">
        <v>1836</v>
      </c>
      <c r="D276" t="s">
        <v>1917</v>
      </c>
      <c r="E276" t="s">
        <v>6054</v>
      </c>
      <c r="F276" t="s">
        <v>1765</v>
      </c>
      <c r="G276" t="s">
        <v>3878</v>
      </c>
      <c r="I276" t="str">
        <f t="shared" si="20"/>
        <v>N/A</v>
      </c>
      <c r="J276">
        <f t="shared" si="21"/>
        <v>1240000000</v>
      </c>
      <c r="K276">
        <f t="shared" si="22"/>
        <v>1400000000</v>
      </c>
      <c r="L276">
        <f t="shared" si="23"/>
        <v>1310000000</v>
      </c>
      <c r="M276">
        <f t="shared" si="24"/>
        <v>1280000000</v>
      </c>
      <c r="N276">
        <f t="shared" si="25"/>
        <v>1350000000</v>
      </c>
    </row>
    <row r="277" spans="1:14" x14ac:dyDescent="0.3">
      <c r="A277" s="1">
        <v>30</v>
      </c>
      <c r="B277" t="s">
        <v>784</v>
      </c>
      <c r="C277" t="s">
        <v>6055</v>
      </c>
      <c r="D277" t="s">
        <v>6056</v>
      </c>
      <c r="E277" t="s">
        <v>3903</v>
      </c>
      <c r="F277" t="s">
        <v>6057</v>
      </c>
      <c r="G277" t="s">
        <v>6057</v>
      </c>
      <c r="I277" t="str">
        <f t="shared" si="20"/>
        <v>N/A</v>
      </c>
      <c r="J277">
        <f t="shared" si="21"/>
        <v>41200000</v>
      </c>
      <c r="K277">
        <f t="shared" si="22"/>
        <v>41300000</v>
      </c>
      <c r="L277">
        <f t="shared" si="23"/>
        <v>41400000</v>
      </c>
      <c r="M277">
        <f t="shared" si="24"/>
        <v>41500000</v>
      </c>
      <c r="N277">
        <f t="shared" si="25"/>
        <v>41500000</v>
      </c>
    </row>
    <row r="278" spans="1:14" x14ac:dyDescent="0.3">
      <c r="A278" s="1">
        <v>31</v>
      </c>
      <c r="B278" t="s">
        <v>790</v>
      </c>
      <c r="C278" t="s">
        <v>3550</v>
      </c>
      <c r="D278" t="s">
        <v>3789</v>
      </c>
      <c r="E278" t="s">
        <v>1766</v>
      </c>
      <c r="F278" t="s">
        <v>2920</v>
      </c>
      <c r="G278" t="s">
        <v>6058</v>
      </c>
      <c r="I278" t="str">
        <f t="shared" si="20"/>
        <v>pos_trend</v>
      </c>
      <c r="J278">
        <f t="shared" si="21"/>
        <v>1250000000</v>
      </c>
      <c r="K278">
        <f t="shared" si="22"/>
        <v>1360000000</v>
      </c>
      <c r="L278">
        <f t="shared" si="23"/>
        <v>1500000000</v>
      </c>
      <c r="M278">
        <f t="shared" si="24"/>
        <v>1640000000</v>
      </c>
      <c r="N278">
        <f t="shared" si="25"/>
        <v>1830000000</v>
      </c>
    </row>
    <row r="279" spans="1:14" x14ac:dyDescent="0.3">
      <c r="A279" s="1">
        <v>32</v>
      </c>
      <c r="B279" t="s">
        <v>796</v>
      </c>
      <c r="C279" t="s">
        <v>332</v>
      </c>
      <c r="D279" t="s">
        <v>332</v>
      </c>
      <c r="E279" t="s">
        <v>332</v>
      </c>
      <c r="F279" t="s">
        <v>332</v>
      </c>
      <c r="G279" t="s">
        <v>332</v>
      </c>
      <c r="I279" t="str">
        <f t="shared" si="20"/>
        <v>N/A</v>
      </c>
      <c r="J279" t="str">
        <f t="shared" si="21"/>
        <v>N/A</v>
      </c>
      <c r="K279" t="str">
        <f t="shared" si="22"/>
        <v>N/A</v>
      </c>
      <c r="L279" t="str">
        <f t="shared" si="23"/>
        <v>N/A</v>
      </c>
      <c r="M279" t="str">
        <f t="shared" si="24"/>
        <v>N/A</v>
      </c>
      <c r="N279" t="str">
        <f t="shared" si="25"/>
        <v>N/A</v>
      </c>
    </row>
    <row r="280" spans="1:14" x14ac:dyDescent="0.3">
      <c r="A280" s="1">
        <v>33</v>
      </c>
      <c r="B280" t="s">
        <v>797</v>
      </c>
      <c r="C280" t="s">
        <v>6059</v>
      </c>
      <c r="D280" t="s">
        <v>6060</v>
      </c>
      <c r="E280" t="s">
        <v>6061</v>
      </c>
      <c r="F280" t="s">
        <v>6062</v>
      </c>
      <c r="G280" t="s">
        <v>6063</v>
      </c>
      <c r="I280" t="str">
        <f t="shared" si="20"/>
        <v>N/A</v>
      </c>
      <c r="J280">
        <f t="shared" si="21"/>
        <v>31400000</v>
      </c>
      <c r="K280">
        <f t="shared" si="22"/>
        <v>57200000</v>
      </c>
      <c r="L280" t="str">
        <f t="shared" si="23"/>
        <v>(21.9M)</v>
      </c>
      <c r="M280" t="str">
        <f t="shared" si="24"/>
        <v>(77.7M)</v>
      </c>
      <c r="N280" t="str">
        <f t="shared" si="25"/>
        <v>(103.7M)</v>
      </c>
    </row>
    <row r="281" spans="1:14" x14ac:dyDescent="0.3">
      <c r="A281" s="1">
        <v>34</v>
      </c>
      <c r="B281" t="s">
        <v>803</v>
      </c>
      <c r="C281" t="s">
        <v>6064</v>
      </c>
      <c r="D281" t="s">
        <v>411</v>
      </c>
      <c r="E281" t="s">
        <v>3648</v>
      </c>
      <c r="F281" t="s">
        <v>6065</v>
      </c>
      <c r="G281" t="s">
        <v>332</v>
      </c>
      <c r="I281" t="str">
        <f t="shared" si="20"/>
        <v>N/A</v>
      </c>
      <c r="J281" t="str">
        <f t="shared" si="21"/>
        <v>(400,000)</v>
      </c>
      <c r="K281" t="str">
        <f t="shared" si="22"/>
        <v>400000</v>
      </c>
      <c r="L281" t="str">
        <f t="shared" si="23"/>
        <v>300000</v>
      </c>
      <c r="M281" t="str">
        <f t="shared" si="24"/>
        <v>(300,000)</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6066</v>
      </c>
      <c r="D283" t="s">
        <v>6067</v>
      </c>
      <c r="E283" t="s">
        <v>6068</v>
      </c>
      <c r="F283" t="s">
        <v>6069</v>
      </c>
      <c r="G283" t="s">
        <v>6070</v>
      </c>
      <c r="I283" t="str">
        <f t="shared" si="20"/>
        <v>pos_trend</v>
      </c>
      <c r="J283" t="str">
        <f t="shared" si="21"/>
        <v>(560.3M)</v>
      </c>
      <c r="K283" t="str">
        <f t="shared" si="22"/>
        <v>(628.9M)</v>
      </c>
      <c r="L283" t="str">
        <f t="shared" si="23"/>
        <v>(753.5M)</v>
      </c>
      <c r="M283" t="str">
        <f t="shared" si="24"/>
        <v>(878.9M)</v>
      </c>
      <c r="N283" t="str">
        <f t="shared" si="25"/>
        <v>(999M)</v>
      </c>
    </row>
    <row r="284" spans="1:14" x14ac:dyDescent="0.3">
      <c r="A284" s="1">
        <v>37</v>
      </c>
      <c r="B284" t="s">
        <v>809</v>
      </c>
      <c r="C284" t="s">
        <v>6071</v>
      </c>
      <c r="D284" t="s">
        <v>6072</v>
      </c>
      <c r="E284" t="s">
        <v>6073</v>
      </c>
      <c r="F284" t="s">
        <v>6074</v>
      </c>
      <c r="G284" t="s">
        <v>6075</v>
      </c>
      <c r="I284" t="str">
        <f t="shared" si="20"/>
        <v>N/A</v>
      </c>
      <c r="J284">
        <f t="shared" si="21"/>
        <v>0.20550000000000002</v>
      </c>
      <c r="K284">
        <f t="shared" si="22"/>
        <v>0.21329999999999999</v>
      </c>
      <c r="L284">
        <f t="shared" si="23"/>
        <v>0.1857</v>
      </c>
      <c r="M284">
        <f t="shared" si="24"/>
        <v>0.1825</v>
      </c>
      <c r="N284">
        <f t="shared" si="25"/>
        <v>0.18960000000000002</v>
      </c>
    </row>
    <row r="285" spans="1:14" x14ac:dyDescent="0.3">
      <c r="A285" s="1">
        <v>38</v>
      </c>
      <c r="B285" t="s">
        <v>815</v>
      </c>
      <c r="C285" t="s">
        <v>1836</v>
      </c>
      <c r="D285" t="s">
        <v>1917</v>
      </c>
      <c r="E285" t="s">
        <v>6054</v>
      </c>
      <c r="F285" t="s">
        <v>1765</v>
      </c>
      <c r="G285" t="s">
        <v>3878</v>
      </c>
      <c r="I285" t="str">
        <f t="shared" si="20"/>
        <v>N/A</v>
      </c>
      <c r="J285">
        <f t="shared" si="21"/>
        <v>1240000000</v>
      </c>
      <c r="K285">
        <f t="shared" si="22"/>
        <v>1400000000</v>
      </c>
      <c r="L285">
        <f t="shared" si="23"/>
        <v>1310000000</v>
      </c>
      <c r="M285">
        <f t="shared" si="24"/>
        <v>1280000000</v>
      </c>
      <c r="N285">
        <f t="shared" si="25"/>
        <v>1350000000</v>
      </c>
    </row>
    <row r="286" spans="1:14" x14ac:dyDescent="0.3">
      <c r="A286" s="1">
        <v>39</v>
      </c>
      <c r="B286" t="s">
        <v>816</v>
      </c>
      <c r="C286" t="s">
        <v>6071</v>
      </c>
      <c r="D286" t="s">
        <v>6072</v>
      </c>
      <c r="E286" t="s">
        <v>6073</v>
      </c>
      <c r="F286" t="s">
        <v>6074</v>
      </c>
      <c r="G286" t="s">
        <v>6075</v>
      </c>
      <c r="I286" t="str">
        <f t="shared" si="20"/>
        <v>N/A</v>
      </c>
      <c r="J286">
        <f t="shared" si="21"/>
        <v>0.20550000000000002</v>
      </c>
      <c r="K286">
        <f t="shared" si="22"/>
        <v>0.21329999999999999</v>
      </c>
      <c r="L286">
        <f t="shared" si="23"/>
        <v>0.1857</v>
      </c>
      <c r="M286">
        <f t="shared" si="24"/>
        <v>0.1825</v>
      </c>
      <c r="N286">
        <f t="shared" si="25"/>
        <v>0.18960000000000002</v>
      </c>
    </row>
    <row r="287" spans="1:14" x14ac:dyDescent="0.3">
      <c r="A287" s="1">
        <v>40</v>
      </c>
      <c r="B287" t="s">
        <v>817</v>
      </c>
      <c r="C287" t="s">
        <v>332</v>
      </c>
      <c r="D287" t="s">
        <v>332</v>
      </c>
      <c r="E287" t="s">
        <v>332</v>
      </c>
      <c r="F287" t="s">
        <v>332</v>
      </c>
      <c r="G287" t="s">
        <v>332</v>
      </c>
      <c r="I287" t="str">
        <f t="shared" si="20"/>
        <v>N/A</v>
      </c>
      <c r="J287" t="str">
        <f t="shared" si="21"/>
        <v>N/A</v>
      </c>
      <c r="K287" t="str">
        <f t="shared" si="22"/>
        <v>N/A</v>
      </c>
      <c r="L287" t="str">
        <f t="shared" si="23"/>
        <v>N/A</v>
      </c>
      <c r="M287" t="str">
        <f t="shared" si="24"/>
        <v>N/A</v>
      </c>
      <c r="N287" t="str">
        <f t="shared" si="25"/>
        <v>N/A</v>
      </c>
    </row>
    <row r="288" spans="1:14" x14ac:dyDescent="0.3">
      <c r="A288" s="1">
        <v>41</v>
      </c>
      <c r="B288" t="s">
        <v>818</v>
      </c>
      <c r="C288" t="s">
        <v>1836</v>
      </c>
      <c r="D288" t="s">
        <v>1917</v>
      </c>
      <c r="E288" t="s">
        <v>6054</v>
      </c>
      <c r="F288" t="s">
        <v>1765</v>
      </c>
      <c r="G288" t="s">
        <v>3878</v>
      </c>
      <c r="I288" t="str">
        <f t="shared" si="20"/>
        <v>N/A</v>
      </c>
      <c r="J288">
        <f t="shared" si="21"/>
        <v>1240000000</v>
      </c>
      <c r="K288">
        <f t="shared" si="22"/>
        <v>1400000000</v>
      </c>
      <c r="L288">
        <f t="shared" si="23"/>
        <v>1310000000</v>
      </c>
      <c r="M288">
        <f t="shared" si="24"/>
        <v>1280000000</v>
      </c>
      <c r="N288">
        <f t="shared" si="25"/>
        <v>1350000000</v>
      </c>
    </row>
    <row r="289" spans="1:14" x14ac:dyDescent="0.3">
      <c r="A289" s="1">
        <v>42</v>
      </c>
      <c r="B289" t="s">
        <v>819</v>
      </c>
      <c r="C289" t="s">
        <v>5990</v>
      </c>
      <c r="D289" t="s">
        <v>5991</v>
      </c>
      <c r="E289" t="s">
        <v>5992</v>
      </c>
      <c r="F289" t="s">
        <v>5993</v>
      </c>
      <c r="G289" t="s">
        <v>5994</v>
      </c>
      <c r="I289" t="str">
        <f t="shared" si="20"/>
        <v>N/A</v>
      </c>
      <c r="J289">
        <f t="shared" si="21"/>
        <v>6060000000</v>
      </c>
      <c r="K289">
        <f t="shared" si="22"/>
        <v>6550000000</v>
      </c>
      <c r="L289">
        <f t="shared" si="23"/>
        <v>7070000000</v>
      </c>
      <c r="M289">
        <f t="shared" si="24"/>
        <v>7010000000</v>
      </c>
      <c r="N289">
        <f t="shared" si="25"/>
        <v>7110000000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319</v>
      </c>
      <c r="C291" s="1" t="s">
        <v>320</v>
      </c>
      <c r="D291" s="1" t="s">
        <v>321</v>
      </c>
      <c r="E291" s="1" t="s">
        <v>322</v>
      </c>
      <c r="F291" s="1" t="s">
        <v>323</v>
      </c>
      <c r="G291" s="1" t="s">
        <v>324</v>
      </c>
      <c r="H291" s="1" t="s">
        <v>325</v>
      </c>
      <c r="I291" t="str">
        <f t="shared" si="20"/>
        <v>pos_trend</v>
      </c>
      <c r="J291" t="str">
        <f t="shared" si="21"/>
        <v>2012</v>
      </c>
      <c r="K291" t="str">
        <f t="shared" si="22"/>
        <v>2013</v>
      </c>
      <c r="L291" t="str">
        <f t="shared" si="23"/>
        <v>2014</v>
      </c>
      <c r="M291" t="str">
        <f t="shared" si="24"/>
        <v>2015</v>
      </c>
      <c r="N291" t="str">
        <f t="shared" si="25"/>
        <v>2016</v>
      </c>
    </row>
    <row r="292" spans="1:14" x14ac:dyDescent="0.3">
      <c r="A292" s="1">
        <v>0</v>
      </c>
      <c r="B292" t="s">
        <v>820</v>
      </c>
      <c r="C292" t="s">
        <v>5866</v>
      </c>
      <c r="D292" t="s">
        <v>5867</v>
      </c>
      <c r="E292" t="s">
        <v>3508</v>
      </c>
      <c r="F292" t="s">
        <v>5868</v>
      </c>
      <c r="G292" t="s">
        <v>5869</v>
      </c>
      <c r="I292" t="str">
        <f t="shared" si="20"/>
        <v>pos_trend</v>
      </c>
      <c r="J292">
        <f t="shared" si="21"/>
        <v>137300000</v>
      </c>
      <c r="K292">
        <f t="shared" si="22"/>
        <v>169300000</v>
      </c>
      <c r="L292">
        <f t="shared" si="23"/>
        <v>205000000</v>
      </c>
      <c r="M292">
        <f t="shared" si="24"/>
        <v>205300000</v>
      </c>
      <c r="N292">
        <f t="shared" si="25"/>
        <v>257100000.00000003</v>
      </c>
    </row>
    <row r="293" spans="1:14" x14ac:dyDescent="0.3">
      <c r="A293" s="1">
        <v>1</v>
      </c>
      <c r="B293" t="s">
        <v>489</v>
      </c>
      <c r="C293" t="s">
        <v>332</v>
      </c>
      <c r="D293" t="s">
        <v>5870</v>
      </c>
      <c r="E293" t="s">
        <v>5871</v>
      </c>
      <c r="F293" t="s">
        <v>5872</v>
      </c>
      <c r="G293" t="s">
        <v>5873</v>
      </c>
      <c r="I293" t="str">
        <f t="shared" si="20"/>
        <v>N/A</v>
      </c>
      <c r="J293" t="str">
        <f t="shared" si="21"/>
        <v>N/A</v>
      </c>
      <c r="K293">
        <f t="shared" si="22"/>
        <v>0.2331</v>
      </c>
      <c r="L293">
        <f t="shared" si="23"/>
        <v>0.2109</v>
      </c>
      <c r="M293">
        <f t="shared" si="24"/>
        <v>1.5E-3</v>
      </c>
      <c r="N293">
        <f t="shared" si="25"/>
        <v>0.25230000000000002</v>
      </c>
    </row>
    <row r="294" spans="1:14" x14ac:dyDescent="0.3">
      <c r="A294" s="1">
        <v>2</v>
      </c>
      <c r="B294" t="s">
        <v>821</v>
      </c>
      <c r="C294" t="s">
        <v>5783</v>
      </c>
      <c r="D294" t="s">
        <v>5784</v>
      </c>
      <c r="E294" t="s">
        <v>6076</v>
      </c>
      <c r="F294" t="s">
        <v>6077</v>
      </c>
      <c r="G294" t="s">
        <v>5787</v>
      </c>
      <c r="I294" t="str">
        <f t="shared" si="20"/>
        <v>pos_trend</v>
      </c>
      <c r="J294">
        <f t="shared" si="21"/>
        <v>249400000</v>
      </c>
      <c r="K294">
        <f t="shared" si="22"/>
        <v>267800000</v>
      </c>
      <c r="L294">
        <f t="shared" si="23"/>
        <v>287000000</v>
      </c>
      <c r="M294">
        <f t="shared" si="24"/>
        <v>303300000</v>
      </c>
      <c r="N294">
        <f t="shared" si="25"/>
        <v>310200000</v>
      </c>
    </row>
    <row r="295" spans="1:14" x14ac:dyDescent="0.3">
      <c r="A295" s="1">
        <v>3</v>
      </c>
      <c r="B295" t="s">
        <v>822</v>
      </c>
      <c r="C295" t="s">
        <v>5783</v>
      </c>
      <c r="D295" t="s">
        <v>5784</v>
      </c>
      <c r="E295" t="s">
        <v>6076</v>
      </c>
      <c r="F295" t="s">
        <v>6077</v>
      </c>
      <c r="G295" t="s">
        <v>5787</v>
      </c>
      <c r="I295" t="str">
        <f t="shared" si="20"/>
        <v>pos_trend</v>
      </c>
      <c r="J295">
        <f t="shared" si="21"/>
        <v>249400000</v>
      </c>
      <c r="K295">
        <f t="shared" si="22"/>
        <v>267800000</v>
      </c>
      <c r="L295">
        <f t="shared" si="23"/>
        <v>287000000</v>
      </c>
      <c r="M295">
        <f t="shared" si="24"/>
        <v>303300000</v>
      </c>
      <c r="N295">
        <f t="shared" si="25"/>
        <v>310200000</v>
      </c>
    </row>
    <row r="296" spans="1:14" x14ac:dyDescent="0.3">
      <c r="A296" s="1">
        <v>4</v>
      </c>
      <c r="B296" t="s">
        <v>823</v>
      </c>
      <c r="C296" t="s">
        <v>332</v>
      </c>
      <c r="D296" t="s">
        <v>332</v>
      </c>
      <c r="E296" t="s">
        <v>332</v>
      </c>
      <c r="F296" t="s">
        <v>332</v>
      </c>
      <c r="G296" t="s">
        <v>332</v>
      </c>
      <c r="I296" t="str">
        <f t="shared" si="20"/>
        <v>N/A</v>
      </c>
      <c r="J296" t="str">
        <f t="shared" si="21"/>
        <v>N/A</v>
      </c>
      <c r="K296" t="str">
        <f t="shared" si="22"/>
        <v>N/A</v>
      </c>
      <c r="L296" t="str">
        <f t="shared" si="23"/>
        <v>N/A</v>
      </c>
      <c r="M296" t="str">
        <f t="shared" si="24"/>
        <v>N/A</v>
      </c>
      <c r="N296" t="str">
        <f t="shared" si="25"/>
        <v>N/A</v>
      </c>
    </row>
    <row r="297" spans="1:14" x14ac:dyDescent="0.3">
      <c r="A297" s="1">
        <v>5</v>
      </c>
      <c r="B297" t="s">
        <v>824</v>
      </c>
      <c r="C297" t="s">
        <v>3662</v>
      </c>
      <c r="D297" t="s">
        <v>6078</v>
      </c>
      <c r="E297" t="s">
        <v>6079</v>
      </c>
      <c r="F297" t="s">
        <v>6080</v>
      </c>
      <c r="G297" t="s">
        <v>6081</v>
      </c>
      <c r="I297" t="str">
        <f t="shared" si="20"/>
        <v>N/A</v>
      </c>
      <c r="J297">
        <f t="shared" si="21"/>
        <v>24400000</v>
      </c>
      <c r="K297">
        <f t="shared" si="22"/>
        <v>53600000</v>
      </c>
      <c r="L297">
        <f t="shared" si="23"/>
        <v>61400000</v>
      </c>
      <c r="M297">
        <f t="shared" si="24"/>
        <v>90200000</v>
      </c>
      <c r="N297">
        <f t="shared" si="25"/>
        <v>72800000</v>
      </c>
    </row>
    <row r="298" spans="1:14" x14ac:dyDescent="0.3">
      <c r="A298" s="1">
        <v>6</v>
      </c>
      <c r="B298" t="s">
        <v>738</v>
      </c>
      <c r="C298" t="s">
        <v>3662</v>
      </c>
      <c r="D298" t="s">
        <v>6078</v>
      </c>
      <c r="E298" t="s">
        <v>6079</v>
      </c>
      <c r="F298" t="s">
        <v>6080</v>
      </c>
      <c r="G298" t="s">
        <v>6081</v>
      </c>
      <c r="I298" t="str">
        <f t="shared" si="20"/>
        <v>N/A</v>
      </c>
      <c r="J298">
        <f t="shared" si="21"/>
        <v>24400000</v>
      </c>
      <c r="K298">
        <f t="shared" si="22"/>
        <v>53600000</v>
      </c>
      <c r="L298">
        <f t="shared" si="23"/>
        <v>61400000</v>
      </c>
      <c r="M298">
        <f t="shared" si="24"/>
        <v>90200000</v>
      </c>
      <c r="N298">
        <f t="shared" si="25"/>
        <v>72800000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6082</v>
      </c>
      <c r="D300" t="s">
        <v>6083</v>
      </c>
      <c r="E300" t="s">
        <v>6084</v>
      </c>
      <c r="F300" t="s">
        <v>6085</v>
      </c>
      <c r="G300" t="s">
        <v>6086</v>
      </c>
      <c r="I300" t="str">
        <f t="shared" si="20"/>
        <v>N/A</v>
      </c>
      <c r="J300" t="str">
        <f t="shared" si="21"/>
        <v>(40.9M)</v>
      </c>
      <c r="K300" t="str">
        <f t="shared" si="22"/>
        <v>(103.1M)</v>
      </c>
      <c r="L300" t="str">
        <f t="shared" si="23"/>
        <v>(61M)</v>
      </c>
      <c r="M300" t="str">
        <f t="shared" si="24"/>
        <v>(27.5M)</v>
      </c>
      <c r="N300" t="str">
        <f t="shared" si="25"/>
        <v>(8.3M)</v>
      </c>
    </row>
    <row r="301" spans="1:14" x14ac:dyDescent="0.3">
      <c r="A301" s="1">
        <v>9</v>
      </c>
      <c r="B301" t="s">
        <v>836</v>
      </c>
      <c r="C301" t="s">
        <v>6087</v>
      </c>
      <c r="D301" t="s">
        <v>6088</v>
      </c>
      <c r="E301" t="s">
        <v>6089</v>
      </c>
      <c r="F301" t="s">
        <v>6090</v>
      </c>
      <c r="G301" t="s">
        <v>6091</v>
      </c>
      <c r="I301" t="str">
        <f t="shared" si="20"/>
        <v>pos_trend</v>
      </c>
      <c r="J301">
        <f t="shared" si="21"/>
        <v>370200000</v>
      </c>
      <c r="K301">
        <f t="shared" si="22"/>
        <v>387600000</v>
      </c>
      <c r="L301">
        <f t="shared" si="23"/>
        <v>492400000</v>
      </c>
      <c r="M301">
        <f t="shared" si="24"/>
        <v>571300000</v>
      </c>
      <c r="N301">
        <f t="shared" si="25"/>
        <v>631800000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332</v>
      </c>
      <c r="D303" t="s">
        <v>6092</v>
      </c>
      <c r="E303" t="s">
        <v>3990</v>
      </c>
      <c r="F303" t="s">
        <v>6093</v>
      </c>
      <c r="G303" t="s">
        <v>6094</v>
      </c>
      <c r="I303" t="str">
        <f t="shared" si="20"/>
        <v>N/A</v>
      </c>
      <c r="J303" t="str">
        <f t="shared" si="21"/>
        <v>N/A</v>
      </c>
      <c r="K303">
        <f t="shared" si="22"/>
        <v>13100000</v>
      </c>
      <c r="L303" t="str">
        <f t="shared" si="23"/>
        <v>(9.6M)</v>
      </c>
      <c r="M303" t="str">
        <f t="shared" si="24"/>
        <v>(7.2M)</v>
      </c>
      <c r="N303" t="str">
        <f t="shared" si="25"/>
        <v>(3.2M)</v>
      </c>
    </row>
    <row r="304" spans="1:14" x14ac:dyDescent="0.3">
      <c r="A304" s="1">
        <v>12</v>
      </c>
      <c r="B304" t="s">
        <v>849</v>
      </c>
      <c r="C304" t="s">
        <v>332</v>
      </c>
      <c r="D304" t="s">
        <v>332</v>
      </c>
      <c r="E304" t="s">
        <v>332</v>
      </c>
      <c r="F304" t="s">
        <v>332</v>
      </c>
      <c r="G304" t="s">
        <v>332</v>
      </c>
      <c r="I304" t="str">
        <f t="shared" si="20"/>
        <v>N/A</v>
      </c>
      <c r="J304" t="str">
        <f t="shared" si="21"/>
        <v>N/A</v>
      </c>
      <c r="K304" t="str">
        <f t="shared" si="22"/>
        <v>N/A</v>
      </c>
      <c r="L304" t="str">
        <f t="shared" si="23"/>
        <v>N/A</v>
      </c>
      <c r="M304" t="str">
        <f t="shared" si="24"/>
        <v>N/A</v>
      </c>
      <c r="N304" t="str">
        <f t="shared" si="25"/>
        <v>N/A</v>
      </c>
    </row>
    <row r="305" spans="1:14" x14ac:dyDescent="0.3">
      <c r="A305" s="1">
        <v>13</v>
      </c>
      <c r="B305" t="s">
        <v>702</v>
      </c>
      <c r="C305" t="s">
        <v>332</v>
      </c>
      <c r="D305" t="s">
        <v>332</v>
      </c>
      <c r="E305" t="s">
        <v>332</v>
      </c>
      <c r="F305" t="s">
        <v>332</v>
      </c>
      <c r="G305" t="s">
        <v>332</v>
      </c>
      <c r="I305" t="str">
        <f t="shared" si="20"/>
        <v>N/A</v>
      </c>
      <c r="J305" t="str">
        <f t="shared" si="21"/>
        <v>N/A</v>
      </c>
      <c r="K305" t="str">
        <f t="shared" si="22"/>
        <v>N/A</v>
      </c>
      <c r="L305" t="str">
        <f t="shared" si="23"/>
        <v>N/A</v>
      </c>
      <c r="M305" t="str">
        <f t="shared" si="24"/>
        <v>N/A</v>
      </c>
      <c r="N305" t="str">
        <f t="shared" si="25"/>
        <v>N/A</v>
      </c>
    </row>
    <row r="306" spans="1:14" x14ac:dyDescent="0.3">
      <c r="A306" s="1">
        <v>14</v>
      </c>
      <c r="B306" t="s">
        <v>860</v>
      </c>
      <c r="C306" t="s">
        <v>6095</v>
      </c>
      <c r="D306" t="s">
        <v>6096</v>
      </c>
      <c r="E306" t="s">
        <v>332</v>
      </c>
      <c r="F306" t="s">
        <v>2139</v>
      </c>
      <c r="G306" t="s">
        <v>3753</v>
      </c>
      <c r="I306" t="str">
        <f t="shared" si="20"/>
        <v>N/A</v>
      </c>
      <c r="J306">
        <f t="shared" si="21"/>
        <v>20400000</v>
      </c>
      <c r="K306">
        <f t="shared" si="22"/>
        <v>16300000</v>
      </c>
      <c r="L306" t="str">
        <f t="shared" si="23"/>
        <v>N/A</v>
      </c>
      <c r="M306">
        <f t="shared" si="24"/>
        <v>9600000</v>
      </c>
      <c r="N306" t="str">
        <f t="shared" si="25"/>
        <v>(500,000)</v>
      </c>
    </row>
    <row r="307" spans="1:14" x14ac:dyDescent="0.3">
      <c r="A307" s="1">
        <v>15</v>
      </c>
      <c r="B307" t="s">
        <v>866</v>
      </c>
      <c r="C307" t="s">
        <v>6087</v>
      </c>
      <c r="D307" t="s">
        <v>6097</v>
      </c>
      <c r="E307" t="s">
        <v>6098</v>
      </c>
      <c r="F307" t="s">
        <v>6099</v>
      </c>
      <c r="G307" t="s">
        <v>6100</v>
      </c>
      <c r="I307" t="str">
        <f t="shared" si="20"/>
        <v>pos_trend</v>
      </c>
      <c r="J307">
        <f t="shared" si="21"/>
        <v>370200000</v>
      </c>
      <c r="K307">
        <f t="shared" si="22"/>
        <v>400700000</v>
      </c>
      <c r="L307">
        <f t="shared" si="23"/>
        <v>482800000</v>
      </c>
      <c r="M307">
        <f t="shared" si="24"/>
        <v>564100000</v>
      </c>
      <c r="N307">
        <f t="shared" si="25"/>
        <v>628600000</v>
      </c>
    </row>
    <row r="308" spans="1:14" x14ac:dyDescent="0.3">
      <c r="A308" s="1">
        <v>16</v>
      </c>
      <c r="B308" t="s">
        <v>870</v>
      </c>
      <c r="C308" t="s">
        <v>332</v>
      </c>
      <c r="D308" t="s">
        <v>6101</v>
      </c>
      <c r="E308" t="s">
        <v>6102</v>
      </c>
      <c r="F308" t="s">
        <v>6103</v>
      </c>
      <c r="G308" t="s">
        <v>6104</v>
      </c>
      <c r="I308" t="str">
        <f t="shared" si="20"/>
        <v>N/A</v>
      </c>
      <c r="J308" t="str">
        <f t="shared" si="21"/>
        <v>N/A</v>
      </c>
      <c r="K308">
        <f t="shared" si="22"/>
        <v>8.2400000000000001E-2</v>
      </c>
      <c r="L308">
        <f t="shared" si="23"/>
        <v>0.2049</v>
      </c>
      <c r="M308">
        <f t="shared" si="24"/>
        <v>0.16839999999999999</v>
      </c>
      <c r="N308">
        <f t="shared" si="25"/>
        <v>0.1143</v>
      </c>
    </row>
    <row r="309" spans="1:14" x14ac:dyDescent="0.3">
      <c r="A309" s="1">
        <v>17</v>
      </c>
      <c r="B309" t="s">
        <v>875</v>
      </c>
      <c r="C309" t="s">
        <v>6105</v>
      </c>
      <c r="D309" t="s">
        <v>6106</v>
      </c>
      <c r="E309" t="s">
        <v>6107</v>
      </c>
      <c r="F309" t="s">
        <v>6108</v>
      </c>
      <c r="G309" t="s">
        <v>6109</v>
      </c>
      <c r="I309" t="str">
        <f t="shared" si="20"/>
        <v>pos_trend</v>
      </c>
      <c r="J309">
        <f t="shared" si="21"/>
        <v>0.29780000000000001</v>
      </c>
      <c r="K309">
        <f t="shared" si="22"/>
        <v>0.30330000000000001</v>
      </c>
      <c r="L309">
        <f t="shared" si="23"/>
        <v>0.33270000000000005</v>
      </c>
      <c r="M309">
        <f t="shared" si="24"/>
        <v>0.3891</v>
      </c>
      <c r="N309">
        <f t="shared" si="25"/>
        <v>0.44320000000000004</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881</v>
      </c>
      <c r="C312" t="s">
        <v>6110</v>
      </c>
      <c r="D312" t="s">
        <v>6111</v>
      </c>
      <c r="E312" t="s">
        <v>6112</v>
      </c>
      <c r="F312" t="s">
        <v>6113</v>
      </c>
      <c r="G312" t="s">
        <v>6114</v>
      </c>
      <c r="I312" t="str">
        <f t="shared" si="20"/>
        <v>N/A</v>
      </c>
      <c r="J312" t="str">
        <f t="shared" si="21"/>
        <v>(740.6M)</v>
      </c>
      <c r="K312" t="str">
        <f t="shared" si="22"/>
        <v>(805.5M)</v>
      </c>
      <c r="L312" t="str">
        <f t="shared" si="23"/>
        <v>(1.17B)</v>
      </c>
      <c r="M312" t="str">
        <f t="shared" si="24"/>
        <v>(799.8M)</v>
      </c>
      <c r="N312" t="str">
        <f t="shared" si="25"/>
        <v>(712.8M)</v>
      </c>
    </row>
    <row r="313" spans="1:14" x14ac:dyDescent="0.3">
      <c r="A313" s="1">
        <v>1</v>
      </c>
      <c r="B313" t="s">
        <v>887</v>
      </c>
      <c r="C313" t="s">
        <v>6110</v>
      </c>
      <c r="D313" t="s">
        <v>6111</v>
      </c>
      <c r="E313" t="s">
        <v>6112</v>
      </c>
      <c r="F313" t="s">
        <v>6113</v>
      </c>
      <c r="G313" t="s">
        <v>6114</v>
      </c>
      <c r="I313" t="str">
        <f t="shared" si="20"/>
        <v>N/A</v>
      </c>
      <c r="J313" t="str">
        <f t="shared" si="21"/>
        <v>(740.6M)</v>
      </c>
      <c r="K313" t="str">
        <f t="shared" si="22"/>
        <v>(805.5M)</v>
      </c>
      <c r="L313" t="str">
        <f t="shared" si="23"/>
        <v>(1.17B)</v>
      </c>
      <c r="M313" t="str">
        <f t="shared" si="24"/>
        <v>(799.8M)</v>
      </c>
      <c r="N313" t="str">
        <f t="shared" si="25"/>
        <v>(712.8M)</v>
      </c>
    </row>
    <row r="314" spans="1:14" x14ac:dyDescent="0.3">
      <c r="A314" s="1">
        <v>2</v>
      </c>
      <c r="B314" t="s">
        <v>893</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899</v>
      </c>
      <c r="C315" t="s">
        <v>332</v>
      </c>
      <c r="D315" t="s">
        <v>6115</v>
      </c>
      <c r="E315" t="s">
        <v>6116</v>
      </c>
      <c r="F315" t="s">
        <v>6117</v>
      </c>
      <c r="G315" t="s">
        <v>1640</v>
      </c>
      <c r="I315" t="str">
        <f t="shared" si="20"/>
        <v>N/A</v>
      </c>
      <c r="J315" t="str">
        <f t="shared" si="21"/>
        <v>N/A</v>
      </c>
      <c r="K315">
        <f t="shared" si="22"/>
        <v>-8.7599999999999997E-2</v>
      </c>
      <c r="L315">
        <f t="shared" si="23"/>
        <v>-0.44719999999999999</v>
      </c>
      <c r="M315">
        <f t="shared" si="24"/>
        <v>0.31390000000000001</v>
      </c>
      <c r="N315">
        <f t="shared" si="25"/>
        <v>0.10880000000000001</v>
      </c>
    </row>
    <row r="316" spans="1:14" x14ac:dyDescent="0.3">
      <c r="A316" s="1">
        <v>4</v>
      </c>
      <c r="B316" t="s">
        <v>904</v>
      </c>
      <c r="C316" t="s">
        <v>6118</v>
      </c>
      <c r="D316" t="s">
        <v>6119</v>
      </c>
      <c r="E316" t="s">
        <v>6120</v>
      </c>
      <c r="F316" t="s">
        <v>6121</v>
      </c>
      <c r="G316" t="s">
        <v>6122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-0.59570000000000001</v>
      </c>
      <c r="K316">
        <f t="shared" ref="K316:K379" si="28">IF(TRIM(D316)="-", "N/A", IF(RIGHT(D316,1)="M",1000000*VALUE(LEFT(D316,LEN(D316)-1)),IF(RIGHT(D316,1)="B",1000000000*VALUE(LEFT(D316,LEN(D316)-1)),IF(RIGHT(D316,1)="%",0.01*VALUE(LEFT(D316,LEN(D316)-1)),D316))))</f>
        <v>-0.60980000000000001</v>
      </c>
      <c r="L316">
        <f t="shared" ref="L316:L379" si="29">IF(TRIM(E316)="-", "N/A", IF(RIGHT(E316,1)="M",1000000*VALUE(LEFT(E316,LEN(E316)-1)),IF(RIGHT(E316,1)="B",1000000000*VALUE(LEFT(E316,LEN(E316)-1)),IF(RIGHT(E316,1)="%",0.01*VALUE(LEFT(E316,LEN(E316)-1)),E316))))</f>
        <v>-0.8034</v>
      </c>
      <c r="M316">
        <f t="shared" ref="M316:M379" si="30">IF(TRIM(F316)="-", "N/A", IF(RIGHT(F316,1)="M",1000000*VALUE(LEFT(F316,LEN(F316)-1)),IF(RIGHT(F316,1)="B",1000000000*VALUE(LEFT(F316,LEN(F316)-1)),IF(RIGHT(F316,1)="%",0.01*VALUE(LEFT(F316,LEN(F316)-1)),F316))))</f>
        <v>-0.55159999999999998</v>
      </c>
      <c r="N316">
        <f t="shared" ref="N316:N379" si="31">IF(TRIM(G316)="-", "N/A", IF(RIGHT(G316,1)="M",1000000*VALUE(LEFT(G316,LEN(G316)-1)),IF(RIGHT(G316,1)="B",1000000000*VALUE(LEFT(G316,LEN(G316)-1)),IF(RIGHT(G316,1)="%",0.01*VALUE(LEFT(G316,LEN(G316)-1)),G316))))</f>
        <v>-0.50259999999999994</v>
      </c>
    </row>
    <row r="317" spans="1:14" x14ac:dyDescent="0.3">
      <c r="A317" s="1">
        <v>5</v>
      </c>
      <c r="B317" t="s">
        <v>910</v>
      </c>
      <c r="C317" t="s">
        <v>332</v>
      </c>
      <c r="D317" t="s">
        <v>332</v>
      </c>
      <c r="E317" t="s">
        <v>332</v>
      </c>
      <c r="F317" t="s">
        <v>332</v>
      </c>
      <c r="G317" t="s">
        <v>332</v>
      </c>
      <c r="I317" t="str">
        <f t="shared" si="26"/>
        <v>N/A</v>
      </c>
      <c r="J317" t="str">
        <f t="shared" si="27"/>
        <v>N/A</v>
      </c>
      <c r="K317" t="str">
        <f t="shared" si="28"/>
        <v>N/A</v>
      </c>
      <c r="L317" t="str">
        <f t="shared" si="29"/>
        <v>N/A</v>
      </c>
      <c r="M317" t="str">
        <f t="shared" si="30"/>
        <v>N/A</v>
      </c>
      <c r="N317" t="str">
        <f t="shared" si="31"/>
        <v>N/A</v>
      </c>
    </row>
    <row r="318" spans="1:14" x14ac:dyDescent="0.3">
      <c r="A318" s="1">
        <v>6</v>
      </c>
      <c r="B318" t="s">
        <v>914</v>
      </c>
      <c r="C318" t="s">
        <v>2619</v>
      </c>
      <c r="D318" t="s">
        <v>2197</v>
      </c>
      <c r="E318" t="s">
        <v>6123</v>
      </c>
      <c r="F318" t="s">
        <v>6124</v>
      </c>
      <c r="G318" t="s">
        <v>3602</v>
      </c>
      <c r="I318" t="str">
        <f t="shared" si="26"/>
        <v>N/A</v>
      </c>
      <c r="J318">
        <f t="shared" si="27"/>
        <v>28400000</v>
      </c>
      <c r="K318">
        <f t="shared" si="28"/>
        <v>32299999.999999996</v>
      </c>
      <c r="L318">
        <f t="shared" si="29"/>
        <v>202100000</v>
      </c>
      <c r="M318">
        <f t="shared" si="30"/>
        <v>376500000</v>
      </c>
      <c r="N318">
        <f t="shared" si="31"/>
        <v>224800000</v>
      </c>
    </row>
    <row r="319" spans="1:14" x14ac:dyDescent="0.3">
      <c r="A319" s="1">
        <v>7</v>
      </c>
      <c r="B319" t="s">
        <v>917</v>
      </c>
      <c r="C319" t="s">
        <v>6125</v>
      </c>
      <c r="D319" t="s">
        <v>6126</v>
      </c>
      <c r="E319" t="s">
        <v>6127</v>
      </c>
      <c r="F319" t="s">
        <v>6128</v>
      </c>
      <c r="G319" t="s">
        <v>6129</v>
      </c>
      <c r="I319" t="str">
        <f t="shared" si="26"/>
        <v>N/A</v>
      </c>
      <c r="J319" t="str">
        <f t="shared" si="27"/>
        <v>(29.7M)</v>
      </c>
      <c r="K319" t="str">
        <f t="shared" si="28"/>
        <v>(101.3M)</v>
      </c>
      <c r="L319" t="str">
        <f t="shared" si="29"/>
        <v>(15M)</v>
      </c>
      <c r="M319" t="str">
        <f t="shared" si="30"/>
        <v>(18.4M)</v>
      </c>
      <c r="N319" t="str">
        <f t="shared" si="31"/>
        <v>(18.9M)</v>
      </c>
    </row>
    <row r="320" spans="1:14" x14ac:dyDescent="0.3">
      <c r="A320" s="1">
        <v>8</v>
      </c>
      <c r="B320" t="s">
        <v>918</v>
      </c>
      <c r="C320" t="s">
        <v>6125</v>
      </c>
      <c r="D320" t="s">
        <v>6126</v>
      </c>
      <c r="E320" t="s">
        <v>6130</v>
      </c>
      <c r="F320" t="s">
        <v>6128</v>
      </c>
      <c r="G320" t="s">
        <v>5068</v>
      </c>
      <c r="I320" t="str">
        <f t="shared" si="26"/>
        <v>N/A</v>
      </c>
      <c r="J320" t="str">
        <f t="shared" si="27"/>
        <v>(29.7M)</v>
      </c>
      <c r="K320" t="str">
        <f t="shared" si="28"/>
        <v>(101.3M)</v>
      </c>
      <c r="L320" t="str">
        <f t="shared" si="29"/>
        <v>(15.3M)</v>
      </c>
      <c r="M320" t="str">
        <f t="shared" si="30"/>
        <v>(18.4M)</v>
      </c>
      <c r="N320" t="str">
        <f t="shared" si="31"/>
        <v>(25M)</v>
      </c>
    </row>
    <row r="321" spans="1:14" x14ac:dyDescent="0.3">
      <c r="A321" s="1">
        <v>9</v>
      </c>
      <c r="B321" t="s">
        <v>919</v>
      </c>
      <c r="C321" t="s">
        <v>332</v>
      </c>
      <c r="D321" t="s">
        <v>332</v>
      </c>
      <c r="E321" t="s">
        <v>3648</v>
      </c>
      <c r="F321" t="s">
        <v>332</v>
      </c>
      <c r="G321" t="s">
        <v>6131</v>
      </c>
      <c r="I321" t="str">
        <f t="shared" si="26"/>
        <v>N/A</v>
      </c>
      <c r="J321" t="str">
        <f t="shared" si="27"/>
        <v>N/A</v>
      </c>
      <c r="K321" t="str">
        <f t="shared" si="28"/>
        <v>N/A</v>
      </c>
      <c r="L321" t="str">
        <f t="shared" si="29"/>
        <v>300000</v>
      </c>
      <c r="M321" t="str">
        <f t="shared" si="30"/>
        <v>N/A</v>
      </c>
      <c r="N321">
        <f t="shared" si="31"/>
        <v>6100000</v>
      </c>
    </row>
    <row r="322" spans="1:14" x14ac:dyDescent="0.3">
      <c r="A322" s="1">
        <v>10</v>
      </c>
      <c r="B322" t="s">
        <v>920</v>
      </c>
      <c r="C322" t="s">
        <v>3644</v>
      </c>
      <c r="D322" t="s">
        <v>6132</v>
      </c>
      <c r="E322" t="s">
        <v>332</v>
      </c>
      <c r="F322" t="s">
        <v>332</v>
      </c>
      <c r="G322" t="s">
        <v>332</v>
      </c>
      <c r="I322" t="str">
        <f t="shared" si="26"/>
        <v>N/A</v>
      </c>
      <c r="J322" t="str">
        <f t="shared" si="27"/>
        <v>(1M)</v>
      </c>
      <c r="K322" t="str">
        <f t="shared" si="28"/>
        <v>(14.2M)</v>
      </c>
      <c r="L322" t="str">
        <f t="shared" si="29"/>
        <v>N/A</v>
      </c>
      <c r="M322" t="str">
        <f t="shared" si="30"/>
        <v>N/A</v>
      </c>
      <c r="N322" t="str">
        <f t="shared" si="31"/>
        <v>N/A</v>
      </c>
    </row>
    <row r="323" spans="1:14" x14ac:dyDescent="0.3">
      <c r="A323" s="1">
        <v>11</v>
      </c>
      <c r="B323" t="s">
        <v>921</v>
      </c>
      <c r="C323" t="s">
        <v>6133</v>
      </c>
      <c r="D323" t="s">
        <v>6134</v>
      </c>
      <c r="E323" t="s">
        <v>6135</v>
      </c>
      <c r="F323" t="s">
        <v>6136</v>
      </c>
      <c r="G323" t="s">
        <v>6137</v>
      </c>
      <c r="I323" t="str">
        <f t="shared" si="26"/>
        <v>N/A</v>
      </c>
      <c r="J323">
        <f t="shared" si="27"/>
        <v>399300000</v>
      </c>
      <c r="K323">
        <f t="shared" si="28"/>
        <v>485500000</v>
      </c>
      <c r="L323">
        <f t="shared" si="29"/>
        <v>66500000</v>
      </c>
      <c r="M323">
        <f t="shared" si="30"/>
        <v>104300000</v>
      </c>
      <c r="N323">
        <f t="shared" si="31"/>
        <v>95800000</v>
      </c>
    </row>
    <row r="324" spans="1:14" x14ac:dyDescent="0.3">
      <c r="A324" s="1">
        <v>12</v>
      </c>
      <c r="B324" t="s">
        <v>923</v>
      </c>
      <c r="C324" t="s">
        <v>6138</v>
      </c>
      <c r="D324" t="s">
        <v>6139</v>
      </c>
      <c r="E324" t="s">
        <v>6140</v>
      </c>
      <c r="F324" t="s">
        <v>6141</v>
      </c>
      <c r="G324" t="s">
        <v>6142</v>
      </c>
      <c r="I324" t="str">
        <f t="shared" si="26"/>
        <v>N/A</v>
      </c>
      <c r="J324" t="str">
        <f t="shared" si="27"/>
        <v>(343.6M)</v>
      </c>
      <c r="K324" t="str">
        <f t="shared" si="28"/>
        <v>(403.2M)</v>
      </c>
      <c r="L324" t="str">
        <f t="shared" si="29"/>
        <v>(912.1M)</v>
      </c>
      <c r="M324" t="str">
        <f t="shared" si="30"/>
        <v>(337.4M)</v>
      </c>
      <c r="N324" t="str">
        <f t="shared" si="31"/>
        <v>(411.1M)</v>
      </c>
    </row>
    <row r="325" spans="1:14" x14ac:dyDescent="0.3">
      <c r="A325" s="1">
        <v>13</v>
      </c>
      <c r="B325" t="s">
        <v>929</v>
      </c>
      <c r="C325" t="s">
        <v>332</v>
      </c>
      <c r="D325" t="s">
        <v>6143</v>
      </c>
      <c r="E325" t="s">
        <v>6144</v>
      </c>
      <c r="F325" t="s">
        <v>6145</v>
      </c>
      <c r="G325" t="s">
        <v>6146</v>
      </c>
      <c r="I325" t="str">
        <f t="shared" si="26"/>
        <v>N/A</v>
      </c>
      <c r="J325" t="str">
        <f t="shared" si="27"/>
        <v>N/A</v>
      </c>
      <c r="K325">
        <f t="shared" si="28"/>
        <v>-0.17350000000000002</v>
      </c>
      <c r="L325">
        <f t="shared" si="29"/>
        <v>-1.2622</v>
      </c>
      <c r="M325">
        <f t="shared" si="30"/>
        <v>0.63009999999999999</v>
      </c>
      <c r="N325">
        <f t="shared" si="31"/>
        <v>-0.21840000000000001</v>
      </c>
    </row>
    <row r="326" spans="1:14" x14ac:dyDescent="0.3">
      <c r="A326" s="1">
        <v>14</v>
      </c>
      <c r="B326" t="s">
        <v>934</v>
      </c>
      <c r="C326" t="s">
        <v>6147</v>
      </c>
      <c r="D326" t="s">
        <v>6148</v>
      </c>
      <c r="E326" t="s">
        <v>6149</v>
      </c>
      <c r="F326" t="s">
        <v>6150</v>
      </c>
      <c r="G326" t="s">
        <v>6151</v>
      </c>
      <c r="I326" t="str">
        <f t="shared" si="26"/>
        <v>N/A</v>
      </c>
      <c r="J326">
        <f t="shared" si="27"/>
        <v>-0.27640000000000003</v>
      </c>
      <c r="K326">
        <f t="shared" si="28"/>
        <v>-0.30520000000000003</v>
      </c>
      <c r="L326">
        <f t="shared" si="29"/>
        <v>-0.62860000000000005</v>
      </c>
      <c r="M326">
        <f t="shared" si="30"/>
        <v>-0.23269999999999999</v>
      </c>
      <c r="N326">
        <f t="shared" si="31"/>
        <v>-0.28989999999999999</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320</v>
      </c>
      <c r="D328" s="1" t="s">
        <v>321</v>
      </c>
      <c r="E328" s="1" t="s">
        <v>322</v>
      </c>
      <c r="F328" s="1" t="s">
        <v>323</v>
      </c>
      <c r="G328" s="1" t="s">
        <v>324</v>
      </c>
      <c r="H328" s="1" t="s">
        <v>325</v>
      </c>
      <c r="I328" t="str">
        <f t="shared" si="26"/>
        <v>pos_trend</v>
      </c>
      <c r="J328" t="str">
        <f t="shared" si="27"/>
        <v>2012</v>
      </c>
      <c r="K328" t="str">
        <f t="shared" si="28"/>
        <v>2013</v>
      </c>
      <c r="L328" t="str">
        <f t="shared" si="29"/>
        <v>2014</v>
      </c>
      <c r="M328" t="str">
        <f t="shared" si="30"/>
        <v>2015</v>
      </c>
      <c r="N328" t="str">
        <f t="shared" si="31"/>
        <v>2016</v>
      </c>
    </row>
    <row r="329" spans="1:14" x14ac:dyDescent="0.3">
      <c r="A329" s="1">
        <v>0</v>
      </c>
      <c r="B329" t="s">
        <v>940</v>
      </c>
      <c r="C329" t="s">
        <v>6152</v>
      </c>
      <c r="D329" t="s">
        <v>6153</v>
      </c>
      <c r="E329" t="s">
        <v>6154</v>
      </c>
      <c r="F329" t="s">
        <v>6155</v>
      </c>
      <c r="G329" t="s">
        <v>6156</v>
      </c>
      <c r="I329" t="str">
        <f t="shared" si="26"/>
        <v>N/A</v>
      </c>
      <c r="J329" t="str">
        <f t="shared" si="27"/>
        <v>(58.8M)</v>
      </c>
      <c r="K329" t="str">
        <f t="shared" si="28"/>
        <v>(60.5M)</v>
      </c>
      <c r="L329" t="str">
        <f t="shared" si="29"/>
        <v>(62M)</v>
      </c>
      <c r="M329" t="str">
        <f t="shared" si="30"/>
        <v>(68.2M)</v>
      </c>
      <c r="N329" t="str">
        <f t="shared" si="31"/>
        <v>(67.4M)</v>
      </c>
    </row>
    <row r="330" spans="1:14" x14ac:dyDescent="0.3">
      <c r="A330" s="1">
        <v>1</v>
      </c>
      <c r="B330" t="s">
        <v>946</v>
      </c>
      <c r="C330" t="s">
        <v>6152</v>
      </c>
      <c r="D330" t="s">
        <v>6153</v>
      </c>
      <c r="E330" t="s">
        <v>6154</v>
      </c>
      <c r="F330" t="s">
        <v>6155</v>
      </c>
      <c r="G330" t="s">
        <v>6156</v>
      </c>
      <c r="I330" t="str">
        <f t="shared" si="26"/>
        <v>N/A</v>
      </c>
      <c r="J330" t="str">
        <f t="shared" si="27"/>
        <v>(58.8M)</v>
      </c>
      <c r="K330" t="str">
        <f t="shared" si="28"/>
        <v>(60.5M)</v>
      </c>
      <c r="L330" t="str">
        <f t="shared" si="29"/>
        <v>(62M)</v>
      </c>
      <c r="M330" t="str">
        <f t="shared" si="30"/>
        <v>(68.2M)</v>
      </c>
      <c r="N330" t="str">
        <f t="shared" si="31"/>
        <v>(67.4M)</v>
      </c>
    </row>
    <row r="331" spans="1:14" x14ac:dyDescent="0.3">
      <c r="A331" s="1">
        <v>2</v>
      </c>
      <c r="B331" t="s">
        <v>501</v>
      </c>
      <c r="C331" t="s">
        <v>332</v>
      </c>
      <c r="D331" t="s">
        <v>332</v>
      </c>
      <c r="E331" t="s">
        <v>332</v>
      </c>
      <c r="F331" t="s">
        <v>332</v>
      </c>
      <c r="G331" t="s">
        <v>332</v>
      </c>
      <c r="I331" t="str">
        <f t="shared" si="26"/>
        <v>N/A</v>
      </c>
      <c r="J331" t="str">
        <f t="shared" si="27"/>
        <v>N/A</v>
      </c>
      <c r="K331" t="str">
        <f t="shared" si="28"/>
        <v>N/A</v>
      </c>
      <c r="L331" t="str">
        <f t="shared" si="29"/>
        <v>N/A</v>
      </c>
      <c r="M331" t="str">
        <f t="shared" si="30"/>
        <v>N/A</v>
      </c>
      <c r="N331" t="str">
        <f t="shared" si="31"/>
        <v>N/A</v>
      </c>
    </row>
    <row r="332" spans="1:14" x14ac:dyDescent="0.3">
      <c r="A332" s="1">
        <v>3</v>
      </c>
      <c r="B332" t="s">
        <v>947</v>
      </c>
      <c r="C332" t="s">
        <v>332</v>
      </c>
      <c r="D332" t="s">
        <v>6157</v>
      </c>
      <c r="E332" t="s">
        <v>6158</v>
      </c>
      <c r="F332" t="s">
        <v>6159</v>
      </c>
      <c r="G332" t="s">
        <v>6160</v>
      </c>
      <c r="I332" t="str">
        <f t="shared" si="26"/>
        <v>N/A</v>
      </c>
      <c r="J332" t="str">
        <f t="shared" si="27"/>
        <v>N/A</v>
      </c>
      <c r="K332" t="str">
        <f t="shared" si="28"/>
        <v>(68.6M)</v>
      </c>
      <c r="L332" t="str">
        <f t="shared" si="29"/>
        <v>(124.6M)</v>
      </c>
      <c r="M332" t="str">
        <f t="shared" si="30"/>
        <v>(125.4M)</v>
      </c>
      <c r="N332" t="str">
        <f t="shared" si="31"/>
        <v>(120.1M)</v>
      </c>
    </row>
    <row r="333" spans="1:14" x14ac:dyDescent="0.3">
      <c r="A333" s="1">
        <v>4</v>
      </c>
      <c r="B333" t="s">
        <v>953</v>
      </c>
      <c r="C333" t="s">
        <v>332</v>
      </c>
      <c r="D333" t="s">
        <v>6157</v>
      </c>
      <c r="E333" t="s">
        <v>6158</v>
      </c>
      <c r="F333" t="s">
        <v>6159</v>
      </c>
      <c r="G333" t="s">
        <v>6160</v>
      </c>
      <c r="I333" t="str">
        <f t="shared" si="26"/>
        <v>N/A</v>
      </c>
      <c r="J333" t="str">
        <f t="shared" si="27"/>
        <v>N/A</v>
      </c>
      <c r="K333" t="str">
        <f t="shared" si="28"/>
        <v>(68.6M)</v>
      </c>
      <c r="L333" t="str">
        <f t="shared" si="29"/>
        <v>(124.6M)</v>
      </c>
      <c r="M333" t="str">
        <f t="shared" si="30"/>
        <v>(125.4M)</v>
      </c>
      <c r="N333" t="str">
        <f t="shared" si="31"/>
        <v>(120.1M)</v>
      </c>
    </row>
    <row r="334" spans="1:14" x14ac:dyDescent="0.3">
      <c r="A334" s="1">
        <v>5</v>
      </c>
      <c r="B334" t="s">
        <v>957</v>
      </c>
      <c r="C334" t="s">
        <v>332</v>
      </c>
      <c r="D334" t="s">
        <v>332</v>
      </c>
      <c r="E334" t="s">
        <v>332</v>
      </c>
      <c r="F334" t="s">
        <v>332</v>
      </c>
      <c r="G334" t="s">
        <v>332</v>
      </c>
      <c r="I334" t="str">
        <f t="shared" si="26"/>
        <v>N/A</v>
      </c>
      <c r="J334" t="str">
        <f t="shared" si="27"/>
        <v>N/A</v>
      </c>
      <c r="K334" t="str">
        <f t="shared" si="28"/>
        <v>N/A</v>
      </c>
      <c r="L334" t="str">
        <f t="shared" si="29"/>
        <v>N/A</v>
      </c>
      <c r="M334" t="str">
        <f t="shared" si="30"/>
        <v>N/A</v>
      </c>
      <c r="N334" t="str">
        <f t="shared" si="31"/>
        <v>N/A</v>
      </c>
    </row>
    <row r="335" spans="1:14" x14ac:dyDescent="0.3">
      <c r="A335" s="1">
        <v>6</v>
      </c>
      <c r="B335" t="s">
        <v>961</v>
      </c>
      <c r="C335" t="s">
        <v>332</v>
      </c>
      <c r="D335" t="s">
        <v>332</v>
      </c>
      <c r="E335" t="s">
        <v>332</v>
      </c>
      <c r="F335" t="s">
        <v>332</v>
      </c>
      <c r="G335" t="s">
        <v>332</v>
      </c>
      <c r="I335" t="str">
        <f t="shared" si="26"/>
        <v>N/A</v>
      </c>
      <c r="J335" t="str">
        <f t="shared" si="27"/>
        <v>N/A</v>
      </c>
      <c r="K335" t="str">
        <f t="shared" si="28"/>
        <v>N/A</v>
      </c>
      <c r="L335" t="str">
        <f t="shared" si="29"/>
        <v>N/A</v>
      </c>
      <c r="M335" t="str">
        <f t="shared" si="30"/>
        <v>N/A</v>
      </c>
      <c r="N335" t="str">
        <f t="shared" si="31"/>
        <v>N/A</v>
      </c>
    </row>
    <row r="336" spans="1:14" x14ac:dyDescent="0.3">
      <c r="A336" s="1">
        <v>7</v>
      </c>
      <c r="B336" t="s">
        <v>962</v>
      </c>
      <c r="C336" t="s">
        <v>332</v>
      </c>
      <c r="D336" t="s">
        <v>332</v>
      </c>
      <c r="E336" t="s">
        <v>332</v>
      </c>
      <c r="F336" t="s">
        <v>332</v>
      </c>
      <c r="G336" t="s">
        <v>332</v>
      </c>
      <c r="I336" t="str">
        <f t="shared" si="26"/>
        <v>N/A</v>
      </c>
      <c r="J336" t="str">
        <f t="shared" si="27"/>
        <v>N/A</v>
      </c>
      <c r="K336" t="str">
        <f t="shared" si="28"/>
        <v>N/A</v>
      </c>
      <c r="L336" t="str">
        <f t="shared" si="29"/>
        <v>N/A</v>
      </c>
      <c r="M336" t="str">
        <f t="shared" si="30"/>
        <v>N/A</v>
      </c>
      <c r="N336" t="str">
        <f t="shared" si="31"/>
        <v>N/A</v>
      </c>
    </row>
    <row r="337" spans="1:14" x14ac:dyDescent="0.3">
      <c r="A337" s="1">
        <v>8</v>
      </c>
      <c r="B337" t="s">
        <v>963</v>
      </c>
      <c r="C337" t="s">
        <v>6005</v>
      </c>
      <c r="D337" t="s">
        <v>6161</v>
      </c>
      <c r="E337" t="s">
        <v>6162</v>
      </c>
      <c r="F337" t="s">
        <v>6163</v>
      </c>
      <c r="G337" t="s">
        <v>6164</v>
      </c>
      <c r="I337" t="str">
        <f t="shared" si="26"/>
        <v>N/A</v>
      </c>
      <c r="J337">
        <f t="shared" si="27"/>
        <v>14300000</v>
      </c>
      <c r="K337">
        <f t="shared" si="28"/>
        <v>275700000</v>
      </c>
      <c r="L337">
        <f t="shared" si="29"/>
        <v>450600000</v>
      </c>
      <c r="M337" t="str">
        <f t="shared" si="30"/>
        <v>(44.7M)</v>
      </c>
      <c r="N337">
        <f t="shared" si="31"/>
        <v>52200000</v>
      </c>
    </row>
    <row r="338" spans="1:14" x14ac:dyDescent="0.3">
      <c r="A338" s="1">
        <v>9</v>
      </c>
      <c r="B338" t="s">
        <v>969</v>
      </c>
      <c r="C338" t="s">
        <v>6165</v>
      </c>
      <c r="D338" t="s">
        <v>6166</v>
      </c>
      <c r="E338" t="s">
        <v>6167</v>
      </c>
      <c r="F338" t="s">
        <v>6168</v>
      </c>
      <c r="G338" t="s">
        <v>3883</v>
      </c>
      <c r="I338" t="str">
        <f t="shared" si="26"/>
        <v>N/A</v>
      </c>
      <c r="J338">
        <f t="shared" si="27"/>
        <v>243300000</v>
      </c>
      <c r="K338" t="str">
        <f t="shared" si="28"/>
        <v>(251.3M)</v>
      </c>
      <c r="L338">
        <f t="shared" si="29"/>
        <v>50000000</v>
      </c>
      <c r="M338" t="str">
        <f t="shared" si="30"/>
        <v>(64.5M)</v>
      </c>
      <c r="N338" t="str">
        <f t="shared" si="31"/>
        <v>(3.6M)</v>
      </c>
    </row>
    <row r="339" spans="1:14" x14ac:dyDescent="0.3">
      <c r="A339" s="1">
        <v>10</v>
      </c>
      <c r="B339" t="s">
        <v>970</v>
      </c>
      <c r="C339" t="s">
        <v>6169</v>
      </c>
      <c r="D339" t="s">
        <v>6170</v>
      </c>
      <c r="E339" t="s">
        <v>6171</v>
      </c>
      <c r="F339" t="s">
        <v>4629</v>
      </c>
      <c r="G339" t="s">
        <v>6172</v>
      </c>
      <c r="I339" t="str">
        <f t="shared" si="26"/>
        <v>N/A</v>
      </c>
      <c r="J339" t="str">
        <f t="shared" si="27"/>
        <v>(229M)</v>
      </c>
      <c r="K339">
        <f t="shared" si="28"/>
        <v>527000000</v>
      </c>
      <c r="L339">
        <f t="shared" si="29"/>
        <v>400600000</v>
      </c>
      <c r="M339">
        <f t="shared" si="30"/>
        <v>19800000</v>
      </c>
      <c r="N339">
        <f t="shared" si="31"/>
        <v>55800000</v>
      </c>
    </row>
    <row r="340" spans="1:14" x14ac:dyDescent="0.3">
      <c r="A340" s="1">
        <v>11</v>
      </c>
      <c r="B340" t="s">
        <v>971</v>
      </c>
      <c r="C340" t="s">
        <v>6173</v>
      </c>
      <c r="D340" t="s">
        <v>3788</v>
      </c>
      <c r="E340" t="s">
        <v>51</v>
      </c>
      <c r="F340" t="s">
        <v>6174</v>
      </c>
      <c r="G340" t="s">
        <v>5776</v>
      </c>
      <c r="I340" t="str">
        <f t="shared" si="26"/>
        <v>N/A</v>
      </c>
      <c r="J340">
        <f t="shared" si="27"/>
        <v>445200000</v>
      </c>
      <c r="K340">
        <f t="shared" si="28"/>
        <v>1130000000</v>
      </c>
      <c r="L340">
        <f t="shared" si="29"/>
        <v>1220000000</v>
      </c>
      <c r="M340">
        <f t="shared" si="30"/>
        <v>748800000</v>
      </c>
      <c r="N340">
        <f t="shared" si="31"/>
        <v>859400000</v>
      </c>
    </row>
    <row r="341" spans="1:14" x14ac:dyDescent="0.3">
      <c r="A341" s="1">
        <v>12</v>
      </c>
      <c r="B341" t="s">
        <v>972</v>
      </c>
      <c r="C341" t="s">
        <v>6175</v>
      </c>
      <c r="D341" t="s">
        <v>6176</v>
      </c>
      <c r="E341" t="s">
        <v>6177</v>
      </c>
      <c r="F341" t="s">
        <v>6178</v>
      </c>
      <c r="G341" t="s">
        <v>6179</v>
      </c>
      <c r="I341" t="str">
        <f t="shared" si="26"/>
        <v>N/A</v>
      </c>
      <c r="J341" t="str">
        <f t="shared" si="27"/>
        <v>(674.2M)</v>
      </c>
      <c r="K341" t="str">
        <f t="shared" si="28"/>
        <v>(605.2M)</v>
      </c>
      <c r="L341" t="str">
        <f t="shared" si="29"/>
        <v>(822.4M)</v>
      </c>
      <c r="M341" t="str">
        <f t="shared" si="30"/>
        <v>(729M)</v>
      </c>
      <c r="N341" t="str">
        <f t="shared" si="31"/>
        <v>(803.6M)</v>
      </c>
    </row>
    <row r="342" spans="1:14" x14ac:dyDescent="0.3">
      <c r="A342" s="1">
        <v>13</v>
      </c>
      <c r="B342" t="s">
        <v>830</v>
      </c>
      <c r="C342" t="s">
        <v>6180</v>
      </c>
      <c r="D342" t="s">
        <v>5292</v>
      </c>
      <c r="E342" t="s">
        <v>2492</v>
      </c>
      <c r="F342" t="s">
        <v>4260</v>
      </c>
      <c r="G342" t="s">
        <v>6181</v>
      </c>
      <c r="I342" t="str">
        <f t="shared" si="26"/>
        <v>N/A</v>
      </c>
      <c r="J342">
        <f t="shared" si="27"/>
        <v>4600000</v>
      </c>
      <c r="K342">
        <f t="shared" si="28"/>
        <v>2500000</v>
      </c>
      <c r="L342" t="str">
        <f t="shared" si="29"/>
        <v>(1.8M)</v>
      </c>
      <c r="M342">
        <f t="shared" si="30"/>
        <v>9300000</v>
      </c>
      <c r="N342">
        <f t="shared" si="31"/>
        <v>10400000</v>
      </c>
    </row>
    <row r="343" spans="1:14" x14ac:dyDescent="0.3">
      <c r="A343" s="1">
        <v>14</v>
      </c>
      <c r="B343" t="s">
        <v>920</v>
      </c>
      <c r="C343" t="s">
        <v>332</v>
      </c>
      <c r="D343" t="s">
        <v>332</v>
      </c>
      <c r="E343" t="s">
        <v>2492</v>
      </c>
      <c r="F343" t="s">
        <v>332</v>
      </c>
      <c r="G343" t="s">
        <v>332</v>
      </c>
      <c r="I343" t="str">
        <f t="shared" si="26"/>
        <v>N/A</v>
      </c>
      <c r="J343" t="str">
        <f t="shared" si="27"/>
        <v>N/A</v>
      </c>
      <c r="K343" t="str">
        <f t="shared" si="28"/>
        <v>N/A</v>
      </c>
      <c r="L343" t="str">
        <f t="shared" si="29"/>
        <v>(1.8M)</v>
      </c>
      <c r="M343" t="str">
        <f t="shared" si="30"/>
        <v>N/A</v>
      </c>
      <c r="N343" t="str">
        <f t="shared" si="31"/>
        <v>N/A</v>
      </c>
    </row>
    <row r="344" spans="1:14" x14ac:dyDescent="0.3">
      <c r="A344" s="1">
        <v>15</v>
      </c>
      <c r="B344" t="s">
        <v>921</v>
      </c>
      <c r="C344" t="s">
        <v>6180</v>
      </c>
      <c r="D344" t="s">
        <v>5292</v>
      </c>
      <c r="E344" t="s">
        <v>332</v>
      </c>
      <c r="F344" t="s">
        <v>4260</v>
      </c>
      <c r="G344" t="s">
        <v>6181</v>
      </c>
      <c r="I344" t="str">
        <f t="shared" si="26"/>
        <v>N/A</v>
      </c>
      <c r="J344">
        <f t="shared" si="27"/>
        <v>4600000</v>
      </c>
      <c r="K344">
        <f t="shared" si="28"/>
        <v>2500000</v>
      </c>
      <c r="L344" t="str">
        <f t="shared" si="29"/>
        <v>N/A</v>
      </c>
      <c r="M344">
        <f t="shared" si="30"/>
        <v>9300000</v>
      </c>
      <c r="N344">
        <f t="shared" si="31"/>
        <v>10400000</v>
      </c>
    </row>
    <row r="345" spans="1:14" x14ac:dyDescent="0.3">
      <c r="A345" s="1">
        <v>16</v>
      </c>
      <c r="B345" t="s">
        <v>976</v>
      </c>
      <c r="C345" t="s">
        <v>6182</v>
      </c>
      <c r="D345" t="s">
        <v>6183</v>
      </c>
      <c r="E345" t="s">
        <v>6184</v>
      </c>
      <c r="F345" t="s">
        <v>6169</v>
      </c>
      <c r="G345" t="s">
        <v>6185</v>
      </c>
      <c r="I345" t="str">
        <f t="shared" si="26"/>
        <v>N/A</v>
      </c>
      <c r="J345" t="str">
        <f t="shared" si="27"/>
        <v>(39.9M)</v>
      </c>
      <c r="K345">
        <f t="shared" si="28"/>
        <v>149100000</v>
      </c>
      <c r="L345">
        <f t="shared" si="29"/>
        <v>262200000</v>
      </c>
      <c r="M345" t="str">
        <f t="shared" si="30"/>
        <v>(229M)</v>
      </c>
      <c r="N345" t="str">
        <f t="shared" si="31"/>
        <v>(124.9M)</v>
      </c>
    </row>
    <row r="346" spans="1:14" x14ac:dyDescent="0.3">
      <c r="A346" s="1">
        <v>17</v>
      </c>
      <c r="B346" t="s">
        <v>981</v>
      </c>
      <c r="C346" t="s">
        <v>332</v>
      </c>
      <c r="D346" t="s">
        <v>6186</v>
      </c>
      <c r="E346" t="s">
        <v>6187</v>
      </c>
      <c r="F346" t="s">
        <v>6188</v>
      </c>
      <c r="G346" t="s">
        <v>6189</v>
      </c>
      <c r="I346" t="str">
        <f t="shared" si="26"/>
        <v>N/A</v>
      </c>
      <c r="J346" t="str">
        <f t="shared" si="27"/>
        <v>N/A</v>
      </c>
      <c r="K346">
        <f t="shared" si="28"/>
        <v>4.7368000000000006</v>
      </c>
      <c r="L346">
        <f t="shared" si="29"/>
        <v>0.75860000000000005</v>
      </c>
      <c r="M346">
        <f t="shared" si="30"/>
        <v>-1.8734000000000002</v>
      </c>
      <c r="N346">
        <f t="shared" si="31"/>
        <v>0.4546</v>
      </c>
    </row>
    <row r="347" spans="1:14" x14ac:dyDescent="0.3">
      <c r="A347" s="1">
        <v>18</v>
      </c>
      <c r="B347" t="s">
        <v>986</v>
      </c>
      <c r="C347" t="s">
        <v>6190</v>
      </c>
      <c r="D347" t="s">
        <v>6191</v>
      </c>
      <c r="E347" t="s">
        <v>6192</v>
      </c>
      <c r="F347" t="s">
        <v>6193</v>
      </c>
      <c r="G347" t="s">
        <v>6194</v>
      </c>
      <c r="I347" t="str">
        <f t="shared" si="26"/>
        <v>N/A</v>
      </c>
      <c r="J347">
        <f t="shared" si="27"/>
        <v>-3.2100000000000004E-2</v>
      </c>
      <c r="K347">
        <f t="shared" si="28"/>
        <v>0.1129</v>
      </c>
      <c r="L347">
        <f t="shared" si="29"/>
        <v>0.1807</v>
      </c>
      <c r="M347">
        <f t="shared" si="30"/>
        <v>-0.15789999999999998</v>
      </c>
      <c r="N347">
        <f t="shared" si="31"/>
        <v>-8.8100000000000012E-2</v>
      </c>
    </row>
    <row r="348" spans="1:14" x14ac:dyDescent="0.3">
      <c r="A348" s="1">
        <v>19</v>
      </c>
      <c r="B348" t="s">
        <v>991</v>
      </c>
      <c r="C348" t="s">
        <v>3688</v>
      </c>
      <c r="D348" t="s">
        <v>5813</v>
      </c>
      <c r="E348" t="s">
        <v>6195</v>
      </c>
      <c r="F348" t="s">
        <v>1868</v>
      </c>
      <c r="G348" t="s">
        <v>944</v>
      </c>
      <c r="I348" t="str">
        <f t="shared" si="26"/>
        <v>N/A</v>
      </c>
      <c r="J348" t="str">
        <f t="shared" si="27"/>
        <v>(900,000)</v>
      </c>
      <c r="K348" t="str">
        <f t="shared" si="28"/>
        <v>(1.1M)</v>
      </c>
      <c r="L348" t="str">
        <f t="shared" si="29"/>
        <v>(2.7M)</v>
      </c>
      <c r="M348" t="str">
        <f t="shared" si="30"/>
        <v>(5.2M)</v>
      </c>
      <c r="N348" t="str">
        <f t="shared" si="31"/>
        <v>(1.2M)</v>
      </c>
    </row>
    <row r="349" spans="1:14" x14ac:dyDescent="0.3">
      <c r="A349" s="1">
        <v>20</v>
      </c>
      <c r="B349" t="s">
        <v>997</v>
      </c>
      <c r="C349" t="s">
        <v>998</v>
      </c>
      <c r="D349" t="s">
        <v>998</v>
      </c>
      <c r="E349" t="s">
        <v>998</v>
      </c>
      <c r="F349" t="s">
        <v>998</v>
      </c>
      <c r="G349" t="s">
        <v>998</v>
      </c>
      <c r="I349" t="str">
        <f t="shared" si="26"/>
        <v>N/A</v>
      </c>
      <c r="J349" t="str">
        <f t="shared" si="27"/>
        <v>0</v>
      </c>
      <c r="K349" t="str">
        <f t="shared" si="28"/>
        <v>0</v>
      </c>
      <c r="L349" t="str">
        <f t="shared" si="29"/>
        <v>0</v>
      </c>
      <c r="M349" t="str">
        <f t="shared" si="30"/>
        <v>0</v>
      </c>
      <c r="N349" t="str">
        <f t="shared" si="31"/>
        <v>0</v>
      </c>
    </row>
    <row r="350" spans="1:14" x14ac:dyDescent="0.3">
      <c r="A350" s="1">
        <v>21</v>
      </c>
      <c r="B350" t="s">
        <v>999</v>
      </c>
      <c r="C350" t="s">
        <v>6132</v>
      </c>
      <c r="D350" t="s">
        <v>6196</v>
      </c>
      <c r="E350" t="s">
        <v>6197</v>
      </c>
      <c r="F350" t="s">
        <v>6198</v>
      </c>
      <c r="G350" t="s">
        <v>5987</v>
      </c>
      <c r="I350" t="str">
        <f t="shared" si="26"/>
        <v>N/A</v>
      </c>
      <c r="J350" t="str">
        <f t="shared" si="27"/>
        <v>(14.2M)</v>
      </c>
      <c r="K350">
        <f t="shared" si="28"/>
        <v>145500000</v>
      </c>
      <c r="L350" t="str">
        <f t="shared" si="29"/>
        <v>(169.8M)</v>
      </c>
      <c r="M350" t="str">
        <f t="shared" si="30"/>
        <v>(7.5M)</v>
      </c>
      <c r="N350">
        <f t="shared" si="31"/>
        <v>91400000</v>
      </c>
    </row>
    <row r="351" spans="1:14" x14ac:dyDescent="0.3">
      <c r="A351" s="1">
        <v>22</v>
      </c>
      <c r="B351" t="s">
        <v>1005</v>
      </c>
      <c r="C351" t="s">
        <v>6199</v>
      </c>
      <c r="D351" t="s">
        <v>6200</v>
      </c>
      <c r="E351" t="s">
        <v>6201</v>
      </c>
      <c r="F351" t="s">
        <v>6202</v>
      </c>
      <c r="G351" t="s">
        <v>6203</v>
      </c>
      <c r="I351" t="str">
        <f t="shared" si="26"/>
        <v>N/A</v>
      </c>
      <c r="J351" t="str">
        <f t="shared" si="27"/>
        <v>(370.4M)</v>
      </c>
      <c r="K351" t="str">
        <f t="shared" si="28"/>
        <v>(404.8M)</v>
      </c>
      <c r="L351" t="str">
        <f t="shared" si="29"/>
        <v>(682.9M)</v>
      </c>
      <c r="M351" t="str">
        <f t="shared" si="30"/>
        <v>(235.7M)</v>
      </c>
      <c r="N351" t="str">
        <f t="shared" si="31"/>
        <v>(84.2M)</v>
      </c>
    </row>
    <row r="352" spans="1:14" x14ac:dyDescent="0.3">
      <c r="A352" s="1">
        <v>23</v>
      </c>
      <c r="B352" t="s">
        <v>1010</v>
      </c>
      <c r="C352" t="s">
        <v>332</v>
      </c>
      <c r="D352" t="s">
        <v>6204</v>
      </c>
      <c r="E352" t="s">
        <v>6205</v>
      </c>
      <c r="F352" t="s">
        <v>6206</v>
      </c>
      <c r="G352" t="s">
        <v>6207</v>
      </c>
      <c r="I352" t="str">
        <f t="shared" si="26"/>
        <v>N/A</v>
      </c>
      <c r="J352" t="str">
        <f t="shared" si="27"/>
        <v>N/A</v>
      </c>
      <c r="K352">
        <f t="shared" si="28"/>
        <v>-9.2899999999999996E-2</v>
      </c>
      <c r="L352">
        <f t="shared" si="29"/>
        <v>-0.68700000000000006</v>
      </c>
      <c r="M352">
        <f t="shared" si="30"/>
        <v>0.65489999999999993</v>
      </c>
      <c r="N352">
        <f t="shared" si="31"/>
        <v>0.64280000000000004</v>
      </c>
    </row>
    <row r="353" spans="1:14" x14ac:dyDescent="0.3">
      <c r="A353" s="1">
        <v>24</v>
      </c>
      <c r="B353" t="s">
        <v>1015</v>
      </c>
      <c r="C353" t="s">
        <v>332</v>
      </c>
      <c r="D353" t="s">
        <v>332</v>
      </c>
      <c r="E353" t="s">
        <v>332</v>
      </c>
      <c r="F353" t="s">
        <v>332</v>
      </c>
      <c r="G353" t="s">
        <v>6208</v>
      </c>
      <c r="I353" t="str">
        <f t="shared" si="26"/>
        <v>N/A</v>
      </c>
      <c r="J353" t="str">
        <f t="shared" si="27"/>
        <v>N/A</v>
      </c>
      <c r="K353" t="str">
        <f t="shared" si="28"/>
        <v>N/A</v>
      </c>
      <c r="L353" t="str">
        <f t="shared" si="29"/>
        <v>N/A</v>
      </c>
      <c r="M353" t="str">
        <f t="shared" si="30"/>
        <v>N/A</v>
      </c>
      <c r="N353">
        <f t="shared" si="31"/>
        <v>-6.0199999999999997E-2</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6209</v>
      </c>
      <c r="C355" t="s">
        <v>6210</v>
      </c>
      <c r="I355" t="str">
        <f t="shared" si="26"/>
        <v>N/A</v>
      </c>
      <c r="J355" t="str">
        <f t="shared" si="27"/>
        <v>Aircastle</v>
      </c>
      <c r="K355">
        <f t="shared" si="28"/>
        <v>0</v>
      </c>
      <c r="L355">
        <f t="shared" si="29"/>
        <v>0</v>
      </c>
      <c r="M355">
        <f t="shared" si="30"/>
        <v>0</v>
      </c>
      <c r="N355">
        <f t="shared" si="31"/>
        <v>0</v>
      </c>
    </row>
    <row r="356" spans="1:14" x14ac:dyDescent="0.3">
      <c r="A356" s="1">
        <v>1</v>
      </c>
      <c r="B356" t="s">
        <v>6211</v>
      </c>
      <c r="C356" t="s">
        <v>6212</v>
      </c>
      <c r="I356" t="str">
        <f t="shared" si="26"/>
        <v>N/A</v>
      </c>
      <c r="J356" t="str">
        <f t="shared" si="27"/>
        <v>Air Lease</v>
      </c>
      <c r="K356">
        <f t="shared" si="28"/>
        <v>0</v>
      </c>
      <c r="L356">
        <f t="shared" si="29"/>
        <v>0</v>
      </c>
      <c r="M356">
        <f t="shared" si="30"/>
        <v>0</v>
      </c>
      <c r="N356">
        <f t="shared" si="31"/>
        <v>0</v>
      </c>
    </row>
    <row r="357" spans="1:14" x14ac:dyDescent="0.3">
      <c r="A357" s="1">
        <v>2</v>
      </c>
      <c r="B357" t="s">
        <v>6213</v>
      </c>
      <c r="C357" t="s">
        <v>6214</v>
      </c>
      <c r="I357" t="str">
        <f t="shared" si="26"/>
        <v>N/A</v>
      </c>
      <c r="J357" t="str">
        <f t="shared" si="27"/>
        <v>Fortress Transportation</v>
      </c>
      <c r="K357">
        <f t="shared" si="28"/>
        <v>0</v>
      </c>
      <c r="L357">
        <f t="shared" si="29"/>
        <v>0</v>
      </c>
      <c r="M357">
        <f t="shared" si="30"/>
        <v>0</v>
      </c>
      <c r="N357">
        <f t="shared" si="31"/>
        <v>0</v>
      </c>
    </row>
    <row r="358" spans="1:14" x14ac:dyDescent="0.3">
      <c r="A358" s="1">
        <v>3</v>
      </c>
      <c r="B358" t="s">
        <v>6215</v>
      </c>
      <c r="C358" t="s">
        <v>6216</v>
      </c>
      <c r="I358" t="str">
        <f t="shared" si="26"/>
        <v>N/A</v>
      </c>
      <c r="J358" t="str">
        <f t="shared" si="27"/>
        <v>Aaron's</v>
      </c>
      <c r="K358">
        <f t="shared" si="28"/>
        <v>0</v>
      </c>
      <c r="L358">
        <f t="shared" si="29"/>
        <v>0</v>
      </c>
      <c r="M358">
        <f t="shared" si="30"/>
        <v>0</v>
      </c>
      <c r="N358">
        <f t="shared" si="31"/>
        <v>0</v>
      </c>
    </row>
    <row r="359" spans="1:14" x14ac:dyDescent="0.3">
      <c r="A359" s="1">
        <v>4</v>
      </c>
      <c r="B359" t="s">
        <v>6217</v>
      </c>
      <c r="C359" t="s">
        <v>6218</v>
      </c>
      <c r="I359" t="str">
        <f t="shared" si="26"/>
        <v>N/A</v>
      </c>
      <c r="J359" t="str">
        <f t="shared" si="27"/>
        <v>Triton International</v>
      </c>
      <c r="K359">
        <f t="shared" si="28"/>
        <v>0</v>
      </c>
      <c r="L359">
        <f t="shared" si="29"/>
        <v>0</v>
      </c>
      <c r="M359">
        <f t="shared" si="30"/>
        <v>0</v>
      </c>
      <c r="N359">
        <f t="shared" si="31"/>
        <v>0</v>
      </c>
    </row>
    <row r="360" spans="1:14" x14ac:dyDescent="0.3">
      <c r="A360" s="1">
        <v>5</v>
      </c>
      <c r="B360" t="s">
        <v>6219</v>
      </c>
      <c r="C360" t="s">
        <v>6220</v>
      </c>
      <c r="I360" t="str">
        <f t="shared" si="26"/>
        <v>N/A</v>
      </c>
      <c r="J360" t="str">
        <f t="shared" si="27"/>
        <v>United Rentals</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1768</v>
      </c>
      <c r="I363" t="str">
        <f t="shared" si="26"/>
        <v>N/A</v>
      </c>
      <c r="J363">
        <f t="shared" si="27"/>
        <v>1700000000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6221</v>
      </c>
      <c r="I365" t="str">
        <f t="shared" si="26"/>
        <v>N/A</v>
      </c>
      <c r="J365" t="str">
        <f t="shared" si="27"/>
        <v>10.82</v>
      </c>
      <c r="K365">
        <f t="shared" si="28"/>
        <v>0</v>
      </c>
      <c r="L365">
        <f t="shared" si="29"/>
        <v>0</v>
      </c>
      <c r="M365">
        <f t="shared" si="30"/>
        <v>0</v>
      </c>
      <c r="N365">
        <f t="shared" si="31"/>
        <v>0</v>
      </c>
    </row>
    <row r="366" spans="1:14" x14ac:dyDescent="0.3">
      <c r="A366" s="1">
        <v>3</v>
      </c>
      <c r="B366" t="s">
        <v>105</v>
      </c>
      <c r="C366" t="s">
        <v>6222</v>
      </c>
      <c r="I366" t="str">
        <f t="shared" si="26"/>
        <v>N/A</v>
      </c>
      <c r="J366" t="str">
        <f t="shared" si="27"/>
        <v>8.91</v>
      </c>
      <c r="K366">
        <f t="shared" si="28"/>
        <v>0</v>
      </c>
      <c r="L366">
        <f t="shared" si="29"/>
        <v>0</v>
      </c>
      <c r="M366">
        <f t="shared" si="30"/>
        <v>0</v>
      </c>
      <c r="N366">
        <f t="shared" si="31"/>
        <v>0</v>
      </c>
    </row>
    <row r="367" spans="1:14" x14ac:dyDescent="0.3">
      <c r="A367" s="1">
        <v>4</v>
      </c>
      <c r="B367" t="s">
        <v>107</v>
      </c>
      <c r="C367" t="s">
        <v>1239</v>
      </c>
      <c r="I367" t="str">
        <f t="shared" si="26"/>
        <v>N/A</v>
      </c>
      <c r="J367" t="str">
        <f t="shared" si="27"/>
        <v>1.90</v>
      </c>
      <c r="K367">
        <f t="shared" si="28"/>
        <v>0</v>
      </c>
      <c r="L367">
        <f t="shared" si="29"/>
        <v>0</v>
      </c>
      <c r="M367">
        <f t="shared" si="30"/>
        <v>0</v>
      </c>
      <c r="N367">
        <f t="shared" si="31"/>
        <v>0</v>
      </c>
    </row>
    <row r="368" spans="1:14" x14ac:dyDescent="0.3">
      <c r="A368" s="1">
        <v>5</v>
      </c>
      <c r="B368" t="s">
        <v>109</v>
      </c>
      <c r="C368" t="s">
        <v>2611</v>
      </c>
      <c r="I368" t="str">
        <f t="shared" si="26"/>
        <v>N/A</v>
      </c>
      <c r="J368" t="str">
        <f t="shared" si="27"/>
        <v>2.16</v>
      </c>
      <c r="K368">
        <f t="shared" si="28"/>
        <v>0</v>
      </c>
      <c r="L368">
        <f t="shared" si="29"/>
        <v>0</v>
      </c>
      <c r="M368">
        <f t="shared" si="30"/>
        <v>0</v>
      </c>
      <c r="N368">
        <f t="shared" si="31"/>
        <v>0</v>
      </c>
    </row>
    <row r="369" spans="1:14" x14ac:dyDescent="0.3">
      <c r="A369" s="1">
        <v>6</v>
      </c>
      <c r="B369" t="s">
        <v>111</v>
      </c>
      <c r="C369" t="s">
        <v>5716</v>
      </c>
      <c r="I369" t="str">
        <f t="shared" si="26"/>
        <v>N/A</v>
      </c>
      <c r="J369" t="str">
        <f t="shared" si="27"/>
        <v>0.92</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1571</v>
      </c>
      <c r="I374" t="str">
        <f t="shared" si="26"/>
        <v>N/A</v>
      </c>
      <c r="J374">
        <f t="shared" si="27"/>
        <v>4030000000.0000005</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6223</v>
      </c>
      <c r="I376" t="str">
        <f t="shared" si="26"/>
        <v>N/A</v>
      </c>
      <c r="J376" t="str">
        <f t="shared" si="27"/>
        <v>11.62</v>
      </c>
      <c r="K376">
        <f t="shared" si="28"/>
        <v>0</v>
      </c>
      <c r="L376">
        <f t="shared" si="29"/>
        <v>0</v>
      </c>
      <c r="M376">
        <f t="shared" si="30"/>
        <v>0</v>
      </c>
      <c r="N376">
        <f t="shared" si="31"/>
        <v>0</v>
      </c>
    </row>
    <row r="377" spans="1:14" x14ac:dyDescent="0.3">
      <c r="A377" s="1">
        <v>3</v>
      </c>
      <c r="B377" t="s">
        <v>105</v>
      </c>
      <c r="C377" t="s">
        <v>6224</v>
      </c>
      <c r="I377" t="str">
        <f t="shared" si="26"/>
        <v>N/A</v>
      </c>
      <c r="J377" t="str">
        <f t="shared" si="27"/>
        <v>9.61</v>
      </c>
      <c r="K377">
        <f t="shared" si="28"/>
        <v>0</v>
      </c>
      <c r="L377">
        <f t="shared" si="29"/>
        <v>0</v>
      </c>
      <c r="M377">
        <f t="shared" si="30"/>
        <v>0</v>
      </c>
      <c r="N377">
        <f t="shared" si="31"/>
        <v>0</v>
      </c>
    </row>
    <row r="378" spans="1:14" x14ac:dyDescent="0.3">
      <c r="A378" s="1">
        <v>4</v>
      </c>
      <c r="B378" t="s">
        <v>107</v>
      </c>
      <c r="C378" t="s">
        <v>6225</v>
      </c>
      <c r="I378" t="str">
        <f t="shared" si="26"/>
        <v>N/A</v>
      </c>
      <c r="J378" t="str">
        <f t="shared" si="27"/>
        <v>0.82</v>
      </c>
      <c r="K378">
        <f t="shared" si="28"/>
        <v>0</v>
      </c>
      <c r="L378">
        <f t="shared" si="29"/>
        <v>0</v>
      </c>
      <c r="M378">
        <f t="shared" si="30"/>
        <v>0</v>
      </c>
      <c r="N378">
        <f t="shared" si="31"/>
        <v>0</v>
      </c>
    </row>
    <row r="379" spans="1:14" x14ac:dyDescent="0.3">
      <c r="A379" s="1">
        <v>5</v>
      </c>
      <c r="B379" t="s">
        <v>109</v>
      </c>
      <c r="C379" t="s">
        <v>6226</v>
      </c>
      <c r="I379" t="str">
        <f t="shared" si="26"/>
        <v>N/A</v>
      </c>
      <c r="J379" t="str">
        <f t="shared" si="27"/>
        <v>2.80</v>
      </c>
      <c r="K379">
        <f t="shared" si="28"/>
        <v>0</v>
      </c>
      <c r="L379">
        <f t="shared" si="29"/>
        <v>0</v>
      </c>
      <c r="M379">
        <f t="shared" si="30"/>
        <v>0</v>
      </c>
      <c r="N379">
        <f t="shared" si="31"/>
        <v>0</v>
      </c>
    </row>
    <row r="380" spans="1:14" x14ac:dyDescent="0.3">
      <c r="A380" s="1">
        <v>6</v>
      </c>
      <c r="B380" t="s">
        <v>111</v>
      </c>
      <c r="C380" t="s">
        <v>1515</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1.16</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1836</v>
      </c>
      <c r="I385" t="str">
        <f t="shared" si="32"/>
        <v>N/A</v>
      </c>
      <c r="J385">
        <f t="shared" si="33"/>
        <v>1240000000</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6227</v>
      </c>
      <c r="I387" t="str">
        <f t="shared" si="32"/>
        <v>N/A</v>
      </c>
      <c r="J387" t="str">
        <f t="shared" si="33"/>
        <v>-66.28</v>
      </c>
      <c r="K387">
        <f t="shared" si="34"/>
        <v>0</v>
      </c>
      <c r="L387">
        <f t="shared" si="35"/>
        <v>0</v>
      </c>
      <c r="M387">
        <f t="shared" si="36"/>
        <v>0</v>
      </c>
      <c r="N387">
        <f t="shared" si="37"/>
        <v>0</v>
      </c>
    </row>
    <row r="388" spans="1:14" x14ac:dyDescent="0.3">
      <c r="A388" s="1">
        <v>3</v>
      </c>
      <c r="B388" t="s">
        <v>105</v>
      </c>
      <c r="C388" t="s">
        <v>6228</v>
      </c>
      <c r="I388" t="str">
        <f t="shared" si="32"/>
        <v>N/A</v>
      </c>
      <c r="J388" t="str">
        <f t="shared" si="33"/>
        <v>20.46</v>
      </c>
      <c r="K388">
        <f t="shared" si="34"/>
        <v>0</v>
      </c>
      <c r="L388">
        <f t="shared" si="35"/>
        <v>0</v>
      </c>
      <c r="M388">
        <f t="shared" si="36"/>
        <v>0</v>
      </c>
      <c r="N388">
        <f t="shared" si="37"/>
        <v>0</v>
      </c>
    </row>
    <row r="389" spans="1:14" x14ac:dyDescent="0.3">
      <c r="A389" s="1">
        <v>4</v>
      </c>
      <c r="B389" t="s">
        <v>107</v>
      </c>
      <c r="C389" t="s">
        <v>2862</v>
      </c>
      <c r="I389" t="str">
        <f t="shared" si="32"/>
        <v>N/A</v>
      </c>
      <c r="J389" t="str">
        <f t="shared" si="33"/>
        <v>2.12</v>
      </c>
      <c r="K389">
        <f t="shared" si="34"/>
        <v>0</v>
      </c>
      <c r="L389">
        <f t="shared" si="35"/>
        <v>0</v>
      </c>
      <c r="M389">
        <f t="shared" si="36"/>
        <v>0</v>
      </c>
      <c r="N389">
        <f t="shared" si="37"/>
        <v>0</v>
      </c>
    </row>
    <row r="390" spans="1:14" x14ac:dyDescent="0.3">
      <c r="A390" s="1">
        <v>5</v>
      </c>
      <c r="B390" t="s">
        <v>109</v>
      </c>
      <c r="C390" t="s">
        <v>6229</v>
      </c>
      <c r="I390" t="str">
        <f t="shared" si="32"/>
        <v>N/A</v>
      </c>
      <c r="J390" t="str">
        <f t="shared" si="33"/>
        <v>7.66</v>
      </c>
      <c r="K390">
        <f t="shared" si="34"/>
        <v>0</v>
      </c>
      <c r="L390">
        <f t="shared" si="35"/>
        <v>0</v>
      </c>
      <c r="M390">
        <f t="shared" si="36"/>
        <v>0</v>
      </c>
      <c r="N390">
        <f t="shared" si="37"/>
        <v>0</v>
      </c>
    </row>
    <row r="391" spans="1:14" x14ac:dyDescent="0.3">
      <c r="A391" s="1">
        <v>6</v>
      </c>
      <c r="B391" t="s">
        <v>111</v>
      </c>
      <c r="C391" t="s">
        <v>1505</v>
      </c>
      <c r="I391" t="str">
        <f t="shared" si="32"/>
        <v>N/A</v>
      </c>
      <c r="J391" t="str">
        <f t="shared" si="33"/>
        <v>1.20</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1754</v>
      </c>
      <c r="I396" t="str">
        <f t="shared" si="32"/>
        <v>N/A</v>
      </c>
      <c r="J396">
        <f t="shared" si="33"/>
        <v>2740000000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6230</v>
      </c>
      <c r="I398" t="str">
        <f t="shared" si="32"/>
        <v>N/A</v>
      </c>
      <c r="J398" t="str">
        <f t="shared" si="33"/>
        <v>19.73</v>
      </c>
      <c r="K398">
        <f t="shared" si="34"/>
        <v>0</v>
      </c>
      <c r="L398">
        <f t="shared" si="35"/>
        <v>0</v>
      </c>
      <c r="M398">
        <f t="shared" si="36"/>
        <v>0</v>
      </c>
      <c r="N398">
        <f t="shared" si="37"/>
        <v>0</v>
      </c>
    </row>
    <row r="399" spans="1:14" x14ac:dyDescent="0.3">
      <c r="A399" s="1">
        <v>3</v>
      </c>
      <c r="B399" t="s">
        <v>105</v>
      </c>
      <c r="C399" t="s">
        <v>5646</v>
      </c>
      <c r="I399" t="str">
        <f t="shared" si="32"/>
        <v>N/A</v>
      </c>
      <c r="J399" t="str">
        <f t="shared" si="33"/>
        <v>14.32</v>
      </c>
      <c r="K399">
        <f t="shared" si="34"/>
        <v>0</v>
      </c>
      <c r="L399">
        <f t="shared" si="35"/>
        <v>0</v>
      </c>
      <c r="M399">
        <f t="shared" si="36"/>
        <v>0</v>
      </c>
      <c r="N399">
        <f t="shared" si="37"/>
        <v>0</v>
      </c>
    </row>
    <row r="400" spans="1:14" x14ac:dyDescent="0.3">
      <c r="A400" s="1">
        <v>4</v>
      </c>
      <c r="B400" t="s">
        <v>107</v>
      </c>
      <c r="C400" t="s">
        <v>2069</v>
      </c>
    </row>
    <row r="401" spans="1:3" x14ac:dyDescent="0.3">
      <c r="A401" s="1">
        <v>5</v>
      </c>
      <c r="B401" t="s">
        <v>109</v>
      </c>
      <c r="C401" t="s">
        <v>2203</v>
      </c>
    </row>
    <row r="402" spans="1:3" x14ac:dyDescent="0.3">
      <c r="A402" s="1">
        <v>6</v>
      </c>
      <c r="B402" t="s">
        <v>111</v>
      </c>
      <c r="C402" t="s">
        <v>2584</v>
      </c>
    </row>
    <row r="403" spans="1:3" x14ac:dyDescent="0.3">
      <c r="A403" s="1">
        <v>7</v>
      </c>
      <c r="B403" t="s">
        <v>113</v>
      </c>
    </row>
    <row r="404" spans="1:3" x14ac:dyDescent="0.3">
      <c r="A404" s="1">
        <v>8</v>
      </c>
      <c r="B404" t="s">
        <v>114</v>
      </c>
    </row>
    <row r="500" spans="3:3" x14ac:dyDescent="0.3">
      <c r="C500" t="s">
        <v>1044</v>
      </c>
    </row>
    <row r="501" spans="3:3" x14ac:dyDescent="0.3">
      <c r="C501" t="s">
        <v>1981</v>
      </c>
    </row>
    <row r="502" spans="3:3" x14ac:dyDescent="0.3">
      <c r="C502" t="s">
        <v>1982</v>
      </c>
    </row>
    <row r="503" spans="3:3" x14ac:dyDescent="0.3">
      <c r="C503" t="s">
        <v>2599</v>
      </c>
    </row>
    <row r="504" spans="3:3" x14ac:dyDescent="0.3">
      <c r="C504" t="s">
        <v>1983</v>
      </c>
    </row>
    <row r="505" spans="3:3" x14ac:dyDescent="0.3">
      <c r="C505" t="s">
        <v>1050</v>
      </c>
    </row>
    <row r="506" spans="3:3" x14ac:dyDescent="0.3">
      <c r="C506" t="s">
        <v>1051</v>
      </c>
    </row>
    <row r="507" spans="3:3" x14ac:dyDescent="0.3">
      <c r="C507" t="s">
        <v>2597</v>
      </c>
    </row>
    <row r="508" spans="3:3" x14ac:dyDescent="0.3">
      <c r="C508" t="s">
        <v>2598</v>
      </c>
    </row>
    <row r="509" spans="3:3" x14ac:dyDescent="0.3">
      <c r="C509" t="s">
        <v>1045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6231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Gaztransport &amp; Technigaz S.A.</v>
      </c>
    </row>
    <row r="2" spans="1:11" x14ac:dyDescent="0.3">
      <c r="B2" t="s">
        <v>2</v>
      </c>
      <c r="C2" t="s">
        <v>6232</v>
      </c>
      <c r="K2" t="str">
        <f>LEFT(C1,FIND("(",C1) - 2)</f>
        <v>Gaztransport &amp; Technigaz S.A.</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$37.45, down .07% after opening slightly below yesterday's close</v>
      </c>
    </row>
    <row r="5" spans="1:11" x14ac:dyDescent="0.3">
      <c r="K5" t="str">
        <f>"The one year target estimate for " &amp; D1 &amp; " is " &amp; TEXT(C23,"$####.00")</f>
        <v>The one year target estimate for Gaztransport &amp; Technigaz S.A. is $36.88</v>
      </c>
    </row>
    <row r="6" spans="1:11" x14ac:dyDescent="0.3">
      <c r="K6" t="str">
        <f>" which would be " &amp; IF(OR(LEFT(ABS((C23-C2)/C2*100),1)="8",LEFT(ABS((C23-C2)/C2*100),2)="18"), "an ", "a ")  &amp;TEXT(ABS((C23-C2)/C2),"####.00%")&amp;IF((C23-C2)&gt;0," increase over"," decrease from")&amp;" the current price"</f>
        <v xml:space="preserve"> which would be a 1.51% decrease from the current price</v>
      </c>
    </row>
    <row r="7" spans="1:11" x14ac:dyDescent="0.3">
      <c r="A7" s="1">
        <v>0</v>
      </c>
      <c r="B7" t="s">
        <v>5</v>
      </c>
      <c r="C7" t="s">
        <v>6233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6234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6235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6236</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$3.06 in the 2 months leading up to the earnings report</v>
      </c>
    </row>
    <row r="11" spans="1:11" x14ac:dyDescent="0.3">
      <c r="A11" s="1">
        <v>4</v>
      </c>
      <c r="B11" t="s">
        <v>13</v>
      </c>
      <c r="C11" t="s">
        <v>6237</v>
      </c>
      <c r="K11" t="str">
        <f>K42</f>
        <v>No positive trends</v>
      </c>
    </row>
    <row r="12" spans="1:11" x14ac:dyDescent="0.3">
      <c r="A12" s="1">
        <v>5</v>
      </c>
      <c r="B12" t="s">
        <v>15</v>
      </c>
      <c r="C12" t="s">
        <v>6238</v>
      </c>
      <c r="D12" t="str">
        <f>LEFT(C12,FIND("-",C12)-2)</f>
        <v>23.890</v>
      </c>
      <c r="E12" t="str">
        <f>TRIM(RIGHT(C12,FIND("-",C12)-1))</f>
        <v>41.340</v>
      </c>
    </row>
    <row r="13" spans="1:11" x14ac:dyDescent="0.3">
      <c r="A13" s="1">
        <v>6</v>
      </c>
      <c r="B13" t="s">
        <v>17</v>
      </c>
      <c r="C13" t="s">
        <v>6239</v>
      </c>
    </row>
    <row r="14" spans="1:11" x14ac:dyDescent="0.3">
      <c r="A14" s="1">
        <v>7</v>
      </c>
      <c r="B14" t="s">
        <v>19</v>
      </c>
      <c r="C14" t="s">
        <v>6240</v>
      </c>
    </row>
    <row r="16" spans="1:11" x14ac:dyDescent="0.3">
      <c r="A16" s="1">
        <v>0</v>
      </c>
      <c r="B16" t="s">
        <v>21</v>
      </c>
      <c r="C16" t="s">
        <v>52</v>
      </c>
    </row>
    <row r="17" spans="1:13" x14ac:dyDescent="0.3">
      <c r="A17" s="1">
        <v>1</v>
      </c>
      <c r="B17" t="s">
        <v>23</v>
      </c>
      <c r="K17" t="str">
        <f>K2 &amp; K3 &amp; ". " &amp; K4 &amp; ". " &amp; K5 &amp; K6 &amp; ". " &amp; K7 &amp; ". " &amp; K8 &amp; ". " &amp; K9 &amp; "."</f>
        <v>Gaztransport &amp; Technigaz S.A. is scheduled to report earnings on Jul 20, 2017. The stock is currently trading at $37.45, down .07% after opening slightly below yesterday's close. The one year target estimate for Gaztransport &amp; Technigaz S.A. is $36.88 which would be a 1.51%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6241</v>
      </c>
    </row>
    <row r="19" spans="1:13" x14ac:dyDescent="0.3">
      <c r="A19" s="1">
        <v>3</v>
      </c>
      <c r="B19" t="s">
        <v>26</v>
      </c>
      <c r="C19" t="s">
        <v>6242</v>
      </c>
    </row>
    <row r="20" spans="1:13" x14ac:dyDescent="0.3">
      <c r="A20" s="1">
        <v>4</v>
      </c>
      <c r="B20" t="s">
        <v>28</v>
      </c>
      <c r="C20" t="s">
        <v>1203</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6243</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6244</v>
      </c>
      <c r="D26" s="1" t="s">
        <v>6245</v>
      </c>
      <c r="E26" s="1" t="s">
        <v>6246</v>
      </c>
      <c r="F26" s="1" t="s">
        <v>6247</v>
      </c>
      <c r="J26">
        <f>IF(K26 &lt;&gt; "",5, 0)</f>
        <v>0</v>
      </c>
      <c r="K26" t="str">
        <f>IF(I155="pos_trend",B155,"")</f>
        <v/>
      </c>
      <c r="L26" t="str">
        <f t="shared" si="0"/>
        <v/>
      </c>
      <c r="M26" t="str">
        <f t="shared" si="1"/>
        <v/>
      </c>
    </row>
    <row r="27" spans="1:13" x14ac:dyDescent="0.3">
      <c r="A27" s="1">
        <v>0</v>
      </c>
      <c r="B27" t="s">
        <v>40</v>
      </c>
      <c r="J27">
        <f>IF(K27 &lt;&gt; "",6, 0)</f>
        <v>0</v>
      </c>
      <c r="K27" t="str">
        <f>IF(I172="pos_trend",B172,"")</f>
        <v/>
      </c>
      <c r="L27" t="str">
        <f t="shared" si="0"/>
        <v/>
      </c>
      <c r="M27" t="str">
        <f t="shared" si="1"/>
        <v/>
      </c>
    </row>
    <row r="28" spans="1:13" x14ac:dyDescent="0.3">
      <c r="A28" s="1">
        <v>1</v>
      </c>
      <c r="B28" t="s">
        <v>41</v>
      </c>
      <c r="J28">
        <f>IF(K28 &lt;&gt; "",7, 0)</f>
        <v>0</v>
      </c>
      <c r="K28" t="str">
        <f>IF(I173="pos_trend",B173,"")</f>
        <v/>
      </c>
      <c r="L28" t="str">
        <f t="shared" si="0"/>
        <v/>
      </c>
      <c r="M28" t="str">
        <f t="shared" si="1"/>
        <v/>
      </c>
    </row>
    <row r="29" spans="1:13" x14ac:dyDescent="0.3">
      <c r="A29" s="1">
        <v>2</v>
      </c>
      <c r="B29" t="s">
        <v>42</v>
      </c>
      <c r="J29">
        <f>IF(K29 &lt;&gt; "",8, 0)</f>
        <v>0</v>
      </c>
      <c r="K29" t="str">
        <f>IF(I174="pos_trend",B174,"")</f>
        <v/>
      </c>
      <c r="L29" t="str">
        <f t="shared" si="0"/>
        <v/>
      </c>
      <c r="M29" t="str">
        <f t="shared" si="1"/>
        <v/>
      </c>
    </row>
    <row r="30" spans="1:13" x14ac:dyDescent="0.3">
      <c r="A30" s="1">
        <v>3</v>
      </c>
      <c r="B30" t="s">
        <v>43</v>
      </c>
      <c r="J30">
        <f>IF(K30 &lt;&gt; "",9, 0)</f>
        <v>0</v>
      </c>
      <c r="K30" t="str">
        <f>IF(I185="pos_trend",B185,"")</f>
        <v/>
      </c>
      <c r="L30" t="str">
        <f t="shared" si="0"/>
        <v/>
      </c>
      <c r="M30" t="str">
        <f t="shared" si="1"/>
        <v/>
      </c>
    </row>
    <row r="31" spans="1:13" x14ac:dyDescent="0.3">
      <c r="A31" s="1">
        <v>4</v>
      </c>
      <c r="B31" t="s">
        <v>44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6244</v>
      </c>
      <c r="D33" s="1" t="s">
        <v>6245</v>
      </c>
      <c r="E33" s="1" t="s">
        <v>6246</v>
      </c>
      <c r="F33" s="1" t="s">
        <v>6247</v>
      </c>
      <c r="J33">
        <f>IF(K33 &lt;&gt; "",12, 0)</f>
        <v>0</v>
      </c>
      <c r="K33" t="str">
        <f>IF(I195="pos_trend",B195,"")</f>
        <v/>
      </c>
      <c r="L33" t="str">
        <f t="shared" si="0"/>
        <v/>
      </c>
      <c r="M33" t="str">
        <f t="shared" si="1"/>
        <v/>
      </c>
    </row>
    <row r="34" spans="1:13" x14ac:dyDescent="0.3">
      <c r="A34" s="1">
        <v>0</v>
      </c>
      <c r="B34" t="s">
        <v>40</v>
      </c>
      <c r="C34" t="s">
        <v>224</v>
      </c>
      <c r="D34" t="s">
        <v>224</v>
      </c>
      <c r="E34" t="s">
        <v>1999</v>
      </c>
      <c r="F34" t="s">
        <v>3333</v>
      </c>
      <c r="J34">
        <f>IF(K34 &lt;&gt; "",13, 0)</f>
        <v>0</v>
      </c>
      <c r="K34" t="str">
        <f>IF(I196="pos_trend",B196,"")</f>
        <v/>
      </c>
      <c r="L34" t="str">
        <f t="shared" si="0"/>
        <v/>
      </c>
      <c r="M34" t="str">
        <f t="shared" si="1"/>
        <v/>
      </c>
    </row>
    <row r="35" spans="1:13" x14ac:dyDescent="0.3">
      <c r="A35" s="1">
        <v>1</v>
      </c>
      <c r="B35" t="s">
        <v>41</v>
      </c>
      <c r="C35" t="s">
        <v>6248</v>
      </c>
      <c r="D35" t="s">
        <v>6172</v>
      </c>
      <c r="E35" t="s">
        <v>6249</v>
      </c>
      <c r="F35" t="s">
        <v>6250</v>
      </c>
      <c r="J35">
        <f>IF(K35 &lt;&gt; "",14, 0)</f>
        <v>0</v>
      </c>
      <c r="K35" t="str">
        <f>IF(I201="pos_trend",B201,"")</f>
        <v/>
      </c>
      <c r="L35" t="str">
        <f t="shared" si="0"/>
        <v/>
      </c>
      <c r="M35" t="str">
        <f t="shared" si="1"/>
        <v/>
      </c>
    </row>
    <row r="36" spans="1:13" x14ac:dyDescent="0.3">
      <c r="A36" s="1">
        <v>2</v>
      </c>
      <c r="B36" t="s">
        <v>42</v>
      </c>
      <c r="C36" t="s">
        <v>6044</v>
      </c>
      <c r="D36" t="s">
        <v>6251</v>
      </c>
      <c r="E36" t="s">
        <v>6249</v>
      </c>
      <c r="F36" t="s">
        <v>6252</v>
      </c>
      <c r="J36">
        <f>IF(K36 &lt;&gt; "",15, 0)</f>
        <v>0</v>
      </c>
      <c r="K36" t="str">
        <f>IF(I202="pos_trend",B202,"")</f>
        <v/>
      </c>
      <c r="L36" t="str">
        <f t="shared" si="0"/>
        <v/>
      </c>
      <c r="M36" t="str">
        <f t="shared" si="1"/>
        <v/>
      </c>
    </row>
    <row r="37" spans="1:13" x14ac:dyDescent="0.3">
      <c r="A37" s="1">
        <v>3</v>
      </c>
      <c r="B37" t="s">
        <v>43</v>
      </c>
      <c r="C37" t="s">
        <v>6044</v>
      </c>
      <c r="D37" t="s">
        <v>6251</v>
      </c>
      <c r="E37" t="s">
        <v>6253</v>
      </c>
      <c r="F37" t="s">
        <v>6254</v>
      </c>
      <c r="J37">
        <f>IF(K37 &lt;&gt; "",16, 0)</f>
        <v>0</v>
      </c>
      <c r="K37" t="str">
        <f>IF(I203="pos_trend",B203,"")</f>
        <v/>
      </c>
      <c r="L37" t="str">
        <f t="shared" si="0"/>
        <v/>
      </c>
      <c r="M37" t="str">
        <f t="shared" si="1"/>
        <v/>
      </c>
    </row>
    <row r="38" spans="1:13" x14ac:dyDescent="0.3">
      <c r="A38" s="1">
        <v>4</v>
      </c>
      <c r="B38" t="s">
        <v>53</v>
      </c>
      <c r="F38" t="s">
        <v>6249</v>
      </c>
      <c r="J38">
        <f>IF(K38 &lt;&gt; "",17, 0)</f>
        <v>0</v>
      </c>
      <c r="K38" t="str">
        <f>IF(I351="pos_trend",B351,"")</f>
        <v/>
      </c>
      <c r="L38" t="str">
        <f t="shared" si="0"/>
        <v/>
      </c>
      <c r="M38" t="str">
        <f t="shared" si="1"/>
        <v/>
      </c>
    </row>
    <row r="39" spans="1:13" x14ac:dyDescent="0.3">
      <c r="A39" s="1">
        <v>5</v>
      </c>
      <c r="B39" t="s">
        <v>55</v>
      </c>
      <c r="F39" t="s">
        <v>6255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6244</v>
      </c>
      <c r="D47" s="1" t="s">
        <v>6245</v>
      </c>
      <c r="E47" s="1" t="s">
        <v>6246</v>
      </c>
      <c r="F47" s="1" t="s">
        <v>6247</v>
      </c>
    </row>
    <row r="48" spans="1:13" x14ac:dyDescent="0.3">
      <c r="A48" s="1">
        <v>0</v>
      </c>
      <c r="B48" t="s">
        <v>76</v>
      </c>
    </row>
    <row r="49" spans="1:14" x14ac:dyDescent="0.3">
      <c r="A49" s="1">
        <v>1</v>
      </c>
      <c r="B49" t="s">
        <v>77</v>
      </c>
      <c r="C49">
        <v>0.71</v>
      </c>
      <c r="D49">
        <v>0.78</v>
      </c>
      <c r="E49">
        <v>3.06</v>
      </c>
      <c r="F49">
        <v>3.06</v>
      </c>
    </row>
    <row r="50" spans="1:14" x14ac:dyDescent="0.3">
      <c r="A50" s="1">
        <v>2</v>
      </c>
      <c r="B50" t="s">
        <v>78</v>
      </c>
      <c r="C50">
        <v>0.71</v>
      </c>
      <c r="D50">
        <v>0.78</v>
      </c>
      <c r="E50">
        <v>3.06</v>
      </c>
      <c r="F50">
        <v>3.06</v>
      </c>
    </row>
    <row r="51" spans="1:14" x14ac:dyDescent="0.3">
      <c r="A51" s="1">
        <v>3</v>
      </c>
      <c r="B51" t="s">
        <v>79</v>
      </c>
      <c r="C51">
        <v>0.71</v>
      </c>
      <c r="D51">
        <v>0.78</v>
      </c>
      <c r="E51">
        <v>3.06</v>
      </c>
      <c r="F51">
        <v>3.06</v>
      </c>
    </row>
    <row r="52" spans="1:14" x14ac:dyDescent="0.3">
      <c r="A52" s="1">
        <v>4</v>
      </c>
      <c r="B52" t="s">
        <v>80</v>
      </c>
      <c r="C52">
        <v>0.71</v>
      </c>
      <c r="D52">
        <v>0.78</v>
      </c>
      <c r="E52">
        <v>3.06</v>
      </c>
      <c r="F52">
        <v>3.06</v>
      </c>
    </row>
    <row r="54" spans="1:14" x14ac:dyDescent="0.3">
      <c r="B54" s="1" t="s">
        <v>81</v>
      </c>
      <c r="C54" s="1" t="s">
        <v>6244</v>
      </c>
      <c r="D54" s="1" t="s">
        <v>6245</v>
      </c>
      <c r="E54" s="1" t="s">
        <v>6246</v>
      </c>
      <c r="F54" s="1" t="s">
        <v>6247</v>
      </c>
    </row>
    <row r="55" spans="1:14" x14ac:dyDescent="0.3">
      <c r="A55" s="1">
        <v>0</v>
      </c>
      <c r="B55" t="s">
        <v>82</v>
      </c>
      <c r="E55">
        <v>1</v>
      </c>
    </row>
    <row r="56" spans="1:14" x14ac:dyDescent="0.3">
      <c r="A56" s="1">
        <v>1</v>
      </c>
      <c r="B56" t="s">
        <v>83</v>
      </c>
      <c r="E56">
        <v>2</v>
      </c>
      <c r="F56">
        <v>1</v>
      </c>
    </row>
    <row r="57" spans="1:14" x14ac:dyDescent="0.3">
      <c r="A57" s="1">
        <v>2</v>
      </c>
      <c r="B57" t="s">
        <v>84</v>
      </c>
      <c r="E57">
        <v>1</v>
      </c>
    </row>
    <row r="58" spans="1:14" x14ac:dyDescent="0.3">
      <c r="A58" s="1">
        <v>3</v>
      </c>
      <c r="B58" t="s">
        <v>85</v>
      </c>
    </row>
    <row r="60" spans="1:14" x14ac:dyDescent="0.3">
      <c r="B60" s="1" t="s">
        <v>86</v>
      </c>
      <c r="C60" s="1" t="s">
        <v>6256</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GTT.PA</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F63">
        <v>0.08</v>
      </c>
      <c r="I63" t="str">
        <f t="shared" si="2"/>
        <v>N/A</v>
      </c>
      <c r="J63">
        <f t="shared" si="3"/>
        <v>0</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C65" t="s">
        <v>6257</v>
      </c>
      <c r="F65">
        <v>0.09</v>
      </c>
      <c r="I65" t="str">
        <f t="shared" si="2"/>
        <v>N/A</v>
      </c>
      <c r="J65">
        <f t="shared" si="3"/>
        <v>2.1100000000000001E-2</v>
      </c>
      <c r="K65">
        <f t="shared" si="4"/>
        <v>0</v>
      </c>
      <c r="L65">
        <f t="shared" si="5"/>
        <v>0</v>
      </c>
      <c r="M65">
        <f t="shared" si="6"/>
        <v>0.09</v>
      </c>
      <c r="N65">
        <f t="shared" si="7"/>
        <v>0</v>
      </c>
    </row>
    <row r="66" spans="1:14" x14ac:dyDescent="0.3">
      <c r="A66" s="1">
        <v>5</v>
      </c>
      <c r="B66" t="s">
        <v>100</v>
      </c>
      <c r="C66" t="s">
        <v>6258</v>
      </c>
      <c r="I66" t="str">
        <f t="shared" si="2"/>
        <v>N/A</v>
      </c>
      <c r="J66">
        <f t="shared" si="3"/>
        <v>2.2400000000000003E-2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52</v>
      </c>
      <c r="I68" t="str">
        <f t="shared" si="2"/>
        <v>N/A</v>
      </c>
      <c r="J68">
        <f t="shared" si="3"/>
        <v>1390000000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6241</v>
      </c>
      <c r="I70" t="str">
        <f t="shared" si="2"/>
        <v>N/A</v>
      </c>
      <c r="J70" t="str">
        <f t="shared" si="3"/>
        <v>11.63</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6259</v>
      </c>
      <c r="I73" t="str">
        <f t="shared" si="2"/>
        <v>N/A</v>
      </c>
      <c r="J73" t="str">
        <f t="shared" si="3"/>
        <v>5.89</v>
      </c>
      <c r="K73">
        <f t="shared" si="4"/>
        <v>0</v>
      </c>
      <c r="L73">
        <f t="shared" si="5"/>
        <v>0</v>
      </c>
      <c r="M73">
        <f t="shared" si="6"/>
        <v>0</v>
      </c>
      <c r="N73">
        <f t="shared" si="7"/>
        <v>0</v>
      </c>
    </row>
    <row r="74" spans="1:14" x14ac:dyDescent="0.3">
      <c r="A74" s="1">
        <v>6</v>
      </c>
      <c r="B74" t="s">
        <v>111</v>
      </c>
      <c r="C74" t="s">
        <v>6260</v>
      </c>
      <c r="I74" t="str">
        <f t="shared" si="2"/>
        <v>N/A</v>
      </c>
      <c r="J74" t="str">
        <f t="shared" si="3"/>
        <v>11.54</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116</v>
      </c>
      <c r="I79" t="str">
        <f t="shared" si="2"/>
        <v>N/A</v>
      </c>
      <c r="J79" t="str">
        <f t="shared" si="3"/>
        <v>Dec 31, 2016</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3385</v>
      </c>
      <c r="I81" t="str">
        <f t="shared" si="2"/>
        <v>N/A</v>
      </c>
      <c r="J81">
        <f t="shared" si="3"/>
        <v>0.50840000000000007</v>
      </c>
      <c r="K81">
        <f t="shared" si="4"/>
        <v>0</v>
      </c>
      <c r="L81">
        <f t="shared" si="5"/>
        <v>0</v>
      </c>
      <c r="M81">
        <f t="shared" si="6"/>
        <v>0</v>
      </c>
      <c r="N81">
        <f t="shared" si="7"/>
        <v>0</v>
      </c>
    </row>
    <row r="82" spans="1:14" x14ac:dyDescent="0.3">
      <c r="A82" s="1">
        <v>1</v>
      </c>
      <c r="B82" t="s">
        <v>121</v>
      </c>
      <c r="C82" t="s">
        <v>6261</v>
      </c>
      <c r="I82" t="str">
        <f t="shared" si="2"/>
        <v>N/A</v>
      </c>
      <c r="J82">
        <f t="shared" si="3"/>
        <v>0.60970000000000002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6262</v>
      </c>
      <c r="I84" t="str">
        <f t="shared" si="2"/>
        <v>N/A</v>
      </c>
      <c r="J84">
        <f t="shared" si="3"/>
        <v>0.39420000000000005</v>
      </c>
      <c r="K84">
        <f t="shared" si="4"/>
        <v>0</v>
      </c>
      <c r="L84">
        <f t="shared" si="5"/>
        <v>0</v>
      </c>
      <c r="M84">
        <f t="shared" si="6"/>
        <v>0</v>
      </c>
      <c r="N84">
        <f t="shared" si="7"/>
        <v>0</v>
      </c>
    </row>
    <row r="85" spans="1:14" x14ac:dyDescent="0.3">
      <c r="A85" s="1">
        <v>1</v>
      </c>
      <c r="B85" t="s">
        <v>124</v>
      </c>
      <c r="C85" t="s">
        <v>6263</v>
      </c>
      <c r="I85" t="str">
        <f t="shared" si="2"/>
        <v>N/A</v>
      </c>
      <c r="J85">
        <f t="shared" si="3"/>
        <v>1.0841000000000001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6264</v>
      </c>
      <c r="I87" t="str">
        <f t="shared" si="2"/>
        <v>N/A</v>
      </c>
      <c r="J87">
        <f t="shared" si="3"/>
        <v>235550000</v>
      </c>
      <c r="K87">
        <f t="shared" si="4"/>
        <v>0</v>
      </c>
      <c r="L87">
        <f t="shared" si="5"/>
        <v>0</v>
      </c>
      <c r="M87">
        <f t="shared" si="6"/>
        <v>0</v>
      </c>
      <c r="N87">
        <f t="shared" si="7"/>
        <v>0</v>
      </c>
    </row>
    <row r="88" spans="1:14" x14ac:dyDescent="0.3">
      <c r="A88" s="1">
        <v>1</v>
      </c>
      <c r="B88" t="s">
        <v>128</v>
      </c>
      <c r="C88" t="s">
        <v>3419</v>
      </c>
      <c r="I88" t="str">
        <f t="shared" si="2"/>
        <v>N/A</v>
      </c>
      <c r="J88" t="str">
        <f t="shared" si="3"/>
        <v>6.36</v>
      </c>
      <c r="K88">
        <f t="shared" si="4"/>
        <v>0</v>
      </c>
      <c r="L88">
        <f t="shared" si="5"/>
        <v>0</v>
      </c>
      <c r="M88">
        <f t="shared" si="6"/>
        <v>0</v>
      </c>
      <c r="N88">
        <f t="shared" si="7"/>
        <v>0</v>
      </c>
    </row>
    <row r="89" spans="1:14" x14ac:dyDescent="0.3">
      <c r="A89" s="1">
        <v>2</v>
      </c>
      <c r="B89" t="s">
        <v>130</v>
      </c>
      <c r="C89" t="s">
        <v>6265</v>
      </c>
      <c r="I89" t="str">
        <f t="shared" si="2"/>
        <v>N/A</v>
      </c>
      <c r="J89">
        <f t="shared" si="3"/>
        <v>-2.4E-2</v>
      </c>
      <c r="K89">
        <f t="shared" si="4"/>
        <v>0</v>
      </c>
      <c r="L89">
        <f t="shared" si="5"/>
        <v>0</v>
      </c>
      <c r="M89">
        <f t="shared" si="6"/>
        <v>0</v>
      </c>
      <c r="N89">
        <f t="shared" si="7"/>
        <v>0</v>
      </c>
    </row>
    <row r="90" spans="1:14" x14ac:dyDescent="0.3">
      <c r="A90" s="1">
        <v>3</v>
      </c>
      <c r="B90" t="s">
        <v>132</v>
      </c>
      <c r="C90" t="s">
        <v>6266</v>
      </c>
      <c r="I90" t="str">
        <f t="shared" si="2"/>
        <v>N/A</v>
      </c>
      <c r="J90">
        <f t="shared" si="3"/>
        <v>234000000</v>
      </c>
      <c r="K90">
        <f t="shared" si="4"/>
        <v>0</v>
      </c>
      <c r="L90">
        <f t="shared" si="5"/>
        <v>0</v>
      </c>
      <c r="M90">
        <f t="shared" si="6"/>
        <v>0</v>
      </c>
      <c r="N90">
        <f t="shared" si="7"/>
        <v>0</v>
      </c>
    </row>
    <row r="91" spans="1:14" x14ac:dyDescent="0.3">
      <c r="A91" s="1">
        <v>4</v>
      </c>
      <c r="B91" t="s">
        <v>134</v>
      </c>
      <c r="C91" t="s">
        <v>6267</v>
      </c>
      <c r="I91" t="str">
        <f t="shared" si="2"/>
        <v>N/A</v>
      </c>
      <c r="J91">
        <f t="shared" si="3"/>
        <v>146940000</v>
      </c>
      <c r="K91">
        <f t="shared" si="4"/>
        <v>0</v>
      </c>
      <c r="L91">
        <f t="shared" si="5"/>
        <v>0</v>
      </c>
      <c r="M91">
        <f t="shared" si="6"/>
        <v>0</v>
      </c>
      <c r="N91">
        <f t="shared" si="7"/>
        <v>0</v>
      </c>
    </row>
    <row r="92" spans="1:14" x14ac:dyDescent="0.3">
      <c r="A92" s="1">
        <v>5</v>
      </c>
      <c r="B92" t="s">
        <v>136</v>
      </c>
      <c r="C92" t="s">
        <v>6268</v>
      </c>
      <c r="I92" t="str">
        <f t="shared" si="2"/>
        <v>N/A</v>
      </c>
      <c r="J92">
        <f t="shared" si="3"/>
        <v>119750000</v>
      </c>
      <c r="K92">
        <f t="shared" si="4"/>
        <v>0</v>
      </c>
      <c r="L92">
        <f t="shared" si="5"/>
        <v>0</v>
      </c>
      <c r="M92">
        <f t="shared" si="6"/>
        <v>0</v>
      </c>
      <c r="N92">
        <f t="shared" si="7"/>
        <v>0</v>
      </c>
    </row>
    <row r="93" spans="1:14" x14ac:dyDescent="0.3">
      <c r="A93" s="1">
        <v>6</v>
      </c>
      <c r="B93" t="s">
        <v>138</v>
      </c>
      <c r="C93" t="s">
        <v>6242</v>
      </c>
      <c r="I93" t="str">
        <f t="shared" si="2"/>
        <v>N/A</v>
      </c>
      <c r="J93" t="str">
        <f t="shared" si="3"/>
        <v>3.22</v>
      </c>
      <c r="K93">
        <f t="shared" si="4"/>
        <v>0</v>
      </c>
      <c r="L93">
        <f t="shared" si="5"/>
        <v>0</v>
      </c>
      <c r="M93">
        <f t="shared" si="6"/>
        <v>0</v>
      </c>
      <c r="N93">
        <f t="shared" si="7"/>
        <v>0</v>
      </c>
    </row>
    <row r="94" spans="1:14" x14ac:dyDescent="0.3">
      <c r="A94" s="1">
        <v>7</v>
      </c>
      <c r="B94" t="s">
        <v>139</v>
      </c>
      <c r="C94" t="s">
        <v>6269</v>
      </c>
      <c r="I94" t="str">
        <f t="shared" si="2"/>
        <v>N/A</v>
      </c>
      <c r="J94">
        <f t="shared" si="3"/>
        <v>-0.06</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6270</v>
      </c>
      <c r="I96" t="str">
        <f t="shared" si="2"/>
        <v>N/A</v>
      </c>
      <c r="J96">
        <f t="shared" si="3"/>
        <v>82020000</v>
      </c>
      <c r="K96">
        <f t="shared" si="4"/>
        <v>0</v>
      </c>
      <c r="L96">
        <f t="shared" si="5"/>
        <v>0</v>
      </c>
      <c r="M96">
        <f t="shared" si="6"/>
        <v>0</v>
      </c>
      <c r="N96">
        <f t="shared" si="7"/>
        <v>0</v>
      </c>
    </row>
    <row r="97" spans="1:14" x14ac:dyDescent="0.3">
      <c r="A97" s="1">
        <v>1</v>
      </c>
      <c r="B97" t="s">
        <v>142</v>
      </c>
      <c r="C97" t="s">
        <v>6271</v>
      </c>
      <c r="I97" t="str">
        <f t="shared" si="2"/>
        <v>N/A</v>
      </c>
      <c r="J97" t="str">
        <f t="shared" si="3"/>
        <v>2.21</v>
      </c>
      <c r="K97">
        <f t="shared" si="4"/>
        <v>0</v>
      </c>
      <c r="L97">
        <f t="shared" si="5"/>
        <v>0</v>
      </c>
      <c r="M97">
        <f t="shared" si="6"/>
        <v>0</v>
      </c>
      <c r="N97">
        <f t="shared" si="7"/>
        <v>0</v>
      </c>
    </row>
    <row r="98" spans="1:14" x14ac:dyDescent="0.3">
      <c r="A98" s="1">
        <v>2</v>
      </c>
      <c r="B98" t="s">
        <v>144</v>
      </c>
      <c r="C98" t="s">
        <v>5765</v>
      </c>
      <c r="I98" t="str">
        <f t="shared" si="2"/>
        <v>N/A</v>
      </c>
      <c r="J98">
        <f t="shared" si="3"/>
        <v>1110000</v>
      </c>
      <c r="K98">
        <f t="shared" si="4"/>
        <v>0</v>
      </c>
      <c r="L98">
        <f t="shared" si="5"/>
        <v>0</v>
      </c>
      <c r="M98">
        <f t="shared" si="6"/>
        <v>0</v>
      </c>
      <c r="N98">
        <f t="shared" si="7"/>
        <v>0</v>
      </c>
    </row>
    <row r="99" spans="1:14" x14ac:dyDescent="0.3">
      <c r="A99" s="1">
        <v>3</v>
      </c>
      <c r="B99" t="s">
        <v>146</v>
      </c>
      <c r="C99" t="s">
        <v>6272</v>
      </c>
      <c r="I99" t="str">
        <f t="shared" si="2"/>
        <v>N/A</v>
      </c>
      <c r="J99" t="str">
        <f t="shared" si="3"/>
        <v>0.93</v>
      </c>
      <c r="K99">
        <f t="shared" si="4"/>
        <v>0</v>
      </c>
      <c r="L99">
        <f t="shared" si="5"/>
        <v>0</v>
      </c>
      <c r="M99">
        <f t="shared" si="6"/>
        <v>0</v>
      </c>
      <c r="N99">
        <f t="shared" si="7"/>
        <v>0</v>
      </c>
    </row>
    <row r="100" spans="1:14" x14ac:dyDescent="0.3">
      <c r="A100" s="1">
        <v>4</v>
      </c>
      <c r="B100" t="s">
        <v>148</v>
      </c>
      <c r="C100" t="s">
        <v>1967</v>
      </c>
      <c r="I100" t="str">
        <f t="shared" si="2"/>
        <v>N/A</v>
      </c>
      <c r="J100" t="str">
        <f t="shared" si="3"/>
        <v>2.03</v>
      </c>
      <c r="K100">
        <f t="shared" si="4"/>
        <v>0</v>
      </c>
      <c r="L100">
        <f t="shared" si="5"/>
        <v>0</v>
      </c>
      <c r="M100">
        <f t="shared" si="6"/>
        <v>0</v>
      </c>
      <c r="N100">
        <f t="shared" si="7"/>
        <v>0</v>
      </c>
    </row>
    <row r="101" spans="1:14" x14ac:dyDescent="0.3">
      <c r="A101" s="1">
        <v>5</v>
      </c>
      <c r="B101" t="s">
        <v>149</v>
      </c>
      <c r="C101" t="s">
        <v>4094</v>
      </c>
      <c r="I101" t="str">
        <f t="shared" si="2"/>
        <v>N/A</v>
      </c>
      <c r="J101" t="str">
        <f t="shared" si="3"/>
        <v>3.25</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4527</v>
      </c>
      <c r="I103" t="str">
        <f t="shared" si="2"/>
        <v>N/A</v>
      </c>
      <c r="J103">
        <f t="shared" si="3"/>
        <v>92800000</v>
      </c>
      <c r="K103">
        <f t="shared" si="4"/>
        <v>0</v>
      </c>
      <c r="L103">
        <f t="shared" si="5"/>
        <v>0</v>
      </c>
      <c r="M103">
        <f t="shared" si="6"/>
        <v>0</v>
      </c>
      <c r="N103">
        <f t="shared" si="7"/>
        <v>0</v>
      </c>
    </row>
    <row r="104" spans="1:14" x14ac:dyDescent="0.3">
      <c r="A104" s="1">
        <v>1</v>
      </c>
      <c r="B104" t="s">
        <v>152</v>
      </c>
      <c r="C104" t="s">
        <v>6044</v>
      </c>
      <c r="I104" t="str">
        <f t="shared" si="2"/>
        <v>N/A</v>
      </c>
      <c r="J104">
        <f t="shared" si="3"/>
        <v>59000000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6273</v>
      </c>
      <c r="I107" t="str">
        <f t="shared" si="2"/>
        <v>N/A</v>
      </c>
      <c r="J107">
        <f t="shared" si="3"/>
        <v>0.35369999999999996</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6274</v>
      </c>
      <c r="I109" t="str">
        <f t="shared" si="2"/>
        <v>N/A</v>
      </c>
      <c r="J109" t="str">
        <f t="shared" si="3"/>
        <v>41.340</v>
      </c>
      <c r="K109">
        <f t="shared" si="4"/>
        <v>0</v>
      </c>
      <c r="L109">
        <f t="shared" si="5"/>
        <v>0</v>
      </c>
      <c r="M109">
        <f t="shared" si="6"/>
        <v>0</v>
      </c>
      <c r="N109">
        <f t="shared" si="7"/>
        <v>0</v>
      </c>
    </row>
    <row r="110" spans="1:14" x14ac:dyDescent="0.3">
      <c r="A110" s="1">
        <v>4</v>
      </c>
      <c r="B110" t="s">
        <v>159</v>
      </c>
      <c r="C110" t="s">
        <v>6275</v>
      </c>
      <c r="I110" t="str">
        <f t="shared" si="2"/>
        <v>N/A</v>
      </c>
      <c r="J110" t="str">
        <f t="shared" si="3"/>
        <v>23.890</v>
      </c>
      <c r="K110">
        <f t="shared" si="4"/>
        <v>0</v>
      </c>
      <c r="L110">
        <f t="shared" si="5"/>
        <v>0</v>
      </c>
      <c r="M110">
        <f t="shared" si="6"/>
        <v>0</v>
      </c>
      <c r="N110">
        <f t="shared" si="7"/>
        <v>0</v>
      </c>
    </row>
    <row r="111" spans="1:14" x14ac:dyDescent="0.3">
      <c r="A111" s="1">
        <v>5</v>
      </c>
      <c r="B111" t="s">
        <v>161</v>
      </c>
      <c r="C111" t="s">
        <v>6276</v>
      </c>
      <c r="I111" t="str">
        <f t="shared" si="2"/>
        <v>N/A</v>
      </c>
      <c r="J111" t="str">
        <f t="shared" si="3"/>
        <v>35.445</v>
      </c>
      <c r="K111">
        <f t="shared" si="4"/>
        <v>0</v>
      </c>
      <c r="L111">
        <f t="shared" si="5"/>
        <v>0</v>
      </c>
      <c r="M111">
        <f t="shared" si="6"/>
        <v>0</v>
      </c>
      <c r="N111">
        <f t="shared" si="7"/>
        <v>0</v>
      </c>
    </row>
    <row r="112" spans="1:14" x14ac:dyDescent="0.3">
      <c r="A112" s="1">
        <v>6</v>
      </c>
      <c r="B112" t="s">
        <v>163</v>
      </c>
      <c r="C112" t="s">
        <v>6277</v>
      </c>
      <c r="I112" t="str">
        <f t="shared" si="2"/>
        <v>N/A</v>
      </c>
      <c r="J112" t="str">
        <f t="shared" si="3"/>
        <v>36.198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6278</v>
      </c>
      <c r="I114" t="str">
        <f t="shared" si="2"/>
        <v>N/A</v>
      </c>
      <c r="J114" t="str">
        <f t="shared" si="3"/>
        <v>54.76k</v>
      </c>
      <c r="K114">
        <f t="shared" si="4"/>
        <v>0</v>
      </c>
      <c r="L114">
        <f t="shared" si="5"/>
        <v>0</v>
      </c>
      <c r="M114">
        <f t="shared" si="6"/>
        <v>0</v>
      </c>
      <c r="N114">
        <f t="shared" si="7"/>
        <v>0</v>
      </c>
    </row>
    <row r="115" spans="1:14" x14ac:dyDescent="0.3">
      <c r="A115" s="1">
        <v>1</v>
      </c>
      <c r="B115" t="s">
        <v>167</v>
      </c>
      <c r="C115" t="s">
        <v>6279</v>
      </c>
      <c r="I115" t="str">
        <f t="shared" si="2"/>
        <v>N/A</v>
      </c>
      <c r="J115" t="str">
        <f t="shared" si="3"/>
        <v>49.15k</v>
      </c>
      <c r="K115">
        <f t="shared" si="4"/>
        <v>0</v>
      </c>
      <c r="L115">
        <f t="shared" si="5"/>
        <v>0</v>
      </c>
      <c r="M115">
        <f t="shared" si="6"/>
        <v>0</v>
      </c>
      <c r="N115">
        <f t="shared" si="7"/>
        <v>0</v>
      </c>
    </row>
    <row r="116" spans="1:14" x14ac:dyDescent="0.3">
      <c r="A116" s="1">
        <v>2</v>
      </c>
      <c r="B116" t="s">
        <v>169</v>
      </c>
      <c r="C116" t="s">
        <v>6280</v>
      </c>
      <c r="I116" t="str">
        <f t="shared" si="2"/>
        <v>N/A</v>
      </c>
      <c r="J116">
        <f t="shared" si="3"/>
        <v>37060000</v>
      </c>
      <c r="K116">
        <f t="shared" si="4"/>
        <v>0</v>
      </c>
      <c r="L116">
        <f t="shared" si="5"/>
        <v>0</v>
      </c>
      <c r="M116">
        <f t="shared" si="6"/>
        <v>0</v>
      </c>
      <c r="N116">
        <f t="shared" si="7"/>
        <v>0</v>
      </c>
    </row>
    <row r="117" spans="1:14" x14ac:dyDescent="0.3">
      <c r="A117" s="1">
        <v>3</v>
      </c>
      <c r="B117" t="s">
        <v>171</v>
      </c>
      <c r="C117" t="s">
        <v>6281</v>
      </c>
      <c r="I117" t="str">
        <f t="shared" si="2"/>
        <v>N/A</v>
      </c>
      <c r="J117">
        <f t="shared" si="3"/>
        <v>18080000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3368</v>
      </c>
      <c r="I127" t="str">
        <f t="shared" si="8"/>
        <v>N/A</v>
      </c>
      <c r="J127" t="str">
        <f t="shared" si="9"/>
        <v>2.66</v>
      </c>
      <c r="K127">
        <f t="shared" si="10"/>
        <v>0</v>
      </c>
      <c r="L127">
        <f t="shared" si="11"/>
        <v>0</v>
      </c>
      <c r="M127">
        <f t="shared" si="12"/>
        <v>0</v>
      </c>
      <c r="N127">
        <f t="shared" si="13"/>
        <v>0</v>
      </c>
    </row>
    <row r="128" spans="1:14" x14ac:dyDescent="0.3">
      <c r="A128" s="1">
        <v>3</v>
      </c>
      <c r="B128" t="s">
        <v>183</v>
      </c>
      <c r="C128" t="s">
        <v>3446</v>
      </c>
      <c r="I128" t="str">
        <f t="shared" si="8"/>
        <v>N/A</v>
      </c>
      <c r="J128">
        <f t="shared" si="9"/>
        <v>7.0999999999999994E-2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6282</v>
      </c>
      <c r="C138" t="s">
        <v>6283</v>
      </c>
      <c r="D138" t="s">
        <v>6284</v>
      </c>
      <c r="F138">
        <v>60</v>
      </c>
      <c r="I138" t="str">
        <f t="shared" si="8"/>
        <v>N/A</v>
      </c>
      <c r="J138" t="str">
        <f t="shared" si="9"/>
        <v>Chairman and Chief Exec. Officer</v>
      </c>
      <c r="K138" t="str">
        <f t="shared" si="10"/>
        <v>677.02k</v>
      </c>
      <c r="L138">
        <f t="shared" si="11"/>
        <v>0</v>
      </c>
      <c r="M138">
        <f t="shared" si="12"/>
        <v>60</v>
      </c>
      <c r="N138">
        <f t="shared" si="13"/>
        <v>0</v>
      </c>
    </row>
    <row r="139" spans="1:14" x14ac:dyDescent="0.3">
      <c r="A139" s="1">
        <v>1</v>
      </c>
      <c r="B139" t="s">
        <v>6285</v>
      </c>
      <c r="C139" t="s">
        <v>6286</v>
      </c>
      <c r="D139" t="s">
        <v>6287</v>
      </c>
      <c r="F139">
        <v>46</v>
      </c>
      <c r="I139" t="str">
        <f t="shared" si="8"/>
        <v>N/A</v>
      </c>
      <c r="J139" t="str">
        <f t="shared" si="9"/>
        <v>Chief Operating Officer and VP of Innovation</v>
      </c>
      <c r="K139" t="str">
        <f t="shared" si="10"/>
        <v>339.69k</v>
      </c>
      <c r="L139">
        <f t="shared" si="11"/>
        <v>0</v>
      </c>
      <c r="M139">
        <f t="shared" si="12"/>
        <v>46</v>
      </c>
      <c r="N139">
        <f t="shared" si="13"/>
        <v>0</v>
      </c>
    </row>
    <row r="140" spans="1:14" x14ac:dyDescent="0.3">
      <c r="A140" s="1">
        <v>2</v>
      </c>
      <c r="B140" t="s">
        <v>6288</v>
      </c>
      <c r="C140" t="s">
        <v>199</v>
      </c>
      <c r="F140">
        <v>57</v>
      </c>
      <c r="I140" t="str">
        <f t="shared" si="8"/>
        <v>N/A</v>
      </c>
      <c r="J140" t="str">
        <f t="shared" si="9"/>
        <v>Chief Financial Officer</v>
      </c>
      <c r="K140">
        <f t="shared" si="10"/>
        <v>0</v>
      </c>
      <c r="L140">
        <f t="shared" si="11"/>
        <v>0</v>
      </c>
      <c r="M140">
        <f t="shared" si="12"/>
        <v>57</v>
      </c>
      <c r="N140">
        <f t="shared" si="13"/>
        <v>0</v>
      </c>
    </row>
    <row r="141" spans="1:14" x14ac:dyDescent="0.3">
      <c r="A141" s="1">
        <v>3</v>
      </c>
      <c r="B141" t="s">
        <v>6289</v>
      </c>
      <c r="C141" t="s">
        <v>6290</v>
      </c>
      <c r="I141" t="str">
        <f t="shared" si="8"/>
        <v>N/A</v>
      </c>
      <c r="J141" t="str">
        <f t="shared" si="9"/>
        <v>Technical Director</v>
      </c>
      <c r="K141">
        <f t="shared" si="10"/>
        <v>0</v>
      </c>
      <c r="L141">
        <f t="shared" si="11"/>
        <v>0</v>
      </c>
      <c r="M141">
        <f t="shared" si="12"/>
        <v>0</v>
      </c>
      <c r="N141">
        <f t="shared" si="13"/>
        <v>0</v>
      </c>
    </row>
    <row r="142" spans="1:14" x14ac:dyDescent="0.3">
      <c r="A142" s="1">
        <v>4</v>
      </c>
      <c r="B142" t="s">
        <v>6291</v>
      </c>
      <c r="C142" t="s">
        <v>6292</v>
      </c>
      <c r="I142" t="str">
        <f t="shared" si="8"/>
        <v>N/A</v>
      </c>
      <c r="J142" t="str">
        <f t="shared" si="9"/>
        <v>Head of Legal Affairs</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6293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Glacier Bancorp</v>
      </c>
    </row>
    <row r="2" spans="1:11" x14ac:dyDescent="0.3">
      <c r="B2" t="s">
        <v>2</v>
      </c>
      <c r="C2" t="s">
        <v>6294</v>
      </c>
      <c r="K2" t="str">
        <f>LEFT(C1,FIND("(",C1) - 2)</f>
        <v>Glacier Bancorp,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$35.53, down .25% after opening slightly below yesterday's close</v>
      </c>
    </row>
    <row r="5" spans="1:11" x14ac:dyDescent="0.3">
      <c r="K5" t="str">
        <f>"The one year target estimate for " &amp; D1 &amp; " is " &amp; TEXT(C23,"$####.00")</f>
        <v>The one year target estimate for Glacier Bancorp is $36.83</v>
      </c>
    </row>
    <row r="6" spans="1:11" x14ac:dyDescent="0.3">
      <c r="K6" t="str">
        <f>" which would be " &amp; IF(OR(LEFT(ABS((C23-C2)/C2*100),1)="8",LEFT(ABS((C23-C2)/C2*100),2)="18"), "an ", "a ")  &amp;TEXT(ABS((C23-C2)/C2),"####.00%")&amp;IF((C23-C2)&gt;0," increase over"," decrease from")&amp;" the current price"</f>
        <v xml:space="preserve"> which would be a 3.66% increase over the current price</v>
      </c>
    </row>
    <row r="7" spans="1:11" x14ac:dyDescent="0.3">
      <c r="A7" s="1">
        <v>0</v>
      </c>
      <c r="B7" t="s">
        <v>5</v>
      </c>
      <c r="C7" t="s">
        <v>6295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9.3% over last quarter based on the average of 7 analyst estimates (Yahoo Finance)</v>
      </c>
    </row>
    <row r="8" spans="1:11" x14ac:dyDescent="0.3">
      <c r="A8" s="1">
        <v>1</v>
      </c>
      <c r="B8" t="s">
        <v>7</v>
      </c>
      <c r="C8" t="s">
        <v>6296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6297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6298</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$0.06 in the 2 months leading up to the earnings report</v>
      </c>
    </row>
    <row r="11" spans="1:11" x14ac:dyDescent="0.3">
      <c r="A11" s="1">
        <v>4</v>
      </c>
      <c r="B11" t="s">
        <v>13</v>
      </c>
      <c r="C11" t="s">
        <v>6299</v>
      </c>
      <c r="K11" t="str">
        <f>K42</f>
        <v>Glacier Bancorp has managed to increase revenue, interest and fees on loans, commission &amp; fee income, non-interest expense, pretax income each year since 2012</v>
      </c>
    </row>
    <row r="12" spans="1:11" x14ac:dyDescent="0.3">
      <c r="A12" s="1">
        <v>5</v>
      </c>
      <c r="B12" t="s">
        <v>15</v>
      </c>
      <c r="C12" t="s">
        <v>6300</v>
      </c>
      <c r="D12" t="str">
        <f>LEFT(C12,FIND("-",C12)-2)</f>
        <v>25.90</v>
      </c>
      <c r="E12" t="str">
        <f>TRIM(RIGHT(C12,FIND("-",C12)-1))</f>
        <v>38.17</v>
      </c>
    </row>
    <row r="13" spans="1:11" x14ac:dyDescent="0.3">
      <c r="A13" s="1">
        <v>6</v>
      </c>
      <c r="B13" t="s">
        <v>17</v>
      </c>
      <c r="C13" t="s">
        <v>6301</v>
      </c>
    </row>
    <row r="14" spans="1:11" x14ac:dyDescent="0.3">
      <c r="A14" s="1">
        <v>7</v>
      </c>
      <c r="B14" t="s">
        <v>19</v>
      </c>
      <c r="C14" t="s">
        <v>6302</v>
      </c>
    </row>
    <row r="16" spans="1:11" x14ac:dyDescent="0.3">
      <c r="A16" s="1">
        <v>0</v>
      </c>
      <c r="B16" t="s">
        <v>21</v>
      </c>
      <c r="C16" t="s">
        <v>6303</v>
      </c>
    </row>
    <row r="17" spans="1:13" x14ac:dyDescent="0.3">
      <c r="A17" s="1">
        <v>1</v>
      </c>
      <c r="B17" t="s">
        <v>23</v>
      </c>
      <c r="C17" t="s">
        <v>522</v>
      </c>
      <c r="K17" t="str">
        <f>K2 &amp; K3 &amp; ". " &amp; K4 &amp; ". " &amp; K5 &amp; K6 &amp; ". " &amp; K7 &amp; ". " &amp; K8 &amp; ". " &amp; K9 &amp; "."</f>
        <v>Glacier Bancorp, Inc. is scheduled to report earnings on Jul 20, 2017. The stock is currently trading at $35.53, down .25% after opening slightly below yesterday's close. The one year target estimate for Glacier Bancorp is $36.83 which would be a 3.66% increase over the current price. Earnings are expected to increase by 9.3% over last quarter based on the average of 7 analyst estimates (Yahoo Finance). The stock is trading in the high end of its 52-week range. Over the last 4 quarters, we've seen a positive earnings surprise 2 times, and a negative earnings surprise 2 times.</v>
      </c>
    </row>
    <row r="18" spans="1:13" x14ac:dyDescent="0.3">
      <c r="A18" s="1">
        <v>2</v>
      </c>
      <c r="B18" t="s">
        <v>24</v>
      </c>
      <c r="C18" t="s">
        <v>6304</v>
      </c>
    </row>
    <row r="19" spans="1:13" x14ac:dyDescent="0.3">
      <c r="A19" s="1">
        <v>3</v>
      </c>
      <c r="B19" t="s">
        <v>26</v>
      </c>
      <c r="C19" t="s">
        <v>2846</v>
      </c>
    </row>
    <row r="20" spans="1:13" x14ac:dyDescent="0.3">
      <c r="A20" s="1">
        <v>4</v>
      </c>
      <c r="B20" t="s">
        <v>28</v>
      </c>
      <c r="C20" t="s">
        <v>1203</v>
      </c>
    </row>
    <row r="21" spans="1:13" x14ac:dyDescent="0.3">
      <c r="A21" s="1">
        <v>5</v>
      </c>
      <c r="B21" t="s">
        <v>30</v>
      </c>
      <c r="C21" t="s">
        <v>6305</v>
      </c>
    </row>
    <row r="22" spans="1:13" x14ac:dyDescent="0.3">
      <c r="A22" s="1">
        <v>6</v>
      </c>
      <c r="B22" t="s">
        <v>32</v>
      </c>
      <c r="C22" t="s">
        <v>6306</v>
      </c>
      <c r="J22">
        <f>IF(K22 &lt;&gt; "",1, 0)</f>
        <v>1</v>
      </c>
      <c r="K22" t="str">
        <f>IF(I145="pos_trend","Revenue","")</f>
        <v>Revenue</v>
      </c>
      <c r="L22" t="str">
        <f t="shared" ref="L22:L38" si="0">IF(EXACT(K22,UPPER(K22)),K22,LOWER(K22))</f>
        <v>revenue</v>
      </c>
      <c r="M22" t="str">
        <f>L22</f>
        <v>revenue</v>
      </c>
    </row>
    <row r="23" spans="1:13" x14ac:dyDescent="0.3">
      <c r="A23" s="1">
        <v>7</v>
      </c>
      <c r="B23" t="s">
        <v>33</v>
      </c>
      <c r="C23" t="s">
        <v>6307</v>
      </c>
      <c r="J23">
        <f>IF(K23 &lt;&gt; "",2, 0)</f>
        <v>2</v>
      </c>
      <c r="K23" t="str">
        <f>IF(I146="pos_trend",B146,"")</f>
        <v>Interest and Fees on Loans</v>
      </c>
      <c r="L23" t="str">
        <f t="shared" si="0"/>
        <v>interest and fees on loans</v>
      </c>
      <c r="M23" t="str">
        <f t="shared" ref="M23:M39" si="1">IF(L23&lt;&gt;"", M22 &amp; ", " &amp; L23,M22)</f>
        <v>revenue, interest and fees on loans</v>
      </c>
    </row>
    <row r="24" spans="1:13" x14ac:dyDescent="0.3">
      <c r="J24">
        <f>IF(K24 &lt;&gt; "",3, 0)</f>
        <v>0</v>
      </c>
      <c r="K24" t="str">
        <f>IF(I153="pos_trend",B153,"")</f>
        <v/>
      </c>
      <c r="L24" t="str">
        <f t="shared" si="0"/>
        <v/>
      </c>
      <c r="M24" t="str">
        <f t="shared" si="1"/>
        <v>revenue, interest and fees on loans</v>
      </c>
    </row>
    <row r="25" spans="1:13" x14ac:dyDescent="0.3">
      <c r="J25">
        <f>IF(K25 &lt;&gt; "",4, 0)</f>
        <v>0</v>
      </c>
      <c r="K25" t="str">
        <f>IF(I154="pos_trend",B154,"")</f>
        <v/>
      </c>
      <c r="L25" t="str">
        <f t="shared" si="0"/>
        <v/>
      </c>
      <c r="M25" t="str">
        <f t="shared" si="1"/>
        <v>revenue, interest and fees on loans</v>
      </c>
    </row>
    <row r="26" spans="1:13" x14ac:dyDescent="0.3">
      <c r="B26" s="1" t="s">
        <v>35</v>
      </c>
      <c r="C26" s="1" t="s">
        <v>36</v>
      </c>
      <c r="D26" s="1" t="s">
        <v>37</v>
      </c>
      <c r="E26" s="1" t="s">
        <v>38</v>
      </c>
      <c r="F26" s="1" t="s">
        <v>39</v>
      </c>
      <c r="J26">
        <f>IF(K26 &lt;&gt; "",5, 0)</f>
        <v>0</v>
      </c>
      <c r="K26" t="str">
        <f>IF(I155="pos_trend",B155,"")</f>
        <v/>
      </c>
      <c r="L26" t="str">
        <f t="shared" si="0"/>
        <v/>
      </c>
      <c r="M26" t="str">
        <f t="shared" si="1"/>
        <v>revenue, interest and fees on loans</v>
      </c>
    </row>
    <row r="27" spans="1:13" x14ac:dyDescent="0.3">
      <c r="A27" s="1">
        <v>0</v>
      </c>
      <c r="B27" t="s">
        <v>40</v>
      </c>
      <c r="C27">
        <v>7</v>
      </c>
      <c r="D27">
        <v>7</v>
      </c>
      <c r="E27">
        <v>7</v>
      </c>
      <c r="F27">
        <v>6</v>
      </c>
      <c r="J27">
        <f>IF(K27 &lt;&gt; "",6, 0)</f>
        <v>6</v>
      </c>
      <c r="K27" t="str">
        <f>IF(I172="pos_trend",B172,"")</f>
        <v>Commission &amp; Fee Income</v>
      </c>
      <c r="L27" t="str">
        <f t="shared" si="0"/>
        <v>commission &amp; fee income</v>
      </c>
      <c r="M27" t="str">
        <f t="shared" si="1"/>
        <v>revenue, interest and fees on loans, commission &amp; fee income</v>
      </c>
    </row>
    <row r="28" spans="1:13" x14ac:dyDescent="0.3">
      <c r="A28" s="1">
        <v>1</v>
      </c>
      <c r="B28" t="s">
        <v>41</v>
      </c>
      <c r="C28">
        <v>0.43</v>
      </c>
      <c r="D28">
        <v>0.47</v>
      </c>
      <c r="E28">
        <v>1.77</v>
      </c>
      <c r="F28">
        <v>2.04</v>
      </c>
      <c r="J28">
        <f>IF(K28 &lt;&gt; "",7, 0)</f>
        <v>0</v>
      </c>
      <c r="K28" t="str">
        <f>IF(I173="pos_trend",B173,"")</f>
        <v/>
      </c>
      <c r="L28" t="str">
        <f t="shared" si="0"/>
        <v/>
      </c>
      <c r="M28" t="str">
        <f t="shared" si="1"/>
        <v>revenue, interest and fees on loans, commission &amp; fee income</v>
      </c>
    </row>
    <row r="29" spans="1:13" x14ac:dyDescent="0.3">
      <c r="A29" s="1">
        <v>2</v>
      </c>
      <c r="B29" t="s">
        <v>42</v>
      </c>
      <c r="C29">
        <v>0.41</v>
      </c>
      <c r="D29">
        <v>0.45</v>
      </c>
      <c r="E29">
        <v>1.74</v>
      </c>
      <c r="F29">
        <v>1.91</v>
      </c>
      <c r="J29">
        <f>IF(K29 &lt;&gt; "",8, 0)</f>
        <v>8</v>
      </c>
      <c r="K29" t="str">
        <f>IF(I174="pos_trend",B174,"")</f>
        <v>Non-Interest Expense</v>
      </c>
      <c r="L29" t="str">
        <f t="shared" si="0"/>
        <v>non-interest expense</v>
      </c>
      <c r="M29" t="str">
        <f t="shared" si="1"/>
        <v>revenue, interest and fees on loans, commission &amp; fee income, non-interest expense</v>
      </c>
    </row>
    <row r="30" spans="1:13" x14ac:dyDescent="0.3">
      <c r="A30" s="1">
        <v>3</v>
      </c>
      <c r="B30" t="s">
        <v>43</v>
      </c>
      <c r="C30">
        <v>0.46</v>
      </c>
      <c r="D30">
        <v>0.48</v>
      </c>
      <c r="E30">
        <v>1.8</v>
      </c>
      <c r="F30">
        <v>2.2799999999999998</v>
      </c>
      <c r="J30">
        <f>IF(K30 &lt;&gt; "",9, 0)</f>
        <v>0</v>
      </c>
      <c r="K30" t="str">
        <f>IF(I185="pos_trend",B185,"")</f>
        <v/>
      </c>
      <c r="L30" t="str">
        <f t="shared" si="0"/>
        <v/>
      </c>
      <c r="M30" t="str">
        <f t="shared" si="1"/>
        <v>revenue, interest and fees on loans, commission &amp; fee income, non-interest expense</v>
      </c>
    </row>
    <row r="31" spans="1:13" x14ac:dyDescent="0.3">
      <c r="A31" s="1">
        <v>4</v>
      </c>
      <c r="B31" t="s">
        <v>44</v>
      </c>
      <c r="C31">
        <v>0.4</v>
      </c>
      <c r="D31">
        <v>0.4</v>
      </c>
      <c r="E31">
        <v>1.59</v>
      </c>
      <c r="F31">
        <v>1.77</v>
      </c>
      <c r="J31">
        <f>IF(K31 &lt;&gt; "",10, 0)</f>
        <v>10</v>
      </c>
      <c r="K31" t="str">
        <f>IF(I186="pos_trend",B186,"")</f>
        <v>Pretax Income</v>
      </c>
      <c r="L31" t="str">
        <f t="shared" si="0"/>
        <v>pretax income</v>
      </c>
      <c r="M31" t="str">
        <f t="shared" si="1"/>
        <v>revenue, interest and fees on loans, commission &amp; fee income, non-interest expense, pretax income</v>
      </c>
    </row>
    <row r="32" spans="1:13" x14ac:dyDescent="0.3">
      <c r="J32">
        <f>IF(K32 &lt;&gt; "",11, 0)</f>
        <v>0</v>
      </c>
      <c r="K32" t="str">
        <f>IF(I187="pos_trend",B187,"")</f>
        <v/>
      </c>
      <c r="L32" t="str">
        <f t="shared" si="0"/>
        <v/>
      </c>
      <c r="M32" t="str">
        <f t="shared" si="1"/>
        <v>revenue, interest and fees on loans, commission &amp; fee income, non-interest expense, pretax income</v>
      </c>
    </row>
    <row r="33" spans="1:13" x14ac:dyDescent="0.3">
      <c r="B33" s="1" t="s">
        <v>45</v>
      </c>
      <c r="C33" s="1" t="s">
        <v>36</v>
      </c>
      <c r="D33" s="1" t="s">
        <v>37</v>
      </c>
      <c r="E33" s="1" t="s">
        <v>38</v>
      </c>
      <c r="F33" s="1" t="s">
        <v>39</v>
      </c>
      <c r="J33">
        <f>IF(K33 &lt;&gt; "",12, 0)</f>
        <v>0</v>
      </c>
      <c r="K33" t="str">
        <f>IF(I195="pos_trend",B195,"")</f>
        <v/>
      </c>
      <c r="L33" t="str">
        <f t="shared" si="0"/>
        <v/>
      </c>
      <c r="M33" t="str">
        <f t="shared" si="1"/>
        <v>revenue, interest and fees on loans, commission &amp; fee income, non-interest expense, pretax income</v>
      </c>
    </row>
    <row r="34" spans="1:13" x14ac:dyDescent="0.3">
      <c r="A34" s="1">
        <v>0</v>
      </c>
      <c r="B34" t="s">
        <v>40</v>
      </c>
      <c r="C34" t="s">
        <v>1999</v>
      </c>
      <c r="D34" t="s">
        <v>1999</v>
      </c>
      <c r="E34" t="s">
        <v>1999</v>
      </c>
      <c r="F34" t="s">
        <v>1998</v>
      </c>
      <c r="J34">
        <f>IF(K34 &lt;&gt; "",13, 0)</f>
        <v>0</v>
      </c>
      <c r="K34" t="str">
        <f>IF(I196="pos_trend",B196,"")</f>
        <v/>
      </c>
      <c r="L34" t="str">
        <f t="shared" si="0"/>
        <v/>
      </c>
      <c r="M34" t="str">
        <f t="shared" si="1"/>
        <v>revenue, interest and fees on loans, commission &amp; fee income, non-interest expense, pretax income</v>
      </c>
    </row>
    <row r="35" spans="1:13" x14ac:dyDescent="0.3">
      <c r="A35" s="1">
        <v>1</v>
      </c>
      <c r="B35" t="s">
        <v>41</v>
      </c>
      <c r="C35" t="s">
        <v>6308</v>
      </c>
      <c r="D35" t="s">
        <v>6309</v>
      </c>
      <c r="E35" t="s">
        <v>6310</v>
      </c>
      <c r="F35" t="s">
        <v>6311</v>
      </c>
      <c r="J35">
        <f>IF(K35 &lt;&gt; "",14, 0)</f>
        <v>0</v>
      </c>
      <c r="K35" t="str">
        <f>IF(I201="pos_trend",B201,"")</f>
        <v/>
      </c>
      <c r="L35" t="str">
        <f t="shared" si="0"/>
        <v/>
      </c>
      <c r="M35" t="str">
        <f t="shared" si="1"/>
        <v>revenue, interest and fees on loans, commission &amp; fee income, non-interest expense, pretax income</v>
      </c>
    </row>
    <row r="36" spans="1:13" x14ac:dyDescent="0.3">
      <c r="A36" s="1">
        <v>2</v>
      </c>
      <c r="B36" t="s">
        <v>42</v>
      </c>
      <c r="C36" t="s">
        <v>6312</v>
      </c>
      <c r="D36" t="s">
        <v>6313</v>
      </c>
      <c r="E36" t="s">
        <v>6314</v>
      </c>
      <c r="F36" t="s">
        <v>6315</v>
      </c>
      <c r="J36">
        <f>IF(K36 &lt;&gt; "",15, 0)</f>
        <v>0</v>
      </c>
      <c r="K36" t="str">
        <f>IF(I202="pos_trend",B202,"")</f>
        <v/>
      </c>
      <c r="L36" t="str">
        <f t="shared" si="0"/>
        <v/>
      </c>
      <c r="M36" t="str">
        <f t="shared" si="1"/>
        <v>revenue, interest and fees on loans, commission &amp; fee income, non-interest expense, pretax income</v>
      </c>
    </row>
    <row r="37" spans="1:13" x14ac:dyDescent="0.3">
      <c r="A37" s="1">
        <v>3</v>
      </c>
      <c r="B37" t="s">
        <v>43</v>
      </c>
      <c r="C37" t="s">
        <v>6316</v>
      </c>
      <c r="D37" t="s">
        <v>6317</v>
      </c>
      <c r="E37" t="s">
        <v>6318</v>
      </c>
      <c r="F37" t="s">
        <v>6319</v>
      </c>
      <c r="J37">
        <f>IF(K37 &lt;&gt; "",16, 0)</f>
        <v>0</v>
      </c>
      <c r="K37" t="str">
        <f>IF(I203="pos_trend",B203,"")</f>
        <v/>
      </c>
      <c r="L37" t="str">
        <f t="shared" si="0"/>
        <v/>
      </c>
      <c r="M37" t="str">
        <f t="shared" si="1"/>
        <v>revenue, interest and fees on loans, commission &amp; fee income, non-interest expense, pretax income</v>
      </c>
    </row>
    <row r="38" spans="1:13" x14ac:dyDescent="0.3">
      <c r="A38" s="1">
        <v>4</v>
      </c>
      <c r="B38" t="s">
        <v>53</v>
      </c>
      <c r="C38" t="s">
        <v>6320</v>
      </c>
      <c r="D38" t="s">
        <v>6321</v>
      </c>
      <c r="E38" t="s">
        <v>6322</v>
      </c>
      <c r="F38" t="s">
        <v>6310</v>
      </c>
      <c r="J38">
        <f>IF(K38 &lt;&gt; "",17, 0)</f>
        <v>0</v>
      </c>
      <c r="K38" t="str">
        <f>IF(I351="pos_trend",B351,"")</f>
        <v/>
      </c>
      <c r="L38" t="str">
        <f t="shared" si="0"/>
        <v/>
      </c>
      <c r="M38" t="str">
        <f t="shared" si="1"/>
        <v>revenue, interest and fees on loans, commission &amp; fee income, non-interest expense, pretax income</v>
      </c>
    </row>
    <row r="39" spans="1:13" x14ac:dyDescent="0.3">
      <c r="A39" s="1">
        <v>5</v>
      </c>
      <c r="B39" t="s">
        <v>55</v>
      </c>
      <c r="C39" t="s">
        <v>6323</v>
      </c>
      <c r="D39" t="s">
        <v>6324</v>
      </c>
      <c r="E39" t="s">
        <v>6325</v>
      </c>
      <c r="F39" t="s">
        <v>3265</v>
      </c>
      <c r="K39" t="str">
        <f>IF(I352="pos_trend",B352,"")</f>
        <v/>
      </c>
      <c r="M39" t="str">
        <f t="shared" si="1"/>
        <v>revenue, interest and fees on loans, commission &amp; fee income, non-interest expense, pretax income</v>
      </c>
    </row>
    <row r="40" spans="1:13" x14ac:dyDescent="0.3">
      <c r="J40">
        <f>MAX(J22:J39)</f>
        <v>10</v>
      </c>
      <c r="K40" t="str">
        <f>VLOOKUP(J40,J22:K39,2)</f>
        <v/>
      </c>
      <c r="M40" t="str">
        <f>SUBSTITUTE(M39,K40, "and " &amp; K40)</f>
        <v>revenue, interest and fees on loans, commission &amp; fee income, non-interest expense, pretax income</v>
      </c>
    </row>
    <row r="41" spans="1:13" x14ac:dyDescent="0.3">
      <c r="B41" s="1" t="s">
        <v>58</v>
      </c>
      <c r="C41" s="1" t="s">
        <v>242</v>
      </c>
      <c r="D41" s="1" t="s">
        <v>243</v>
      </c>
      <c r="E41" s="1" t="s">
        <v>244</v>
      </c>
      <c r="F41" s="1" t="s">
        <v>245</v>
      </c>
    </row>
    <row r="42" spans="1:13" x14ac:dyDescent="0.3">
      <c r="A42" s="1">
        <v>0</v>
      </c>
      <c r="B42" t="s">
        <v>63</v>
      </c>
      <c r="C42" t="s">
        <v>6326</v>
      </c>
      <c r="D42" t="s">
        <v>4571</v>
      </c>
      <c r="E42">
        <v>0.41</v>
      </c>
      <c r="F42">
        <v>0.41</v>
      </c>
      <c r="K42" t="str">
        <f>IF(M40&lt;&gt;"", D1 &amp; " has managed to increase " &amp; M40 &amp; " each year since " &amp; C144, "No positive trends")</f>
        <v>Glacier Bancorp has managed to increase revenue, interest and fees on loans, commission &amp; fee income, non-interest expense, pretax income each year since 2012</v>
      </c>
    </row>
    <row r="43" spans="1:13" x14ac:dyDescent="0.3">
      <c r="A43" s="1">
        <v>1</v>
      </c>
      <c r="B43" t="s">
        <v>66</v>
      </c>
      <c r="C43" t="s">
        <v>249</v>
      </c>
      <c r="D43" t="s">
        <v>249</v>
      </c>
      <c r="E43">
        <v>0.41</v>
      </c>
      <c r="F43">
        <v>0.41</v>
      </c>
    </row>
    <row r="44" spans="1:13" x14ac:dyDescent="0.3">
      <c r="A44" s="1">
        <v>2</v>
      </c>
      <c r="B44" t="s">
        <v>69</v>
      </c>
      <c r="C44" t="s">
        <v>3522</v>
      </c>
      <c r="D44" t="s">
        <v>6327</v>
      </c>
    </row>
    <row r="45" spans="1:13" x14ac:dyDescent="0.3">
      <c r="A45" s="1">
        <v>3</v>
      </c>
      <c r="B45" t="s">
        <v>72</v>
      </c>
      <c r="C45" t="s">
        <v>6265</v>
      </c>
      <c r="D45" t="s">
        <v>6328</v>
      </c>
    </row>
    <row r="47" spans="1:13" x14ac:dyDescent="0.3">
      <c r="B47" s="1" t="s">
        <v>75</v>
      </c>
      <c r="C47" s="1" t="s">
        <v>36</v>
      </c>
      <c r="D47" s="1" t="s">
        <v>37</v>
      </c>
      <c r="E47" s="1" t="s">
        <v>38</v>
      </c>
      <c r="F47" s="1" t="s">
        <v>39</v>
      </c>
    </row>
    <row r="48" spans="1:13" x14ac:dyDescent="0.3">
      <c r="A48" s="1">
        <v>0</v>
      </c>
      <c r="B48" t="s">
        <v>76</v>
      </c>
      <c r="C48">
        <v>0.43</v>
      </c>
      <c r="D48">
        <v>0.47</v>
      </c>
      <c r="E48">
        <v>1.77</v>
      </c>
      <c r="F48">
        <v>2.04</v>
      </c>
    </row>
    <row r="49" spans="1:14" x14ac:dyDescent="0.3">
      <c r="A49" s="1">
        <v>1</v>
      </c>
      <c r="B49" t="s">
        <v>77</v>
      </c>
      <c r="C49">
        <v>0.44</v>
      </c>
      <c r="D49">
        <v>0.47</v>
      </c>
      <c r="E49">
        <v>1.77</v>
      </c>
      <c r="F49">
        <v>2.06</v>
      </c>
    </row>
    <row r="50" spans="1:14" x14ac:dyDescent="0.3">
      <c r="A50" s="1">
        <v>2</v>
      </c>
      <c r="B50" t="s">
        <v>78</v>
      </c>
      <c r="C50">
        <v>0.44</v>
      </c>
      <c r="D50">
        <v>0.47</v>
      </c>
      <c r="E50">
        <v>1.77</v>
      </c>
      <c r="F50">
        <v>2.06</v>
      </c>
    </row>
    <row r="51" spans="1:14" x14ac:dyDescent="0.3">
      <c r="A51" s="1">
        <v>3</v>
      </c>
      <c r="B51" t="s">
        <v>79</v>
      </c>
      <c r="C51">
        <v>0.44</v>
      </c>
      <c r="D51">
        <v>0.47</v>
      </c>
      <c r="E51">
        <v>1.77</v>
      </c>
      <c r="F51">
        <v>2</v>
      </c>
    </row>
    <row r="52" spans="1:14" x14ac:dyDescent="0.3">
      <c r="A52" s="1">
        <v>4</v>
      </c>
      <c r="B52" t="s">
        <v>80</v>
      </c>
      <c r="C52">
        <v>0.44</v>
      </c>
      <c r="D52">
        <v>0.47</v>
      </c>
      <c r="E52">
        <v>1.79</v>
      </c>
      <c r="F52">
        <v>1.98</v>
      </c>
    </row>
    <row r="54" spans="1:14" x14ac:dyDescent="0.3">
      <c r="B54" s="1" t="s">
        <v>81</v>
      </c>
      <c r="C54" s="1" t="s">
        <v>36</v>
      </c>
      <c r="D54" s="1" t="s">
        <v>37</v>
      </c>
      <c r="E54" s="1" t="s">
        <v>38</v>
      </c>
      <c r="F54" s="1" t="s">
        <v>39</v>
      </c>
    </row>
    <row r="55" spans="1:14" x14ac:dyDescent="0.3">
      <c r="A55" s="1">
        <v>0</v>
      </c>
      <c r="B55" t="s">
        <v>82</v>
      </c>
      <c r="D55">
        <v>1</v>
      </c>
      <c r="E55">
        <v>1</v>
      </c>
      <c r="F55">
        <v>1</v>
      </c>
    </row>
    <row r="56" spans="1:14" x14ac:dyDescent="0.3">
      <c r="A56" s="1">
        <v>1</v>
      </c>
      <c r="B56" t="s">
        <v>83</v>
      </c>
      <c r="D56">
        <v>1</v>
      </c>
      <c r="E56">
        <v>1</v>
      </c>
      <c r="F56">
        <v>1</v>
      </c>
    </row>
    <row r="57" spans="1:14" x14ac:dyDescent="0.3">
      <c r="A57" s="1">
        <v>2</v>
      </c>
      <c r="B57" t="s">
        <v>84</v>
      </c>
      <c r="C57">
        <v>1</v>
      </c>
    </row>
    <row r="58" spans="1:14" x14ac:dyDescent="0.3">
      <c r="A58" s="1">
        <v>3</v>
      </c>
      <c r="B58" t="s">
        <v>85</v>
      </c>
    </row>
    <row r="60" spans="1:14" x14ac:dyDescent="0.3">
      <c r="B60" s="1" t="s">
        <v>86</v>
      </c>
      <c r="C60" s="1" t="s">
        <v>6329</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GBCI</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3362</v>
      </c>
      <c r="F61">
        <v>0.19</v>
      </c>
      <c r="I61" t="str">
        <f t="shared" si="2"/>
        <v>N/A</v>
      </c>
      <c r="J61">
        <f t="shared" si="3"/>
        <v>7.4999999999999997E-2</v>
      </c>
      <c r="K61">
        <f t="shared" si="4"/>
        <v>0</v>
      </c>
      <c r="L61">
        <f t="shared" si="5"/>
        <v>0</v>
      </c>
      <c r="M61">
        <f t="shared" si="6"/>
        <v>0.19</v>
      </c>
      <c r="N61">
        <f t="shared" si="7"/>
        <v>0</v>
      </c>
    </row>
    <row r="62" spans="1:14" x14ac:dyDescent="0.3">
      <c r="A62" s="1">
        <v>1</v>
      </c>
      <c r="B62" t="s">
        <v>92</v>
      </c>
      <c r="C62" t="s">
        <v>6330</v>
      </c>
      <c r="F62">
        <v>0.21</v>
      </c>
      <c r="I62" t="str">
        <f t="shared" si="2"/>
        <v>N/A</v>
      </c>
      <c r="J62">
        <f t="shared" si="3"/>
        <v>0.17500000000000002</v>
      </c>
      <c r="K62">
        <f t="shared" si="4"/>
        <v>0</v>
      </c>
      <c r="L62">
        <f t="shared" si="5"/>
        <v>0</v>
      </c>
      <c r="M62">
        <f t="shared" si="6"/>
        <v>0.21</v>
      </c>
      <c r="N62">
        <f t="shared" si="7"/>
        <v>0</v>
      </c>
    </row>
    <row r="63" spans="1:14" x14ac:dyDescent="0.3">
      <c r="A63" s="1">
        <v>2</v>
      </c>
      <c r="B63" t="s">
        <v>94</v>
      </c>
      <c r="C63" t="s">
        <v>5804</v>
      </c>
      <c r="F63">
        <v>0.08</v>
      </c>
      <c r="I63" t="str">
        <f t="shared" si="2"/>
        <v>N/A</v>
      </c>
      <c r="J63">
        <f t="shared" si="3"/>
        <v>0.113</v>
      </c>
      <c r="K63">
        <f t="shared" si="4"/>
        <v>0</v>
      </c>
      <c r="L63">
        <f t="shared" si="5"/>
        <v>0</v>
      </c>
      <c r="M63">
        <f t="shared" si="6"/>
        <v>0.08</v>
      </c>
      <c r="N63">
        <f t="shared" si="7"/>
        <v>0</v>
      </c>
    </row>
    <row r="64" spans="1:14" x14ac:dyDescent="0.3">
      <c r="A64" s="1">
        <v>3</v>
      </c>
      <c r="B64" t="s">
        <v>96</v>
      </c>
      <c r="C64" t="s">
        <v>6331</v>
      </c>
      <c r="F64">
        <v>0.12</v>
      </c>
      <c r="I64" t="str">
        <f t="shared" si="2"/>
        <v>N/A</v>
      </c>
      <c r="J64">
        <f t="shared" si="3"/>
        <v>0.153</v>
      </c>
      <c r="K64">
        <f t="shared" si="4"/>
        <v>0</v>
      </c>
      <c r="L64">
        <f t="shared" si="5"/>
        <v>0</v>
      </c>
      <c r="M64">
        <f t="shared" si="6"/>
        <v>0.12</v>
      </c>
      <c r="N64">
        <f t="shared" si="7"/>
        <v>0</v>
      </c>
    </row>
    <row r="65" spans="1:14" x14ac:dyDescent="0.3">
      <c r="A65" s="1">
        <v>4</v>
      </c>
      <c r="B65" t="s">
        <v>98</v>
      </c>
      <c r="C65" t="s">
        <v>258</v>
      </c>
      <c r="F65">
        <v>0.09</v>
      </c>
      <c r="I65" t="str">
        <f t="shared" si="2"/>
        <v>N/A</v>
      </c>
      <c r="J65">
        <f t="shared" si="3"/>
        <v>0.1</v>
      </c>
      <c r="K65">
        <f t="shared" si="4"/>
        <v>0</v>
      </c>
      <c r="L65">
        <f t="shared" si="5"/>
        <v>0</v>
      </c>
      <c r="M65">
        <f t="shared" si="6"/>
        <v>0.09</v>
      </c>
      <c r="N65">
        <f t="shared" si="7"/>
        <v>0</v>
      </c>
    </row>
    <row r="66" spans="1:14" x14ac:dyDescent="0.3">
      <c r="A66" s="1">
        <v>5</v>
      </c>
      <c r="B66" t="s">
        <v>100</v>
      </c>
      <c r="C66" t="s">
        <v>4976</v>
      </c>
      <c r="I66" t="str">
        <f t="shared" si="2"/>
        <v>N/A</v>
      </c>
      <c r="J66">
        <f t="shared" si="3"/>
        <v>0.1032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6303</v>
      </c>
      <c r="I68" t="str">
        <f t="shared" si="2"/>
        <v>N/A</v>
      </c>
      <c r="J68">
        <f t="shared" si="3"/>
        <v>2720000000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6304</v>
      </c>
      <c r="I70" t="str">
        <f t="shared" si="2"/>
        <v>N/A</v>
      </c>
      <c r="J70" t="str">
        <f t="shared" si="3"/>
        <v>21.95</v>
      </c>
      <c r="K70">
        <f t="shared" si="4"/>
        <v>0</v>
      </c>
      <c r="L70">
        <f t="shared" si="5"/>
        <v>0</v>
      </c>
      <c r="M70">
        <f t="shared" si="6"/>
        <v>0</v>
      </c>
      <c r="N70">
        <f t="shared" si="7"/>
        <v>0</v>
      </c>
    </row>
    <row r="71" spans="1:14" x14ac:dyDescent="0.3">
      <c r="A71" s="1">
        <v>3</v>
      </c>
      <c r="B71" t="s">
        <v>105</v>
      </c>
      <c r="C71" t="s">
        <v>6332</v>
      </c>
      <c r="I71" t="str">
        <f t="shared" si="2"/>
        <v>N/A</v>
      </c>
      <c r="J71" t="str">
        <f t="shared" si="3"/>
        <v>17.42</v>
      </c>
      <c r="K71">
        <f t="shared" si="4"/>
        <v>0</v>
      </c>
      <c r="L71">
        <f t="shared" si="5"/>
        <v>0</v>
      </c>
      <c r="M71">
        <f t="shared" si="6"/>
        <v>0</v>
      </c>
      <c r="N71">
        <f t="shared" si="7"/>
        <v>0</v>
      </c>
    </row>
    <row r="72" spans="1:14" x14ac:dyDescent="0.3">
      <c r="A72" s="1">
        <v>4</v>
      </c>
      <c r="B72" t="s">
        <v>107</v>
      </c>
      <c r="C72" t="s">
        <v>2033</v>
      </c>
      <c r="I72" t="str">
        <f t="shared" si="2"/>
        <v>N/A</v>
      </c>
      <c r="J72" t="str">
        <f t="shared" si="3"/>
        <v>2.04</v>
      </c>
      <c r="K72">
        <f t="shared" si="4"/>
        <v>0</v>
      </c>
      <c r="L72">
        <f t="shared" si="5"/>
        <v>0</v>
      </c>
      <c r="M72">
        <f t="shared" si="6"/>
        <v>0</v>
      </c>
      <c r="N72">
        <f t="shared" si="7"/>
        <v>0</v>
      </c>
    </row>
    <row r="73" spans="1:14" x14ac:dyDescent="0.3">
      <c r="A73" s="1">
        <v>5</v>
      </c>
      <c r="B73" t="s">
        <v>109</v>
      </c>
      <c r="C73" t="s">
        <v>6333</v>
      </c>
      <c r="I73" t="str">
        <f t="shared" si="2"/>
        <v>N/A</v>
      </c>
      <c r="J73" t="str">
        <f t="shared" si="3"/>
        <v>6.43</v>
      </c>
      <c r="K73">
        <f t="shared" si="4"/>
        <v>0</v>
      </c>
      <c r="L73">
        <f t="shared" si="5"/>
        <v>0</v>
      </c>
      <c r="M73">
        <f t="shared" si="6"/>
        <v>0</v>
      </c>
      <c r="N73">
        <f t="shared" si="7"/>
        <v>0</v>
      </c>
    </row>
    <row r="74" spans="1:14" x14ac:dyDescent="0.3">
      <c r="A74" s="1">
        <v>6</v>
      </c>
      <c r="B74" t="s">
        <v>111</v>
      </c>
      <c r="C74" t="s">
        <v>5286</v>
      </c>
      <c r="I74" t="str">
        <f t="shared" si="2"/>
        <v>N/A</v>
      </c>
      <c r="J74" t="str">
        <f t="shared" si="3"/>
        <v>2.40</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6334</v>
      </c>
      <c r="I81" t="str">
        <f t="shared" si="2"/>
        <v>N/A</v>
      </c>
      <c r="J81">
        <f t="shared" si="3"/>
        <v>0.29210000000000003</v>
      </c>
      <c r="K81">
        <f t="shared" si="4"/>
        <v>0</v>
      </c>
      <c r="L81">
        <f t="shared" si="5"/>
        <v>0</v>
      </c>
      <c r="M81">
        <f t="shared" si="6"/>
        <v>0</v>
      </c>
      <c r="N81">
        <f t="shared" si="7"/>
        <v>0</v>
      </c>
    </row>
    <row r="82" spans="1:14" x14ac:dyDescent="0.3">
      <c r="A82" s="1">
        <v>1</v>
      </c>
      <c r="B82" t="s">
        <v>121</v>
      </c>
      <c r="C82" t="s">
        <v>6335</v>
      </c>
      <c r="I82" t="str">
        <f t="shared" si="2"/>
        <v>N/A</v>
      </c>
      <c r="J82">
        <f t="shared" si="3"/>
        <v>0.41120000000000001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3542</v>
      </c>
      <c r="I84" t="str">
        <f t="shared" si="2"/>
        <v>N/A</v>
      </c>
      <c r="J84">
        <f t="shared" si="3"/>
        <v>1.3300000000000001E-2</v>
      </c>
      <c r="K84">
        <f t="shared" si="4"/>
        <v>0</v>
      </c>
      <c r="L84">
        <f t="shared" si="5"/>
        <v>0</v>
      </c>
      <c r="M84">
        <f t="shared" si="6"/>
        <v>0</v>
      </c>
      <c r="N84">
        <f t="shared" si="7"/>
        <v>0</v>
      </c>
    </row>
    <row r="85" spans="1:14" x14ac:dyDescent="0.3">
      <c r="A85" s="1">
        <v>1</v>
      </c>
      <c r="B85" t="s">
        <v>124</v>
      </c>
      <c r="C85" t="s">
        <v>252</v>
      </c>
      <c r="I85" t="str">
        <f t="shared" si="2"/>
        <v>N/A</v>
      </c>
      <c r="J85">
        <f t="shared" si="3"/>
        <v>0.111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6336</v>
      </c>
      <c r="I87" t="str">
        <f t="shared" si="2"/>
        <v>N/A</v>
      </c>
      <c r="J87">
        <f t="shared" si="3"/>
        <v>423470000</v>
      </c>
      <c r="K87">
        <f t="shared" si="4"/>
        <v>0</v>
      </c>
      <c r="L87">
        <f t="shared" si="5"/>
        <v>0</v>
      </c>
      <c r="M87">
        <f t="shared" si="6"/>
        <v>0</v>
      </c>
      <c r="N87">
        <f t="shared" si="7"/>
        <v>0</v>
      </c>
    </row>
    <row r="88" spans="1:14" x14ac:dyDescent="0.3">
      <c r="A88" s="1">
        <v>1</v>
      </c>
      <c r="B88" t="s">
        <v>128</v>
      </c>
      <c r="C88" t="s">
        <v>6337</v>
      </c>
      <c r="I88" t="str">
        <f t="shared" si="2"/>
        <v>N/A</v>
      </c>
      <c r="J88" t="str">
        <f t="shared" si="3"/>
        <v>5.54</v>
      </c>
      <c r="K88">
        <f t="shared" si="4"/>
        <v>0</v>
      </c>
      <c r="L88">
        <f t="shared" si="5"/>
        <v>0</v>
      </c>
      <c r="M88">
        <f t="shared" si="6"/>
        <v>0</v>
      </c>
      <c r="N88">
        <f t="shared" si="7"/>
        <v>0</v>
      </c>
    </row>
    <row r="89" spans="1:14" x14ac:dyDescent="0.3">
      <c r="A89" s="1">
        <v>2</v>
      </c>
      <c r="B89" t="s">
        <v>130</v>
      </c>
      <c r="C89" t="s">
        <v>2635</v>
      </c>
      <c r="I89" t="str">
        <f t="shared" si="2"/>
        <v>N/A</v>
      </c>
      <c r="J89">
        <f t="shared" si="3"/>
        <v>3.9E-2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6338</v>
      </c>
      <c r="I92" t="str">
        <f t="shared" si="2"/>
        <v>N/A</v>
      </c>
      <c r="J92">
        <f t="shared" si="3"/>
        <v>123700000</v>
      </c>
      <c r="K92">
        <f t="shared" si="4"/>
        <v>0</v>
      </c>
      <c r="L92">
        <f t="shared" si="5"/>
        <v>0</v>
      </c>
      <c r="M92">
        <f t="shared" si="6"/>
        <v>0</v>
      </c>
      <c r="N92">
        <f t="shared" si="7"/>
        <v>0</v>
      </c>
    </row>
    <row r="93" spans="1:14" x14ac:dyDescent="0.3">
      <c r="A93" s="1">
        <v>6</v>
      </c>
      <c r="B93" t="s">
        <v>138</v>
      </c>
      <c r="C93" t="s">
        <v>2846</v>
      </c>
      <c r="I93" t="str">
        <f t="shared" si="2"/>
        <v>N/A</v>
      </c>
      <c r="J93" t="str">
        <f t="shared" si="3"/>
        <v>1.62</v>
      </c>
      <c r="K93">
        <f t="shared" si="4"/>
        <v>0</v>
      </c>
      <c r="L93">
        <f t="shared" si="5"/>
        <v>0</v>
      </c>
      <c r="M93">
        <f t="shared" si="6"/>
        <v>0</v>
      </c>
      <c r="N93">
        <f t="shared" si="7"/>
        <v>0</v>
      </c>
    </row>
    <row r="94" spans="1:14" x14ac:dyDescent="0.3">
      <c r="A94" s="1">
        <v>7</v>
      </c>
      <c r="B94" t="s">
        <v>139</v>
      </c>
      <c r="C94" t="s">
        <v>6339</v>
      </c>
      <c r="I94" t="str">
        <f t="shared" si="2"/>
        <v>N/A</v>
      </c>
      <c r="J94">
        <f t="shared" si="3"/>
        <v>0.09</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6266</v>
      </c>
      <c r="I96" t="str">
        <f t="shared" si="2"/>
        <v>N/A</v>
      </c>
      <c r="J96">
        <f t="shared" si="3"/>
        <v>234000000</v>
      </c>
      <c r="K96">
        <f t="shared" si="4"/>
        <v>0</v>
      </c>
      <c r="L96">
        <f t="shared" si="5"/>
        <v>0</v>
      </c>
      <c r="M96">
        <f t="shared" si="6"/>
        <v>0</v>
      </c>
      <c r="N96">
        <f t="shared" si="7"/>
        <v>0</v>
      </c>
    </row>
    <row r="97" spans="1:14" x14ac:dyDescent="0.3">
      <c r="A97" s="1">
        <v>1</v>
      </c>
      <c r="B97" t="s">
        <v>142</v>
      </c>
      <c r="C97" t="s">
        <v>6340</v>
      </c>
      <c r="I97" t="str">
        <f t="shared" si="2"/>
        <v>N/A</v>
      </c>
      <c r="J97" t="str">
        <f t="shared" si="3"/>
        <v>3.05</v>
      </c>
      <c r="K97">
        <f t="shared" si="4"/>
        <v>0</v>
      </c>
      <c r="L97">
        <f t="shared" si="5"/>
        <v>0</v>
      </c>
      <c r="M97">
        <f t="shared" si="6"/>
        <v>0</v>
      </c>
      <c r="N97">
        <f t="shared" si="7"/>
        <v>0</v>
      </c>
    </row>
    <row r="98" spans="1:14" x14ac:dyDescent="0.3">
      <c r="A98" s="1">
        <v>2</v>
      </c>
      <c r="B98" t="s">
        <v>144</v>
      </c>
      <c r="C98" t="s">
        <v>6341</v>
      </c>
      <c r="I98" t="str">
        <f t="shared" si="2"/>
        <v>N/A</v>
      </c>
      <c r="J98">
        <f t="shared" si="3"/>
        <v>856860000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6342</v>
      </c>
      <c r="I101" t="str">
        <f t="shared" si="2"/>
        <v>N/A</v>
      </c>
      <c r="J101" t="str">
        <f t="shared" si="3"/>
        <v>14.82</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6343</v>
      </c>
      <c r="I103" t="str">
        <f t="shared" si="2"/>
        <v>N/A</v>
      </c>
      <c r="J103">
        <f t="shared" si="3"/>
        <v>217930000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522</v>
      </c>
      <c r="I106" t="str">
        <f t="shared" si="2"/>
        <v>N/A</v>
      </c>
      <c r="J106" t="str">
        <f t="shared" si="3"/>
        <v>1.36</v>
      </c>
      <c r="K106">
        <f t="shared" si="4"/>
        <v>0</v>
      </c>
      <c r="L106">
        <f t="shared" si="5"/>
        <v>0</v>
      </c>
      <c r="M106">
        <f t="shared" si="6"/>
        <v>0</v>
      </c>
      <c r="N106">
        <f t="shared" si="7"/>
        <v>0</v>
      </c>
    </row>
    <row r="107" spans="1:14" x14ac:dyDescent="0.3">
      <c r="A107" s="1">
        <v>1</v>
      </c>
      <c r="B107" t="s">
        <v>153</v>
      </c>
      <c r="C107" t="s">
        <v>6344</v>
      </c>
      <c r="I107" t="str">
        <f t="shared" si="2"/>
        <v>N/A</v>
      </c>
      <c r="J107">
        <f t="shared" si="3"/>
        <v>0.27850000000000003</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6345</v>
      </c>
      <c r="I109" t="str">
        <f t="shared" si="2"/>
        <v>N/A</v>
      </c>
      <c r="J109" t="str">
        <f t="shared" si="3"/>
        <v>38.17</v>
      </c>
      <c r="K109">
        <f t="shared" si="4"/>
        <v>0</v>
      </c>
      <c r="L109">
        <f t="shared" si="5"/>
        <v>0</v>
      </c>
      <c r="M109">
        <f t="shared" si="6"/>
        <v>0</v>
      </c>
      <c r="N109">
        <f t="shared" si="7"/>
        <v>0</v>
      </c>
    </row>
    <row r="110" spans="1:14" x14ac:dyDescent="0.3">
      <c r="A110" s="1">
        <v>4</v>
      </c>
      <c r="B110" t="s">
        <v>159</v>
      </c>
      <c r="C110" t="s">
        <v>6346</v>
      </c>
      <c r="I110" t="str">
        <f t="shared" si="2"/>
        <v>N/A</v>
      </c>
      <c r="J110" t="str">
        <f t="shared" si="3"/>
        <v>25.90</v>
      </c>
      <c r="K110">
        <f t="shared" si="4"/>
        <v>0</v>
      </c>
      <c r="L110">
        <f t="shared" si="5"/>
        <v>0</v>
      </c>
      <c r="M110">
        <f t="shared" si="6"/>
        <v>0</v>
      </c>
      <c r="N110">
        <f t="shared" si="7"/>
        <v>0</v>
      </c>
    </row>
    <row r="111" spans="1:14" x14ac:dyDescent="0.3">
      <c r="A111" s="1">
        <v>5</v>
      </c>
      <c r="B111" t="s">
        <v>161</v>
      </c>
      <c r="C111" t="s">
        <v>6347</v>
      </c>
      <c r="I111" t="str">
        <f t="shared" si="2"/>
        <v>N/A</v>
      </c>
      <c r="J111" t="str">
        <f t="shared" si="3"/>
        <v>35.48</v>
      </c>
      <c r="K111">
        <f t="shared" si="4"/>
        <v>0</v>
      </c>
      <c r="L111">
        <f t="shared" si="5"/>
        <v>0</v>
      </c>
      <c r="M111">
        <f t="shared" si="6"/>
        <v>0</v>
      </c>
      <c r="N111">
        <f t="shared" si="7"/>
        <v>0</v>
      </c>
    </row>
    <row r="112" spans="1:14" x14ac:dyDescent="0.3">
      <c r="A112" s="1">
        <v>6</v>
      </c>
      <c r="B112" t="s">
        <v>163</v>
      </c>
      <c r="C112" t="s">
        <v>6348</v>
      </c>
      <c r="I112" t="str">
        <f t="shared" si="2"/>
        <v>N/A</v>
      </c>
      <c r="J112" t="str">
        <f t="shared" si="3"/>
        <v>34.92</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6349</v>
      </c>
      <c r="I114" t="str">
        <f t="shared" si="2"/>
        <v>N/A</v>
      </c>
      <c r="J114" t="str">
        <f t="shared" si="3"/>
        <v>339.04k</v>
      </c>
      <c r="K114">
        <f t="shared" si="4"/>
        <v>0</v>
      </c>
      <c r="L114">
        <f t="shared" si="5"/>
        <v>0</v>
      </c>
      <c r="M114">
        <f t="shared" si="6"/>
        <v>0</v>
      </c>
      <c r="N114">
        <f t="shared" si="7"/>
        <v>0</v>
      </c>
    </row>
    <row r="115" spans="1:14" x14ac:dyDescent="0.3">
      <c r="A115" s="1">
        <v>1</v>
      </c>
      <c r="B115" t="s">
        <v>167</v>
      </c>
      <c r="C115" t="s">
        <v>6350</v>
      </c>
      <c r="I115" t="str">
        <f t="shared" si="2"/>
        <v>N/A</v>
      </c>
      <c r="J115" t="str">
        <f t="shared" si="3"/>
        <v>298.7k</v>
      </c>
      <c r="K115">
        <f t="shared" si="4"/>
        <v>0</v>
      </c>
      <c r="L115">
        <f t="shared" si="5"/>
        <v>0</v>
      </c>
      <c r="M115">
        <f t="shared" si="6"/>
        <v>0</v>
      </c>
      <c r="N115">
        <f t="shared" si="7"/>
        <v>0</v>
      </c>
    </row>
    <row r="116" spans="1:14" x14ac:dyDescent="0.3">
      <c r="A116" s="1">
        <v>2</v>
      </c>
      <c r="B116" t="s">
        <v>169</v>
      </c>
      <c r="C116" t="s">
        <v>6351</v>
      </c>
      <c r="I116" t="str">
        <f t="shared" si="2"/>
        <v>N/A</v>
      </c>
      <c r="J116">
        <f t="shared" si="3"/>
        <v>76620000</v>
      </c>
      <c r="K116">
        <f t="shared" si="4"/>
        <v>0</v>
      </c>
      <c r="L116">
        <f t="shared" si="5"/>
        <v>0</v>
      </c>
      <c r="M116">
        <f t="shared" si="6"/>
        <v>0</v>
      </c>
      <c r="N116">
        <f t="shared" si="7"/>
        <v>0</v>
      </c>
    </row>
    <row r="117" spans="1:14" x14ac:dyDescent="0.3">
      <c r="A117" s="1">
        <v>3</v>
      </c>
      <c r="B117" t="s">
        <v>171</v>
      </c>
      <c r="C117" t="s">
        <v>6352</v>
      </c>
      <c r="I117" t="str">
        <f t="shared" si="2"/>
        <v>N/A</v>
      </c>
      <c r="J117">
        <f t="shared" si="3"/>
        <v>76120000</v>
      </c>
      <c r="K117">
        <f t="shared" si="4"/>
        <v>0</v>
      </c>
      <c r="L117">
        <f t="shared" si="5"/>
        <v>0</v>
      </c>
      <c r="M117">
        <f t="shared" si="6"/>
        <v>0</v>
      </c>
      <c r="N117">
        <f t="shared" si="7"/>
        <v>0</v>
      </c>
    </row>
    <row r="118" spans="1:14" x14ac:dyDescent="0.3">
      <c r="A118" s="1">
        <v>4</v>
      </c>
      <c r="B118" t="s">
        <v>173</v>
      </c>
      <c r="C118" t="s">
        <v>6353</v>
      </c>
      <c r="I118" t="str">
        <f t="shared" si="2"/>
        <v>N/A</v>
      </c>
      <c r="J118">
        <f t="shared" si="3"/>
        <v>1.2700000000000001E-2</v>
      </c>
      <c r="K118">
        <f t="shared" si="4"/>
        <v>0</v>
      </c>
      <c r="L118">
        <f t="shared" si="5"/>
        <v>0</v>
      </c>
      <c r="M118">
        <f t="shared" si="6"/>
        <v>0</v>
      </c>
      <c r="N118">
        <f t="shared" si="7"/>
        <v>0</v>
      </c>
    </row>
    <row r="119" spans="1:14" x14ac:dyDescent="0.3">
      <c r="A119" s="1">
        <v>5</v>
      </c>
      <c r="B119" t="s">
        <v>174</v>
      </c>
      <c r="C119" t="s">
        <v>6354</v>
      </c>
      <c r="I119" t="str">
        <f t="shared" si="2"/>
        <v>N/A</v>
      </c>
      <c r="J119">
        <f t="shared" si="3"/>
        <v>0.76500000000000001</v>
      </c>
      <c r="K119">
        <f t="shared" si="4"/>
        <v>0</v>
      </c>
      <c r="L119">
        <f t="shared" si="5"/>
        <v>0</v>
      </c>
      <c r="M119">
        <f t="shared" si="6"/>
        <v>0</v>
      </c>
      <c r="N119">
        <f t="shared" si="7"/>
        <v>0</v>
      </c>
    </row>
    <row r="120" spans="1:14" x14ac:dyDescent="0.3">
      <c r="A120" s="1">
        <v>6</v>
      </c>
      <c r="B120" t="s">
        <v>175</v>
      </c>
      <c r="C120" t="s">
        <v>6355</v>
      </c>
      <c r="I120" t="str">
        <f t="shared" si="2"/>
        <v>N/A</v>
      </c>
      <c r="J120">
        <f t="shared" si="3"/>
        <v>5580000</v>
      </c>
      <c r="K120">
        <f t="shared" si="4"/>
        <v>0</v>
      </c>
      <c r="L120">
        <f t="shared" si="5"/>
        <v>0</v>
      </c>
      <c r="M120">
        <f t="shared" si="6"/>
        <v>0</v>
      </c>
      <c r="N120">
        <f t="shared" si="7"/>
        <v>0</v>
      </c>
    </row>
    <row r="121" spans="1:14" x14ac:dyDescent="0.3">
      <c r="A121" s="1">
        <v>7</v>
      </c>
      <c r="B121" t="s">
        <v>176</v>
      </c>
      <c r="C121" t="s">
        <v>6356</v>
      </c>
      <c r="I121" t="str">
        <f t="shared" si="2"/>
        <v>N/A</v>
      </c>
      <c r="J121" t="str">
        <f t="shared" si="3"/>
        <v>22.72</v>
      </c>
      <c r="K121">
        <f t="shared" si="4"/>
        <v>0</v>
      </c>
      <c r="L121">
        <f t="shared" si="5"/>
        <v>0</v>
      </c>
      <c r="M121">
        <f t="shared" si="6"/>
        <v>0</v>
      </c>
      <c r="N121">
        <f t="shared" si="7"/>
        <v>0</v>
      </c>
    </row>
    <row r="122" spans="1:14" x14ac:dyDescent="0.3">
      <c r="A122" s="1">
        <v>8</v>
      </c>
      <c r="B122" t="s">
        <v>177</v>
      </c>
      <c r="C122" t="s">
        <v>4380</v>
      </c>
      <c r="I122" t="str">
        <f t="shared" si="2"/>
        <v>N/A</v>
      </c>
      <c r="J122">
        <f t="shared" si="3"/>
        <v>8.3000000000000004E-2</v>
      </c>
      <c r="K122">
        <f t="shared" si="4"/>
        <v>0</v>
      </c>
      <c r="L122">
        <f t="shared" si="5"/>
        <v>0</v>
      </c>
      <c r="M122">
        <f t="shared" si="6"/>
        <v>0</v>
      </c>
      <c r="N122">
        <f t="shared" si="7"/>
        <v>0</v>
      </c>
    </row>
    <row r="123" spans="1:14" x14ac:dyDescent="0.3">
      <c r="A123" s="1">
        <v>9</v>
      </c>
      <c r="B123" t="s">
        <v>178</v>
      </c>
      <c r="C123" t="s">
        <v>5266</v>
      </c>
      <c r="I123" t="str">
        <f t="shared" si="2"/>
        <v>N/A</v>
      </c>
      <c r="J123">
        <f t="shared" si="3"/>
        <v>4820000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2677</v>
      </c>
      <c r="I125" t="str">
        <f t="shared" si="8"/>
        <v>N/A</v>
      </c>
      <c r="J125" t="str">
        <f t="shared" si="9"/>
        <v>0.84</v>
      </c>
      <c r="K125">
        <f t="shared" si="10"/>
        <v>0</v>
      </c>
      <c r="L125">
        <f t="shared" si="11"/>
        <v>0</v>
      </c>
      <c r="M125">
        <f t="shared" si="12"/>
        <v>0</v>
      </c>
      <c r="N125">
        <f t="shared" si="13"/>
        <v>0</v>
      </c>
    </row>
    <row r="126" spans="1:14" x14ac:dyDescent="0.3">
      <c r="A126" s="1">
        <v>1</v>
      </c>
      <c r="B126" t="s">
        <v>180</v>
      </c>
      <c r="C126" t="s">
        <v>6357</v>
      </c>
      <c r="I126" t="str">
        <f t="shared" si="8"/>
        <v>N/A</v>
      </c>
      <c r="J126">
        <f t="shared" si="9"/>
        <v>2.35E-2</v>
      </c>
      <c r="K126">
        <f t="shared" si="10"/>
        <v>0</v>
      </c>
      <c r="L126">
        <f t="shared" si="11"/>
        <v>0</v>
      </c>
      <c r="M126">
        <f t="shared" si="12"/>
        <v>0</v>
      </c>
      <c r="N126">
        <f t="shared" si="13"/>
        <v>0</v>
      </c>
    </row>
    <row r="127" spans="1:14" x14ac:dyDescent="0.3">
      <c r="A127" s="1">
        <v>2</v>
      </c>
      <c r="B127" t="s">
        <v>181</v>
      </c>
      <c r="C127" t="s">
        <v>6358</v>
      </c>
      <c r="I127" t="str">
        <f t="shared" si="8"/>
        <v>N/A</v>
      </c>
      <c r="J127" t="str">
        <f t="shared" si="9"/>
        <v>0.81</v>
      </c>
      <c r="K127">
        <f t="shared" si="10"/>
        <v>0</v>
      </c>
      <c r="L127">
        <f t="shared" si="11"/>
        <v>0</v>
      </c>
      <c r="M127">
        <f t="shared" si="12"/>
        <v>0</v>
      </c>
      <c r="N127">
        <f t="shared" si="13"/>
        <v>0</v>
      </c>
    </row>
    <row r="128" spans="1:14" x14ac:dyDescent="0.3">
      <c r="A128" s="1">
        <v>3</v>
      </c>
      <c r="B128" t="s">
        <v>183</v>
      </c>
      <c r="C128" t="s">
        <v>6359</v>
      </c>
      <c r="I128" t="str">
        <f t="shared" si="8"/>
        <v>N/A</v>
      </c>
      <c r="J128">
        <f t="shared" si="9"/>
        <v>2.2700000000000001E-2</v>
      </c>
      <c r="K128">
        <f t="shared" si="10"/>
        <v>0</v>
      </c>
      <c r="L128">
        <f t="shared" si="11"/>
        <v>0</v>
      </c>
      <c r="M128">
        <f t="shared" si="12"/>
        <v>0</v>
      </c>
      <c r="N128">
        <f t="shared" si="13"/>
        <v>0</v>
      </c>
    </row>
    <row r="129" spans="1:14" x14ac:dyDescent="0.3">
      <c r="A129" s="1">
        <v>4</v>
      </c>
      <c r="B129" t="s">
        <v>185</v>
      </c>
      <c r="C129" t="s">
        <v>6360</v>
      </c>
      <c r="I129" t="str">
        <f t="shared" si="8"/>
        <v>N/A</v>
      </c>
      <c r="J129" t="str">
        <f t="shared" si="9"/>
        <v>2.64</v>
      </c>
      <c r="K129">
        <f t="shared" si="10"/>
        <v>0</v>
      </c>
      <c r="L129">
        <f t="shared" si="11"/>
        <v>0</v>
      </c>
      <c r="M129">
        <f t="shared" si="12"/>
        <v>0</v>
      </c>
      <c r="N129">
        <f t="shared" si="13"/>
        <v>0</v>
      </c>
    </row>
    <row r="130" spans="1:14" x14ac:dyDescent="0.3">
      <c r="A130" s="1">
        <v>5</v>
      </c>
      <c r="B130" t="s">
        <v>186</v>
      </c>
      <c r="C130" t="s">
        <v>6361</v>
      </c>
      <c r="I130" t="str">
        <f t="shared" si="8"/>
        <v>N/A</v>
      </c>
      <c r="J130">
        <f t="shared" si="9"/>
        <v>0.62350000000000005</v>
      </c>
      <c r="K130">
        <f t="shared" si="10"/>
        <v>0</v>
      </c>
      <c r="L130">
        <f t="shared" si="11"/>
        <v>0</v>
      </c>
      <c r="M130">
        <f t="shared" si="12"/>
        <v>0</v>
      </c>
      <c r="N130">
        <f t="shared" si="13"/>
        <v>0</v>
      </c>
    </row>
    <row r="131" spans="1:14" x14ac:dyDescent="0.3">
      <c r="A131" s="1">
        <v>6</v>
      </c>
      <c r="B131" t="s">
        <v>187</v>
      </c>
      <c r="C131" t="s">
        <v>29</v>
      </c>
      <c r="I131" t="str">
        <f t="shared" si="8"/>
        <v>N/A</v>
      </c>
      <c r="J131" t="str">
        <f t="shared" si="9"/>
        <v>Jul 21, 2017</v>
      </c>
      <c r="K131">
        <f t="shared" si="10"/>
        <v>0</v>
      </c>
      <c r="L131">
        <f t="shared" si="11"/>
        <v>0</v>
      </c>
      <c r="M131">
        <f t="shared" si="12"/>
        <v>0</v>
      </c>
      <c r="N131">
        <f t="shared" si="13"/>
        <v>0</v>
      </c>
    </row>
    <row r="132" spans="1:14" x14ac:dyDescent="0.3">
      <c r="A132" s="1">
        <v>7</v>
      </c>
      <c r="B132" t="s">
        <v>188</v>
      </c>
      <c r="C132" t="s">
        <v>6362</v>
      </c>
      <c r="I132" t="str">
        <f t="shared" si="8"/>
        <v>N/A</v>
      </c>
      <c r="J132" t="str">
        <f t="shared" si="9"/>
        <v>Jul 10, 2017</v>
      </c>
      <c r="K132">
        <f t="shared" si="10"/>
        <v>0</v>
      </c>
      <c r="L132">
        <f t="shared" si="11"/>
        <v>0</v>
      </c>
      <c r="M132">
        <f t="shared" si="12"/>
        <v>0</v>
      </c>
      <c r="N132">
        <f t="shared" si="13"/>
        <v>0</v>
      </c>
    </row>
    <row r="133" spans="1:14" x14ac:dyDescent="0.3">
      <c r="A133" s="1">
        <v>8</v>
      </c>
      <c r="B133" t="s">
        <v>189</v>
      </c>
      <c r="C133" t="s">
        <v>1276</v>
      </c>
      <c r="I133" t="str">
        <f t="shared" si="8"/>
        <v>N/A</v>
      </c>
      <c r="J133" t="str">
        <f t="shared" si="9"/>
        <v>3/2</v>
      </c>
      <c r="K133">
        <f t="shared" si="10"/>
        <v>0</v>
      </c>
      <c r="L133">
        <f t="shared" si="11"/>
        <v>0</v>
      </c>
      <c r="M133">
        <f t="shared" si="12"/>
        <v>0</v>
      </c>
      <c r="N133">
        <f t="shared" si="13"/>
        <v>0</v>
      </c>
    </row>
    <row r="134" spans="1:14" x14ac:dyDescent="0.3">
      <c r="A134" s="1">
        <v>9</v>
      </c>
      <c r="B134" t="s">
        <v>190</v>
      </c>
      <c r="C134" t="s">
        <v>6363</v>
      </c>
      <c r="I134" t="str">
        <f t="shared" si="8"/>
        <v>N/A</v>
      </c>
      <c r="J134" t="str">
        <f t="shared" si="9"/>
        <v>Dec 15, 2006</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6364</v>
      </c>
      <c r="C138" t="s">
        <v>6365</v>
      </c>
      <c r="D138" t="s">
        <v>6366</v>
      </c>
      <c r="F138">
        <v>58</v>
      </c>
      <c r="I138" t="str">
        <f t="shared" si="8"/>
        <v>N/A</v>
      </c>
      <c r="J138" t="str">
        <f t="shared" si="9"/>
        <v>Chief Exec. Officer, Pres, Director, Pres of Glacier Bank and Director of Glacier Bank</v>
      </c>
      <c r="K138" t="str">
        <f t="shared" si="10"/>
        <v>575.55k</v>
      </c>
      <c r="L138">
        <f t="shared" si="11"/>
        <v>0</v>
      </c>
      <c r="M138">
        <f t="shared" si="12"/>
        <v>58</v>
      </c>
      <c r="N138">
        <f t="shared" si="13"/>
        <v>0</v>
      </c>
    </row>
    <row r="139" spans="1:14" x14ac:dyDescent="0.3">
      <c r="A139" s="1">
        <v>1</v>
      </c>
      <c r="B139" t="s">
        <v>6367</v>
      </c>
      <c r="C139" t="s">
        <v>6368</v>
      </c>
      <c r="D139" t="s">
        <v>6369</v>
      </c>
      <c r="F139">
        <v>59</v>
      </c>
      <c r="I139" t="str">
        <f t="shared" si="8"/>
        <v>N/A</v>
      </c>
      <c r="J139" t="str">
        <f t="shared" si="9"/>
        <v>Chief Financial Officer, Exec. VP and Assistant Sec.</v>
      </c>
      <c r="K139" t="str">
        <f t="shared" si="10"/>
        <v>590.2k</v>
      </c>
      <c r="L139">
        <f t="shared" si="11"/>
        <v>0</v>
      </c>
      <c r="M139">
        <f t="shared" si="12"/>
        <v>59</v>
      </c>
      <c r="N139">
        <f t="shared" si="13"/>
        <v>0</v>
      </c>
    </row>
    <row r="140" spans="1:14" x14ac:dyDescent="0.3">
      <c r="A140" s="1">
        <v>2</v>
      </c>
      <c r="B140" t="s">
        <v>6370</v>
      </c>
      <c r="C140" t="s">
        <v>6371</v>
      </c>
      <c r="D140" t="s">
        <v>6372</v>
      </c>
      <c r="F140">
        <v>54</v>
      </c>
      <c r="I140" t="str">
        <f t="shared" si="8"/>
        <v>N/A</v>
      </c>
      <c r="J140" t="str">
        <f t="shared" si="9"/>
        <v>Chief Admin. Officer, EVP and Chief Admin. Officer &amp; EVP of Glacier Bank</v>
      </c>
      <c r="K140" t="str">
        <f t="shared" si="10"/>
        <v>498.68k</v>
      </c>
      <c r="L140">
        <f t="shared" si="11"/>
        <v>0</v>
      </c>
      <c r="M140">
        <f t="shared" si="12"/>
        <v>54</v>
      </c>
      <c r="N140">
        <f t="shared" si="13"/>
        <v>0</v>
      </c>
    </row>
    <row r="141" spans="1:14" x14ac:dyDescent="0.3">
      <c r="A141" s="1">
        <v>3</v>
      </c>
      <c r="B141" t="s">
        <v>6373</v>
      </c>
      <c r="C141" t="s">
        <v>6374</v>
      </c>
      <c r="I141" t="str">
        <f t="shared" si="8"/>
        <v>N/A</v>
      </c>
      <c r="J141" t="str">
        <f t="shared" si="9"/>
        <v>Sec.</v>
      </c>
      <c r="K141">
        <f t="shared" si="10"/>
        <v>0</v>
      </c>
      <c r="L141">
        <f t="shared" si="11"/>
        <v>0</v>
      </c>
      <c r="M141">
        <f t="shared" si="12"/>
        <v>0</v>
      </c>
      <c r="N141">
        <f t="shared" si="13"/>
        <v>0</v>
      </c>
    </row>
    <row r="142" spans="1:14" x14ac:dyDescent="0.3">
      <c r="A142" s="1">
        <v>4</v>
      </c>
      <c r="B142" t="s">
        <v>6375</v>
      </c>
      <c r="C142" t="s">
        <v>6376</v>
      </c>
      <c r="I142" t="str">
        <f t="shared" si="8"/>
        <v>N/A</v>
      </c>
      <c r="J142" t="str">
        <f t="shared" si="9"/>
        <v>CEO of Mountain West Bank, Pres of Mountain West Bank and COO of Mountain West Bank</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6377</v>
      </c>
      <c r="D145" t="s">
        <v>6378</v>
      </c>
      <c r="E145" t="s">
        <v>6379</v>
      </c>
      <c r="F145" t="s">
        <v>6380</v>
      </c>
      <c r="G145" t="s">
        <v>6381</v>
      </c>
      <c r="I145" t="str">
        <f t="shared" si="8"/>
        <v>pos_trend</v>
      </c>
      <c r="J145">
        <f t="shared" si="9"/>
        <v>253760000</v>
      </c>
      <c r="K145">
        <f t="shared" si="10"/>
        <v>263579999.99999997</v>
      </c>
      <c r="L145">
        <f t="shared" si="11"/>
        <v>299920000</v>
      </c>
      <c r="M145">
        <f t="shared" si="12"/>
        <v>319680000</v>
      </c>
      <c r="N145">
        <f t="shared" si="13"/>
        <v>344150000</v>
      </c>
    </row>
    <row r="146" spans="1:14" x14ac:dyDescent="0.3">
      <c r="A146" s="1">
        <v>1</v>
      </c>
      <c r="B146" t="s">
        <v>1300</v>
      </c>
      <c r="C146" t="s">
        <v>6382</v>
      </c>
      <c r="D146" t="s">
        <v>6383</v>
      </c>
      <c r="E146" t="s">
        <v>6384</v>
      </c>
      <c r="F146" t="s">
        <v>6385</v>
      </c>
      <c r="G146" t="s">
        <v>6377</v>
      </c>
      <c r="I146" t="str">
        <f t="shared" si="8"/>
        <v>pos_trend</v>
      </c>
      <c r="J146">
        <f t="shared" si="9"/>
        <v>187370000</v>
      </c>
      <c r="K146">
        <f t="shared" si="10"/>
        <v>189060000</v>
      </c>
      <c r="L146">
        <f t="shared" si="11"/>
        <v>206870000</v>
      </c>
      <c r="M146">
        <f t="shared" si="12"/>
        <v>228600000</v>
      </c>
      <c r="N146">
        <f t="shared" si="13"/>
        <v>253760000</v>
      </c>
    </row>
    <row r="147" spans="1:14" x14ac:dyDescent="0.3">
      <c r="A147" s="1">
        <v>2</v>
      </c>
      <c r="B147" t="s">
        <v>1306</v>
      </c>
      <c r="C147" t="s">
        <v>332</v>
      </c>
      <c r="D147" t="s">
        <v>332</v>
      </c>
      <c r="E147" t="s">
        <v>332</v>
      </c>
      <c r="F147" t="s">
        <v>332</v>
      </c>
      <c r="G147" t="s">
        <v>332</v>
      </c>
      <c r="I147" t="str">
        <f t="shared" si="8"/>
        <v>N/A</v>
      </c>
      <c r="J147" t="str">
        <f t="shared" si="9"/>
        <v>N/A</v>
      </c>
      <c r="K147" t="str">
        <f t="shared" si="10"/>
        <v>N/A</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6386</v>
      </c>
      <c r="D150" t="s">
        <v>6387</v>
      </c>
      <c r="E150" t="s">
        <v>6388</v>
      </c>
      <c r="F150" t="s">
        <v>6389</v>
      </c>
      <c r="G150" t="s">
        <v>6390</v>
      </c>
      <c r="I150" t="str">
        <f t="shared" si="8"/>
        <v>N/A</v>
      </c>
      <c r="J150">
        <f t="shared" si="9"/>
        <v>66390000</v>
      </c>
      <c r="K150">
        <f t="shared" si="10"/>
        <v>74510000</v>
      </c>
      <c r="L150">
        <f t="shared" si="11"/>
        <v>93050000</v>
      </c>
      <c r="M150">
        <f t="shared" si="12"/>
        <v>91090000</v>
      </c>
      <c r="N150">
        <f t="shared" si="13"/>
        <v>90390000</v>
      </c>
    </row>
    <row r="151" spans="1:14" x14ac:dyDescent="0.3">
      <c r="A151" s="1">
        <v>6</v>
      </c>
      <c r="B151" t="s">
        <v>1315</v>
      </c>
      <c r="C151" t="s">
        <v>332</v>
      </c>
      <c r="D151" t="s">
        <v>6391</v>
      </c>
      <c r="E151" t="s">
        <v>6392</v>
      </c>
      <c r="F151" t="s">
        <v>6393</v>
      </c>
      <c r="G151" t="s">
        <v>6394</v>
      </c>
      <c r="I151" t="str">
        <f t="shared" si="8"/>
        <v>N/A</v>
      </c>
      <c r="J151" t="str">
        <f t="shared" si="9"/>
        <v>N/A</v>
      </c>
      <c r="K151">
        <f t="shared" si="10"/>
        <v>3.8700000000000005E-2</v>
      </c>
      <c r="L151">
        <f t="shared" si="11"/>
        <v>0.13789999999999999</v>
      </c>
      <c r="M151">
        <f t="shared" si="12"/>
        <v>6.59E-2</v>
      </c>
      <c r="N151">
        <f t="shared" si="13"/>
        <v>7.6600000000000001E-2</v>
      </c>
    </row>
    <row r="152" spans="1:14" x14ac:dyDescent="0.3">
      <c r="A152" s="1">
        <v>7</v>
      </c>
      <c r="B152" t="s">
        <v>1320</v>
      </c>
      <c r="C152" t="s">
        <v>6395</v>
      </c>
      <c r="D152" t="s">
        <v>2214</v>
      </c>
      <c r="E152" t="s">
        <v>6396</v>
      </c>
      <c r="F152" t="s">
        <v>6397</v>
      </c>
      <c r="G152" t="s">
        <v>6398</v>
      </c>
      <c r="I152" t="str">
        <f t="shared" si="8"/>
        <v>N/A</v>
      </c>
      <c r="J152">
        <f t="shared" si="9"/>
        <v>35710000</v>
      </c>
      <c r="K152">
        <f t="shared" si="10"/>
        <v>28760000</v>
      </c>
      <c r="L152">
        <f t="shared" si="11"/>
        <v>26970000</v>
      </c>
      <c r="M152">
        <f t="shared" si="12"/>
        <v>29280000</v>
      </c>
      <c r="N152">
        <f t="shared" si="13"/>
        <v>29630000</v>
      </c>
    </row>
    <row r="153" spans="1:14" x14ac:dyDescent="0.3">
      <c r="A153" s="1">
        <v>8</v>
      </c>
      <c r="B153" t="s">
        <v>1326</v>
      </c>
      <c r="C153" t="s">
        <v>6399</v>
      </c>
      <c r="D153" t="s">
        <v>4318</v>
      </c>
      <c r="E153" t="s">
        <v>3815</v>
      </c>
      <c r="F153" t="s">
        <v>6400</v>
      </c>
      <c r="G153" t="s">
        <v>5373</v>
      </c>
      <c r="I153" t="str">
        <f t="shared" si="8"/>
        <v>N/A</v>
      </c>
      <c r="J153">
        <f t="shared" si="9"/>
        <v>18180000</v>
      </c>
      <c r="K153">
        <f t="shared" si="10"/>
        <v>13870000</v>
      </c>
      <c r="L153">
        <f t="shared" si="11"/>
        <v>13200000</v>
      </c>
      <c r="M153">
        <f t="shared" si="12"/>
        <v>16140000</v>
      </c>
      <c r="N153">
        <f t="shared" si="13"/>
        <v>18400000</v>
      </c>
    </row>
    <row r="154" spans="1:14" x14ac:dyDescent="0.3">
      <c r="A154" s="1">
        <v>9</v>
      </c>
      <c r="B154" t="s">
        <v>1332</v>
      </c>
      <c r="C154" t="s">
        <v>6401</v>
      </c>
      <c r="D154" t="s">
        <v>6402</v>
      </c>
      <c r="E154" t="s">
        <v>5276</v>
      </c>
      <c r="F154" t="s">
        <v>6403</v>
      </c>
      <c r="G154" t="s">
        <v>5322</v>
      </c>
      <c r="I154" t="str">
        <f t="shared" si="8"/>
        <v>N/A</v>
      </c>
      <c r="J154">
        <f t="shared" si="9"/>
        <v>15990000</v>
      </c>
      <c r="K154">
        <f t="shared" si="10"/>
        <v>14020000</v>
      </c>
      <c r="L154">
        <f t="shared" si="11"/>
        <v>9570000</v>
      </c>
      <c r="M154">
        <f t="shared" si="12"/>
        <v>12120000</v>
      </c>
      <c r="N154">
        <f t="shared" si="13"/>
        <v>10020000</v>
      </c>
    </row>
    <row r="155" spans="1:14" x14ac:dyDescent="0.3">
      <c r="A155" s="1">
        <v>10</v>
      </c>
      <c r="B155" t="s">
        <v>1338</v>
      </c>
      <c r="C155" t="s">
        <v>6401</v>
      </c>
      <c r="D155" t="s">
        <v>6402</v>
      </c>
      <c r="E155" t="s">
        <v>5276</v>
      </c>
      <c r="F155" t="s">
        <v>6403</v>
      </c>
      <c r="G155" t="s">
        <v>5322</v>
      </c>
      <c r="I155" t="str">
        <f t="shared" si="8"/>
        <v>N/A</v>
      </c>
      <c r="J155">
        <f t="shared" si="9"/>
        <v>15990000</v>
      </c>
      <c r="K155">
        <f t="shared" si="10"/>
        <v>14020000</v>
      </c>
      <c r="L155">
        <f t="shared" si="11"/>
        <v>9570000</v>
      </c>
      <c r="M155">
        <f t="shared" si="12"/>
        <v>12120000</v>
      </c>
      <c r="N155">
        <f t="shared" si="13"/>
        <v>10020000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6404</v>
      </c>
      <c r="E158" t="s">
        <v>6405</v>
      </c>
      <c r="F158" t="s">
        <v>6406</v>
      </c>
      <c r="G158" t="s">
        <v>988</v>
      </c>
      <c r="I158" t="str">
        <f t="shared" si="8"/>
        <v>N/A</v>
      </c>
      <c r="J158" t="str">
        <f t="shared" si="9"/>
        <v>N/A</v>
      </c>
      <c r="K158">
        <f t="shared" si="10"/>
        <v>-0.1948</v>
      </c>
      <c r="L158">
        <f t="shared" si="11"/>
        <v>-6.2300000000000008E-2</v>
      </c>
      <c r="M158">
        <f t="shared" si="12"/>
        <v>8.5600000000000009E-2</v>
      </c>
      <c r="N158">
        <f t="shared" si="13"/>
        <v>1.2200000000000001E-2</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6407</v>
      </c>
      <c r="D161" t="s">
        <v>6408</v>
      </c>
      <c r="E161" t="s">
        <v>6409</v>
      </c>
      <c r="F161" t="s">
        <v>6410</v>
      </c>
      <c r="G161" t="s">
        <v>6322</v>
      </c>
      <c r="I161" t="str">
        <f t="shared" si="8"/>
        <v>pos_trend</v>
      </c>
      <c r="J161">
        <f t="shared" si="9"/>
        <v>218040000</v>
      </c>
      <c r="K161">
        <f t="shared" si="10"/>
        <v>234820000</v>
      </c>
      <c r="L161">
        <f t="shared" si="11"/>
        <v>272950000</v>
      </c>
      <c r="M161">
        <f t="shared" si="12"/>
        <v>290410000</v>
      </c>
      <c r="N161">
        <f t="shared" si="13"/>
        <v>314520000</v>
      </c>
    </row>
    <row r="162" spans="1:14" x14ac:dyDescent="0.3">
      <c r="A162" s="1">
        <v>1</v>
      </c>
      <c r="B162" t="s">
        <v>1351</v>
      </c>
      <c r="C162" t="s">
        <v>332</v>
      </c>
      <c r="D162" t="s">
        <v>6411</v>
      </c>
      <c r="E162" t="s">
        <v>6412</v>
      </c>
      <c r="F162" t="s">
        <v>404</v>
      </c>
      <c r="G162" t="s">
        <v>4380</v>
      </c>
      <c r="I162" t="str">
        <f t="shared" si="8"/>
        <v>N/A</v>
      </c>
      <c r="J162" t="str">
        <f t="shared" si="9"/>
        <v>N/A</v>
      </c>
      <c r="K162">
        <f t="shared" si="10"/>
        <v>7.690000000000001E-2</v>
      </c>
      <c r="L162">
        <f t="shared" si="11"/>
        <v>0.16239999999999999</v>
      </c>
      <c r="M162">
        <f t="shared" si="12"/>
        <v>6.3899999999999998E-2</v>
      </c>
      <c r="N162">
        <f t="shared" si="13"/>
        <v>8.3000000000000004E-2</v>
      </c>
    </row>
    <row r="163" spans="1:14" x14ac:dyDescent="0.3">
      <c r="A163" s="1">
        <v>2</v>
      </c>
      <c r="B163" t="s">
        <v>1356</v>
      </c>
      <c r="C163" t="s">
        <v>4118</v>
      </c>
      <c r="D163" t="s">
        <v>4076</v>
      </c>
      <c r="E163" t="s">
        <v>4133</v>
      </c>
      <c r="F163" t="s">
        <v>5192</v>
      </c>
      <c r="G163" t="s">
        <v>6413</v>
      </c>
      <c r="I163" t="str">
        <f t="shared" si="8"/>
        <v>N/A</v>
      </c>
      <c r="J163">
        <f t="shared" si="9"/>
        <v>21530000</v>
      </c>
      <c r="K163">
        <f t="shared" si="10"/>
        <v>6890000</v>
      </c>
      <c r="L163">
        <f t="shared" si="11"/>
        <v>1910000</v>
      </c>
      <c r="M163">
        <f t="shared" si="12"/>
        <v>2280000</v>
      </c>
      <c r="N163">
        <f t="shared" si="13"/>
        <v>2330000</v>
      </c>
    </row>
    <row r="164" spans="1:14" x14ac:dyDescent="0.3">
      <c r="A164" s="1">
        <v>3</v>
      </c>
      <c r="B164" t="s">
        <v>1362</v>
      </c>
      <c r="C164" t="s">
        <v>332</v>
      </c>
      <c r="D164" t="s">
        <v>6414</v>
      </c>
      <c r="E164" t="s">
        <v>6415</v>
      </c>
      <c r="F164" t="s">
        <v>6416</v>
      </c>
      <c r="G164" t="s">
        <v>6417</v>
      </c>
      <c r="I164" t="str">
        <f t="shared" si="8"/>
        <v>N/A</v>
      </c>
      <c r="J164" t="str">
        <f t="shared" si="9"/>
        <v>N/A</v>
      </c>
      <c r="K164">
        <f t="shared" si="10"/>
        <v>-0.68</v>
      </c>
      <c r="L164">
        <f t="shared" si="11"/>
        <v>-0.72239999999999993</v>
      </c>
      <c r="M164">
        <f t="shared" si="12"/>
        <v>0.19460000000000002</v>
      </c>
      <c r="N164">
        <f t="shared" si="13"/>
        <v>2.1499999999999998E-2</v>
      </c>
    </row>
    <row r="165" spans="1:14" x14ac:dyDescent="0.3">
      <c r="A165" s="1">
        <v>4</v>
      </c>
      <c r="B165" t="s">
        <v>1367</v>
      </c>
      <c r="C165" t="s">
        <v>6418</v>
      </c>
      <c r="D165" t="s">
        <v>6419</v>
      </c>
      <c r="E165" t="s">
        <v>6420</v>
      </c>
      <c r="F165" t="s">
        <v>6421</v>
      </c>
      <c r="G165" t="s">
        <v>6422</v>
      </c>
      <c r="I165" t="str">
        <f t="shared" si="8"/>
        <v>pos_trend</v>
      </c>
      <c r="J165">
        <f t="shared" si="9"/>
        <v>196520000</v>
      </c>
      <c r="K165">
        <f t="shared" si="10"/>
        <v>227930000</v>
      </c>
      <c r="L165">
        <f t="shared" si="11"/>
        <v>271040000</v>
      </c>
      <c r="M165">
        <f t="shared" si="12"/>
        <v>288120000</v>
      </c>
      <c r="N165">
        <f t="shared" si="13"/>
        <v>312190000</v>
      </c>
    </row>
    <row r="166" spans="1:14" x14ac:dyDescent="0.3">
      <c r="A166" s="1">
        <v>5</v>
      </c>
      <c r="B166" t="s">
        <v>1373</v>
      </c>
      <c r="C166" t="s">
        <v>332</v>
      </c>
      <c r="D166" t="s">
        <v>6423</v>
      </c>
      <c r="E166" t="s">
        <v>6424</v>
      </c>
      <c r="F166" t="s">
        <v>1229</v>
      </c>
      <c r="G166" t="s">
        <v>3028</v>
      </c>
      <c r="I166" t="str">
        <f t="shared" si="8"/>
        <v>N/A</v>
      </c>
      <c r="J166" t="str">
        <f t="shared" si="9"/>
        <v>N/A</v>
      </c>
      <c r="K166">
        <f t="shared" si="10"/>
        <v>0.1598</v>
      </c>
      <c r="L166">
        <f t="shared" si="11"/>
        <v>0.18910000000000002</v>
      </c>
      <c r="M166">
        <f t="shared" si="12"/>
        <v>6.3E-2</v>
      </c>
      <c r="N166">
        <f t="shared" si="13"/>
        <v>8.3500000000000005E-2</v>
      </c>
    </row>
    <row r="167" spans="1:14" x14ac:dyDescent="0.3">
      <c r="A167" s="1">
        <v>6</v>
      </c>
      <c r="B167" t="s">
        <v>1378</v>
      </c>
      <c r="C167" t="s">
        <v>332</v>
      </c>
      <c r="D167" t="s">
        <v>332</v>
      </c>
      <c r="E167" t="s">
        <v>332</v>
      </c>
      <c r="F167" t="s">
        <v>332</v>
      </c>
      <c r="G167" t="s">
        <v>6425</v>
      </c>
      <c r="I167" t="str">
        <f t="shared" si="8"/>
        <v>N/A</v>
      </c>
      <c r="J167" t="str">
        <f t="shared" si="9"/>
        <v>N/A</v>
      </c>
      <c r="K167" t="str">
        <f t="shared" si="10"/>
        <v>N/A</v>
      </c>
      <c r="L167" t="str">
        <f t="shared" si="11"/>
        <v>N/A</v>
      </c>
      <c r="M167" t="str">
        <f t="shared" si="12"/>
        <v>N/A</v>
      </c>
      <c r="N167">
        <f t="shared" si="13"/>
        <v>4.02E-2</v>
      </c>
    </row>
    <row r="168" spans="1:14" x14ac:dyDescent="0.3">
      <c r="A168" s="1">
        <v>7</v>
      </c>
      <c r="B168" t="s">
        <v>1380</v>
      </c>
      <c r="C168" t="s">
        <v>6426</v>
      </c>
      <c r="D168" t="s">
        <v>6427</v>
      </c>
      <c r="E168" t="s">
        <v>6428</v>
      </c>
      <c r="F168" t="s">
        <v>6429</v>
      </c>
      <c r="G168" t="s">
        <v>6430</v>
      </c>
      <c r="I168" t="str">
        <f t="shared" si="8"/>
        <v>N/A</v>
      </c>
      <c r="J168">
        <f t="shared" si="9"/>
        <v>91500000</v>
      </c>
      <c r="K168">
        <f t="shared" si="10"/>
        <v>92170000</v>
      </c>
      <c r="L168">
        <f t="shared" si="11"/>
        <v>90300000</v>
      </c>
      <c r="M168">
        <f t="shared" si="12"/>
        <v>98760000</v>
      </c>
      <c r="N168">
        <f t="shared" si="13"/>
        <v>107320000</v>
      </c>
    </row>
    <row r="169" spans="1:14" x14ac:dyDescent="0.3">
      <c r="A169" s="1">
        <v>8</v>
      </c>
      <c r="B169" t="s">
        <v>1386</v>
      </c>
      <c r="C169" t="s">
        <v>332</v>
      </c>
      <c r="D169" t="s">
        <v>6431</v>
      </c>
      <c r="E169" t="s">
        <v>4158</v>
      </c>
      <c r="F169" t="s">
        <v>6432</v>
      </c>
      <c r="G169" t="s">
        <v>6433</v>
      </c>
      <c r="I169" t="str">
        <f t="shared" si="8"/>
        <v>N/A</v>
      </c>
      <c r="J169" t="str">
        <f t="shared" si="9"/>
        <v>N/A</v>
      </c>
      <c r="K169" t="str">
        <f t="shared" si="10"/>
        <v>(299,000)</v>
      </c>
      <c r="L169" t="str">
        <f t="shared" si="11"/>
        <v>(188,000)</v>
      </c>
      <c r="M169" t="str">
        <f t="shared" si="12"/>
        <v>19000</v>
      </c>
      <c r="N169" t="str">
        <f t="shared" si="13"/>
        <v>(1.46M)</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6434</v>
      </c>
      <c r="D171" t="s">
        <v>6435</v>
      </c>
      <c r="E171" t="s">
        <v>6436</v>
      </c>
      <c r="F171" t="s">
        <v>6437</v>
      </c>
      <c r="G171" t="s">
        <v>6438</v>
      </c>
      <c r="I171" t="str">
        <f t="shared" si="8"/>
        <v>pos_trend</v>
      </c>
      <c r="J171">
        <f t="shared" si="9"/>
        <v>49710000</v>
      </c>
      <c r="K171">
        <f t="shared" si="10"/>
        <v>54460000</v>
      </c>
      <c r="L171">
        <f t="shared" si="11"/>
        <v>58790000</v>
      </c>
      <c r="M171">
        <f t="shared" si="12"/>
        <v>61600000</v>
      </c>
      <c r="N171">
        <f t="shared" si="13"/>
        <v>67019999.999999993</v>
      </c>
    </row>
    <row r="172" spans="1:14" x14ac:dyDescent="0.3">
      <c r="A172" s="1">
        <v>11</v>
      </c>
      <c r="B172" t="s">
        <v>1399</v>
      </c>
      <c r="C172" t="s">
        <v>6434</v>
      </c>
      <c r="D172" t="s">
        <v>6435</v>
      </c>
      <c r="E172" t="s">
        <v>6436</v>
      </c>
      <c r="F172" t="s">
        <v>6437</v>
      </c>
      <c r="G172" t="s">
        <v>6438</v>
      </c>
      <c r="I172" t="str">
        <f t="shared" si="8"/>
        <v>pos_trend</v>
      </c>
      <c r="J172">
        <f t="shared" si="9"/>
        <v>49710000</v>
      </c>
      <c r="K172">
        <f t="shared" si="10"/>
        <v>54460000</v>
      </c>
      <c r="L172">
        <f t="shared" si="11"/>
        <v>58790000</v>
      </c>
      <c r="M172">
        <f t="shared" si="12"/>
        <v>61600000</v>
      </c>
      <c r="N172">
        <f t="shared" si="13"/>
        <v>67019999.999999993</v>
      </c>
    </row>
    <row r="173" spans="1:14" x14ac:dyDescent="0.3">
      <c r="A173" s="1">
        <v>12</v>
      </c>
      <c r="B173" t="s">
        <v>1405</v>
      </c>
      <c r="C173" t="s">
        <v>6439</v>
      </c>
      <c r="D173" t="s">
        <v>6440</v>
      </c>
      <c r="E173" t="s">
        <v>6441</v>
      </c>
      <c r="F173" t="s">
        <v>2726</v>
      </c>
      <c r="G173" t="s">
        <v>281</v>
      </c>
      <c r="I173" t="str">
        <f t="shared" si="8"/>
        <v>N/A</v>
      </c>
      <c r="J173">
        <f t="shared" si="9"/>
        <v>9560000</v>
      </c>
      <c r="K173">
        <f t="shared" si="10"/>
        <v>9490000</v>
      </c>
      <c r="L173">
        <f t="shared" si="11"/>
        <v>11910000</v>
      </c>
      <c r="M173">
        <f t="shared" si="12"/>
        <v>10760000</v>
      </c>
      <c r="N173">
        <f t="shared" si="13"/>
        <v>8160000</v>
      </c>
    </row>
    <row r="174" spans="1:14" x14ac:dyDescent="0.3">
      <c r="A174" s="1">
        <v>13</v>
      </c>
      <c r="B174" t="s">
        <v>1411</v>
      </c>
      <c r="C174" t="s">
        <v>6442</v>
      </c>
      <c r="D174" t="s">
        <v>6443</v>
      </c>
      <c r="E174" t="s">
        <v>6444</v>
      </c>
      <c r="F174" t="s">
        <v>6445</v>
      </c>
      <c r="G174" t="s">
        <v>6446</v>
      </c>
      <c r="I174" t="str">
        <f t="shared" si="8"/>
        <v>pos_trend</v>
      </c>
      <c r="J174">
        <f t="shared" si="9"/>
        <v>193420000</v>
      </c>
      <c r="K174">
        <f t="shared" si="10"/>
        <v>196580000</v>
      </c>
      <c r="L174">
        <f t="shared" si="11"/>
        <v>211440000</v>
      </c>
      <c r="M174">
        <f t="shared" si="12"/>
        <v>234480000</v>
      </c>
      <c r="N174">
        <f t="shared" si="13"/>
        <v>258709999.99999997</v>
      </c>
    </row>
    <row r="175" spans="1:14" x14ac:dyDescent="0.3">
      <c r="A175" s="1">
        <v>14</v>
      </c>
      <c r="B175" t="s">
        <v>1417</v>
      </c>
      <c r="C175" t="s">
        <v>6447</v>
      </c>
      <c r="D175" t="s">
        <v>6448</v>
      </c>
      <c r="E175" t="s">
        <v>6449</v>
      </c>
      <c r="F175" t="s">
        <v>6450</v>
      </c>
      <c r="G175" t="s">
        <v>6451</v>
      </c>
      <c r="I175" t="str">
        <f t="shared" si="8"/>
        <v>pos_trend</v>
      </c>
      <c r="J175">
        <f t="shared" si="9"/>
        <v>101100000</v>
      </c>
      <c r="K175">
        <f t="shared" si="10"/>
        <v>112020000</v>
      </c>
      <c r="L175">
        <f t="shared" si="11"/>
        <v>131479999.99999999</v>
      </c>
      <c r="M175">
        <f t="shared" si="12"/>
        <v>134410000</v>
      </c>
      <c r="N175">
        <f t="shared" si="13"/>
        <v>151700000</v>
      </c>
    </row>
    <row r="176" spans="1:14" x14ac:dyDescent="0.3">
      <c r="A176" s="1">
        <v>15</v>
      </c>
      <c r="B176" t="s">
        <v>1423</v>
      </c>
      <c r="C176" t="s">
        <v>6452</v>
      </c>
      <c r="D176" t="s">
        <v>6453</v>
      </c>
      <c r="E176" t="s">
        <v>6454</v>
      </c>
      <c r="F176" t="s">
        <v>6455</v>
      </c>
      <c r="G176" t="s">
        <v>6456</v>
      </c>
      <c r="I176" t="str">
        <f t="shared" si="8"/>
        <v>N/A</v>
      </c>
      <c r="J176">
        <f t="shared" si="9"/>
        <v>23840000</v>
      </c>
      <c r="K176">
        <f t="shared" si="10"/>
        <v>34830000</v>
      </c>
      <c r="L176">
        <f t="shared" si="11"/>
        <v>27500000</v>
      </c>
      <c r="M176">
        <f t="shared" si="12"/>
        <v>31150000</v>
      </c>
      <c r="N176">
        <f t="shared" si="13"/>
        <v>25980000</v>
      </c>
    </row>
    <row r="177" spans="1:14" x14ac:dyDescent="0.3">
      <c r="A177" s="1">
        <v>16</v>
      </c>
      <c r="B177" t="s">
        <v>408</v>
      </c>
      <c r="C177" t="s">
        <v>2308</v>
      </c>
      <c r="D177" t="s">
        <v>6457</v>
      </c>
      <c r="E177" t="s">
        <v>6458</v>
      </c>
      <c r="F177" t="s">
        <v>6459</v>
      </c>
      <c r="G177" t="s">
        <v>6460</v>
      </c>
      <c r="I177" t="str">
        <f t="shared" si="8"/>
        <v>N/A</v>
      </c>
      <c r="J177">
        <f t="shared" si="9"/>
        <v>57870000</v>
      </c>
      <c r="K177">
        <f t="shared" si="10"/>
        <v>39240000</v>
      </c>
      <c r="L177">
        <f t="shared" si="11"/>
        <v>40350000</v>
      </c>
      <c r="M177">
        <f t="shared" si="12"/>
        <v>54550000</v>
      </c>
      <c r="N177">
        <f t="shared" si="13"/>
        <v>65739999.999999993</v>
      </c>
    </row>
    <row r="178" spans="1:14" x14ac:dyDescent="0.3">
      <c r="A178" s="1">
        <v>17</v>
      </c>
      <c r="B178" t="s">
        <v>1434</v>
      </c>
      <c r="C178" t="s">
        <v>6461</v>
      </c>
      <c r="D178" t="s">
        <v>6462</v>
      </c>
      <c r="E178" t="s">
        <v>6463</v>
      </c>
      <c r="F178" t="s">
        <v>6464</v>
      </c>
      <c r="G178" t="s">
        <v>6465</v>
      </c>
      <c r="I178" t="str">
        <f t="shared" si="8"/>
        <v>pos_trend</v>
      </c>
      <c r="J178">
        <f t="shared" si="9"/>
        <v>94590000</v>
      </c>
      <c r="K178">
        <f t="shared" si="10"/>
        <v>123520000</v>
      </c>
      <c r="L178">
        <f t="shared" si="11"/>
        <v>149910000</v>
      </c>
      <c r="M178">
        <f t="shared" si="12"/>
        <v>152410000</v>
      </c>
      <c r="N178">
        <f t="shared" si="13"/>
        <v>160790000</v>
      </c>
    </row>
    <row r="179" spans="1:14" x14ac:dyDescent="0.3">
      <c r="A179" s="1">
        <v>18</v>
      </c>
      <c r="B179" t="s">
        <v>1440</v>
      </c>
      <c r="C179" t="s">
        <v>332</v>
      </c>
      <c r="D179" t="s">
        <v>6466</v>
      </c>
      <c r="E179" t="s">
        <v>6467</v>
      </c>
      <c r="F179" t="s">
        <v>4639</v>
      </c>
      <c r="G179" t="s">
        <v>254</v>
      </c>
      <c r="I179" t="str">
        <f t="shared" si="8"/>
        <v>N/A</v>
      </c>
      <c r="J179" t="str">
        <f t="shared" si="9"/>
        <v>N/A</v>
      </c>
      <c r="K179">
        <f t="shared" si="10"/>
        <v>0.30580000000000002</v>
      </c>
      <c r="L179">
        <f t="shared" si="11"/>
        <v>0.21360000000000001</v>
      </c>
      <c r="M179">
        <f t="shared" si="12"/>
        <v>1.67E-2</v>
      </c>
      <c r="N179">
        <f t="shared" si="13"/>
        <v>5.5E-2</v>
      </c>
    </row>
    <row r="180" spans="1:14" x14ac:dyDescent="0.3">
      <c r="A180" s="1">
        <v>19</v>
      </c>
      <c r="B180" t="s">
        <v>1444</v>
      </c>
      <c r="C180" t="s">
        <v>332</v>
      </c>
      <c r="D180" t="s">
        <v>332</v>
      </c>
      <c r="E180" t="s">
        <v>332</v>
      </c>
      <c r="F180" t="s">
        <v>332</v>
      </c>
      <c r="G180" t="s">
        <v>6468</v>
      </c>
      <c r="I180" t="str">
        <f t="shared" si="8"/>
        <v>N/A</v>
      </c>
      <c r="J180" t="str">
        <f t="shared" si="9"/>
        <v>N/A</v>
      </c>
      <c r="K180" t="str">
        <f t="shared" si="10"/>
        <v>N/A</v>
      </c>
      <c r="L180" t="str">
        <f t="shared" si="11"/>
        <v>N/A</v>
      </c>
      <c r="M180" t="str">
        <f t="shared" si="12"/>
        <v>N/A</v>
      </c>
      <c r="N180">
        <f t="shared" si="13"/>
        <v>0.35619999999999996</v>
      </c>
    </row>
    <row r="181" spans="1:14" x14ac:dyDescent="0.3">
      <c r="A181" s="1">
        <v>20</v>
      </c>
      <c r="B181" t="s">
        <v>1446</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332</v>
      </c>
      <c r="D183" t="s">
        <v>332</v>
      </c>
      <c r="E183" t="s">
        <v>332</v>
      </c>
      <c r="F183" t="s">
        <v>332</v>
      </c>
      <c r="G183" t="s">
        <v>332</v>
      </c>
      <c r="I183" t="str">
        <f t="shared" si="8"/>
        <v>N/A</v>
      </c>
      <c r="J183" t="str">
        <f t="shared" si="9"/>
        <v>N/A</v>
      </c>
      <c r="K183" t="str">
        <f t="shared" si="10"/>
        <v>N/A</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332</v>
      </c>
      <c r="D185" t="s">
        <v>4476</v>
      </c>
      <c r="E185" t="s">
        <v>966</v>
      </c>
      <c r="F185" t="s">
        <v>5192</v>
      </c>
      <c r="G185" t="s">
        <v>332</v>
      </c>
      <c r="I185" t="str">
        <f t="shared" si="8"/>
        <v>N/A</v>
      </c>
      <c r="J185" t="str">
        <f t="shared" si="9"/>
        <v>N/A</v>
      </c>
      <c r="K185" t="str">
        <f t="shared" si="10"/>
        <v>(2.14M)</v>
      </c>
      <c r="L185">
        <f t="shared" si="11"/>
        <v>1240000</v>
      </c>
      <c r="M185">
        <f t="shared" si="12"/>
        <v>2280000</v>
      </c>
      <c r="N185" t="str">
        <f t="shared" si="13"/>
        <v>N/A</v>
      </c>
    </row>
    <row r="186" spans="1:14" x14ac:dyDescent="0.3">
      <c r="A186" s="1">
        <v>25</v>
      </c>
      <c r="B186" t="s">
        <v>441</v>
      </c>
      <c r="C186" t="s">
        <v>6461</v>
      </c>
      <c r="D186" t="s">
        <v>6469</v>
      </c>
      <c r="E186" t="s">
        <v>6470</v>
      </c>
      <c r="F186" t="s">
        <v>6471</v>
      </c>
      <c r="G186" t="s">
        <v>6465</v>
      </c>
      <c r="I186" t="str">
        <f t="shared" si="8"/>
        <v>pos_trend</v>
      </c>
      <c r="J186">
        <f t="shared" si="9"/>
        <v>94590000</v>
      </c>
      <c r="K186">
        <f t="shared" si="10"/>
        <v>125660000</v>
      </c>
      <c r="L186">
        <f t="shared" si="11"/>
        <v>148660000</v>
      </c>
      <c r="M186">
        <f t="shared" si="12"/>
        <v>150130000</v>
      </c>
      <c r="N186">
        <f t="shared" si="13"/>
        <v>160790000</v>
      </c>
    </row>
    <row r="187" spans="1:14" x14ac:dyDescent="0.3">
      <c r="A187" s="1">
        <v>26</v>
      </c>
      <c r="B187" t="s">
        <v>447</v>
      </c>
      <c r="C187" t="s">
        <v>332</v>
      </c>
      <c r="D187" t="s">
        <v>6472</v>
      </c>
      <c r="E187" t="s">
        <v>6473</v>
      </c>
      <c r="F187" t="s">
        <v>879</v>
      </c>
      <c r="G187" t="s">
        <v>880</v>
      </c>
      <c r="I187" t="str">
        <f t="shared" si="8"/>
        <v>N/A</v>
      </c>
      <c r="J187" t="str">
        <f t="shared" si="9"/>
        <v>N/A</v>
      </c>
      <c r="K187">
        <f t="shared" si="10"/>
        <v>0.32840000000000003</v>
      </c>
      <c r="L187">
        <f t="shared" si="11"/>
        <v>0.18309999999999998</v>
      </c>
      <c r="M187">
        <f t="shared" si="12"/>
        <v>9.7999999999999997E-3</v>
      </c>
      <c r="N187">
        <f t="shared" si="13"/>
        <v>7.110000000000001E-2</v>
      </c>
    </row>
    <row r="188" spans="1:14" x14ac:dyDescent="0.3">
      <c r="A188" s="1">
        <v>27</v>
      </c>
      <c r="B188" t="s">
        <v>452</v>
      </c>
      <c r="C188" t="s">
        <v>332</v>
      </c>
      <c r="D188" t="s">
        <v>332</v>
      </c>
      <c r="E188" t="s">
        <v>332</v>
      </c>
      <c r="F188" t="s">
        <v>332</v>
      </c>
      <c r="G188" t="s">
        <v>6468</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0.35619999999999996</v>
      </c>
    </row>
    <row r="189" spans="1:14" x14ac:dyDescent="0.3">
      <c r="A189" s="1">
        <v>28</v>
      </c>
      <c r="B189" t="s">
        <v>1455</v>
      </c>
      <c r="C189" t="s">
        <v>6474</v>
      </c>
      <c r="D189" t="s">
        <v>6475</v>
      </c>
      <c r="E189" t="s">
        <v>6476</v>
      </c>
      <c r="F189" t="s">
        <v>6477</v>
      </c>
      <c r="G189" t="s">
        <v>6478</v>
      </c>
      <c r="I189" t="str">
        <f t="shared" si="14"/>
        <v>N/A</v>
      </c>
      <c r="J189">
        <f t="shared" si="15"/>
        <v>19080000</v>
      </c>
      <c r="K189">
        <f t="shared" si="16"/>
        <v>30020000</v>
      </c>
      <c r="L189">
        <f t="shared" si="17"/>
        <v>35910000</v>
      </c>
      <c r="M189">
        <f t="shared" si="18"/>
        <v>34000000</v>
      </c>
      <c r="N189">
        <f t="shared" si="19"/>
        <v>39660000</v>
      </c>
    </row>
    <row r="190" spans="1:14" x14ac:dyDescent="0.3">
      <c r="A190" s="1">
        <v>29</v>
      </c>
      <c r="B190" t="s">
        <v>1461</v>
      </c>
      <c r="C190" t="s">
        <v>6479</v>
      </c>
      <c r="D190" t="s">
        <v>6480</v>
      </c>
      <c r="E190" t="s">
        <v>6481</v>
      </c>
      <c r="F190" t="s">
        <v>6482</v>
      </c>
      <c r="G190" t="s">
        <v>6483</v>
      </c>
      <c r="I190" t="str">
        <f t="shared" si="14"/>
        <v>pos_trend</v>
      </c>
      <c r="J190">
        <f t="shared" si="15"/>
        <v>18240000</v>
      </c>
      <c r="K190">
        <f t="shared" si="16"/>
        <v>25380000</v>
      </c>
      <c r="L190">
        <f t="shared" si="17"/>
        <v>29980000</v>
      </c>
      <c r="M190">
        <f t="shared" si="18"/>
        <v>38080000</v>
      </c>
      <c r="N190">
        <f t="shared" si="19"/>
        <v>39740000</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6484</v>
      </c>
      <c r="D192" t="s">
        <v>6485</v>
      </c>
      <c r="E192" t="s">
        <v>2290</v>
      </c>
      <c r="F192" t="s">
        <v>6486</v>
      </c>
      <c r="G192" t="s">
        <v>6487</v>
      </c>
      <c r="I192" t="str">
        <f t="shared" si="14"/>
        <v>N/A</v>
      </c>
      <c r="J192" t="str">
        <f t="shared" si="15"/>
        <v>837000</v>
      </c>
      <c r="K192">
        <f t="shared" si="16"/>
        <v>4630000</v>
      </c>
      <c r="L192">
        <f t="shared" si="17"/>
        <v>5930000</v>
      </c>
      <c r="M192" t="str">
        <f t="shared" si="18"/>
        <v>(4.08M)</v>
      </c>
      <c r="N192" t="str">
        <f t="shared" si="19"/>
        <v>(82,000)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6488</v>
      </c>
      <c r="D197" t="s">
        <v>6489</v>
      </c>
      <c r="E197" t="s">
        <v>6490</v>
      </c>
      <c r="F197" t="s">
        <v>6491</v>
      </c>
      <c r="G197" t="s">
        <v>6492</v>
      </c>
      <c r="I197" t="str">
        <f t="shared" si="14"/>
        <v>pos_trend</v>
      </c>
      <c r="J197">
        <f t="shared" si="15"/>
        <v>75520000</v>
      </c>
      <c r="K197">
        <f t="shared" si="16"/>
        <v>95640000</v>
      </c>
      <c r="L197">
        <f t="shared" si="17"/>
        <v>112760000</v>
      </c>
      <c r="M197">
        <f t="shared" si="18"/>
        <v>116130000</v>
      </c>
      <c r="N197">
        <f t="shared" si="19"/>
        <v>121130000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6488</v>
      </c>
      <c r="D199" t="s">
        <v>6489</v>
      </c>
      <c r="E199" t="s">
        <v>6490</v>
      </c>
      <c r="F199" t="s">
        <v>6491</v>
      </c>
      <c r="G199" t="s">
        <v>6492</v>
      </c>
      <c r="I199" t="str">
        <f t="shared" si="14"/>
        <v>pos_trend</v>
      </c>
      <c r="J199">
        <f t="shared" si="15"/>
        <v>75520000</v>
      </c>
      <c r="K199">
        <f t="shared" si="16"/>
        <v>95640000</v>
      </c>
      <c r="L199">
        <f t="shared" si="17"/>
        <v>112760000</v>
      </c>
      <c r="M199">
        <f t="shared" si="18"/>
        <v>116130000</v>
      </c>
      <c r="N199">
        <f t="shared" si="19"/>
        <v>121130000</v>
      </c>
    </row>
    <row r="200" spans="1:14" x14ac:dyDescent="0.3">
      <c r="A200" s="1">
        <v>39</v>
      </c>
      <c r="B200" t="s">
        <v>489</v>
      </c>
      <c r="C200" t="s">
        <v>332</v>
      </c>
      <c r="D200" t="s">
        <v>6493</v>
      </c>
      <c r="E200" t="s">
        <v>6494</v>
      </c>
      <c r="F200" t="s">
        <v>6495</v>
      </c>
      <c r="G200" t="s">
        <v>6496</v>
      </c>
      <c r="I200" t="str">
        <f t="shared" si="14"/>
        <v>N/A</v>
      </c>
      <c r="J200" t="str">
        <f t="shared" si="15"/>
        <v>N/A</v>
      </c>
      <c r="K200">
        <f t="shared" si="16"/>
        <v>0.26650000000000001</v>
      </c>
      <c r="L200">
        <f t="shared" si="17"/>
        <v>0.1789</v>
      </c>
      <c r="M200">
        <f t="shared" si="18"/>
        <v>2.9900000000000003E-2</v>
      </c>
      <c r="N200">
        <f t="shared" si="19"/>
        <v>4.3099999999999999E-2</v>
      </c>
    </row>
    <row r="201" spans="1:14" x14ac:dyDescent="0.3">
      <c r="A201" s="1">
        <v>40</v>
      </c>
      <c r="B201" t="s">
        <v>1494</v>
      </c>
      <c r="C201" t="s">
        <v>332</v>
      </c>
      <c r="D201" t="s">
        <v>332</v>
      </c>
      <c r="E201" t="s">
        <v>332</v>
      </c>
      <c r="F201" t="s">
        <v>332</v>
      </c>
      <c r="G201" t="s">
        <v>6497</v>
      </c>
      <c r="I201" t="str">
        <f t="shared" si="14"/>
        <v>N/A</v>
      </c>
      <c r="J201" t="str">
        <f t="shared" si="15"/>
        <v>N/A</v>
      </c>
      <c r="K201" t="str">
        <f t="shared" si="16"/>
        <v>N/A</v>
      </c>
      <c r="L201" t="str">
        <f t="shared" si="17"/>
        <v>N/A</v>
      </c>
      <c r="M201" t="str">
        <f t="shared" si="18"/>
        <v>N/A</v>
      </c>
      <c r="N201">
        <f t="shared" si="19"/>
        <v>0.26829999999999998</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332</v>
      </c>
      <c r="I207" t="str">
        <f t="shared" si="14"/>
        <v>N/A</v>
      </c>
      <c r="J207" t="str">
        <f t="shared" si="15"/>
        <v>N/A</v>
      </c>
      <c r="K207" t="str">
        <f t="shared" si="16"/>
        <v>N/A</v>
      </c>
      <c r="L207" t="str">
        <f t="shared" si="17"/>
        <v>N/A</v>
      </c>
      <c r="M207" t="str">
        <f t="shared" si="18"/>
        <v>N/A</v>
      </c>
      <c r="N207" t="str">
        <f t="shared" si="19"/>
        <v>N/A</v>
      </c>
    </row>
    <row r="208" spans="1:14" x14ac:dyDescent="0.3">
      <c r="A208" s="1">
        <v>47</v>
      </c>
      <c r="B208" t="s">
        <v>502</v>
      </c>
      <c r="C208" t="s">
        <v>6488</v>
      </c>
      <c r="D208" t="s">
        <v>6489</v>
      </c>
      <c r="E208" t="s">
        <v>6490</v>
      </c>
      <c r="F208" t="s">
        <v>6491</v>
      </c>
      <c r="G208" t="s">
        <v>6492</v>
      </c>
      <c r="I208" t="str">
        <f t="shared" si="14"/>
        <v>pos_trend</v>
      </c>
      <c r="J208">
        <f t="shared" si="15"/>
        <v>75520000</v>
      </c>
      <c r="K208">
        <f t="shared" si="16"/>
        <v>95640000</v>
      </c>
      <c r="L208">
        <f t="shared" si="17"/>
        <v>112760000</v>
      </c>
      <c r="M208">
        <f t="shared" si="18"/>
        <v>116130000</v>
      </c>
      <c r="N208">
        <f t="shared" si="19"/>
        <v>121130000</v>
      </c>
    </row>
    <row r="209" spans="1:14" x14ac:dyDescent="0.3">
      <c r="A209" s="1">
        <v>48</v>
      </c>
      <c r="B209" t="s">
        <v>503</v>
      </c>
      <c r="C209" t="s">
        <v>3269</v>
      </c>
      <c r="D209" t="s">
        <v>4069</v>
      </c>
      <c r="E209" t="s">
        <v>3436</v>
      </c>
      <c r="F209" t="s">
        <v>6498</v>
      </c>
      <c r="G209" t="s">
        <v>6499</v>
      </c>
      <c r="I209" t="str">
        <f t="shared" si="14"/>
        <v>pos_trend</v>
      </c>
      <c r="J209" t="str">
        <f t="shared" si="15"/>
        <v>1.05</v>
      </c>
      <c r="K209" t="str">
        <f t="shared" si="16"/>
        <v>1.31</v>
      </c>
      <c r="L209" t="str">
        <f t="shared" si="17"/>
        <v>1.51</v>
      </c>
      <c r="M209" t="str">
        <f t="shared" si="18"/>
        <v>1.54</v>
      </c>
      <c r="N209" t="str">
        <f t="shared" si="19"/>
        <v>1.59</v>
      </c>
    </row>
    <row r="210" spans="1:14" x14ac:dyDescent="0.3">
      <c r="A210" s="1">
        <v>49</v>
      </c>
      <c r="B210" t="s">
        <v>509</v>
      </c>
      <c r="C210" t="s">
        <v>332</v>
      </c>
      <c r="D210" t="s">
        <v>6500</v>
      </c>
      <c r="E210" t="s">
        <v>1590</v>
      </c>
      <c r="F210" t="s">
        <v>6501</v>
      </c>
      <c r="G210" t="s">
        <v>6502</v>
      </c>
      <c r="I210" t="str">
        <f t="shared" si="14"/>
        <v>N/A</v>
      </c>
      <c r="J210" t="str">
        <f t="shared" si="15"/>
        <v>N/A</v>
      </c>
      <c r="K210">
        <f t="shared" si="16"/>
        <v>0.24760000000000001</v>
      </c>
      <c r="L210">
        <f t="shared" si="17"/>
        <v>0.1527</v>
      </c>
      <c r="M210">
        <f t="shared" si="18"/>
        <v>1.9900000000000001E-2</v>
      </c>
      <c r="N210">
        <f t="shared" si="19"/>
        <v>3.2500000000000001E-2</v>
      </c>
    </row>
    <row r="211" spans="1:14" x14ac:dyDescent="0.3">
      <c r="A211" s="1">
        <v>50</v>
      </c>
      <c r="B211" t="s">
        <v>514</v>
      </c>
      <c r="C211" t="s">
        <v>6503</v>
      </c>
      <c r="D211" t="s">
        <v>6504</v>
      </c>
      <c r="E211" t="s">
        <v>6505</v>
      </c>
      <c r="F211" t="s">
        <v>6506</v>
      </c>
      <c r="G211" t="s">
        <v>6507</v>
      </c>
      <c r="I211" t="str">
        <f t="shared" si="14"/>
        <v>pos_trend</v>
      </c>
      <c r="J211">
        <f t="shared" si="15"/>
        <v>71930000</v>
      </c>
      <c r="K211">
        <f t="shared" si="16"/>
        <v>73190000</v>
      </c>
      <c r="L211">
        <f t="shared" si="17"/>
        <v>74640000</v>
      </c>
      <c r="M211">
        <f t="shared" si="18"/>
        <v>75540000</v>
      </c>
      <c r="N211">
        <f t="shared" si="19"/>
        <v>76280000</v>
      </c>
    </row>
    <row r="212" spans="1:14" x14ac:dyDescent="0.3">
      <c r="A212" s="1">
        <v>51</v>
      </c>
      <c r="B212" t="s">
        <v>519</v>
      </c>
      <c r="C212" t="s">
        <v>3269</v>
      </c>
      <c r="D212" t="s">
        <v>4069</v>
      </c>
      <c r="E212" t="s">
        <v>3436</v>
      </c>
      <c r="F212" t="s">
        <v>6498</v>
      </c>
      <c r="G212" t="s">
        <v>6499</v>
      </c>
      <c r="I212" t="str">
        <f t="shared" si="14"/>
        <v>pos_trend</v>
      </c>
      <c r="J212" t="str">
        <f t="shared" si="15"/>
        <v>1.05</v>
      </c>
      <c r="K212" t="str">
        <f t="shared" si="16"/>
        <v>1.31</v>
      </c>
      <c r="L212" t="str">
        <f t="shared" si="17"/>
        <v>1.51</v>
      </c>
      <c r="M212" t="str">
        <f t="shared" si="18"/>
        <v>1.54</v>
      </c>
      <c r="N212" t="str">
        <f t="shared" si="19"/>
        <v>1.59</v>
      </c>
    </row>
    <row r="213" spans="1:14" x14ac:dyDescent="0.3">
      <c r="A213" s="1">
        <v>52</v>
      </c>
      <c r="B213" t="s">
        <v>525</v>
      </c>
      <c r="C213" t="s">
        <v>332</v>
      </c>
      <c r="D213" t="s">
        <v>6500</v>
      </c>
      <c r="E213" t="s">
        <v>1590</v>
      </c>
      <c r="F213" t="s">
        <v>6501</v>
      </c>
      <c r="G213" t="s">
        <v>6502</v>
      </c>
      <c r="I213" t="str">
        <f t="shared" si="14"/>
        <v>N/A</v>
      </c>
      <c r="J213" t="str">
        <f t="shared" si="15"/>
        <v>N/A</v>
      </c>
      <c r="K213">
        <f t="shared" si="16"/>
        <v>0.24760000000000001</v>
      </c>
      <c r="L213">
        <f t="shared" si="17"/>
        <v>0.1527</v>
      </c>
      <c r="M213">
        <f t="shared" si="18"/>
        <v>1.9900000000000001E-2</v>
      </c>
      <c r="N213">
        <f t="shared" si="19"/>
        <v>3.2500000000000001E-2</v>
      </c>
    </row>
    <row r="214" spans="1:14" x14ac:dyDescent="0.3">
      <c r="A214" s="1">
        <v>53</v>
      </c>
      <c r="B214" t="s">
        <v>530</v>
      </c>
      <c r="C214" t="s">
        <v>6503</v>
      </c>
      <c r="D214" t="s">
        <v>6508</v>
      </c>
      <c r="E214" t="s">
        <v>6509</v>
      </c>
      <c r="F214" t="s">
        <v>6510</v>
      </c>
      <c r="G214" t="s">
        <v>6511</v>
      </c>
      <c r="I214" t="str">
        <f t="shared" si="14"/>
        <v>pos_trend</v>
      </c>
      <c r="J214">
        <f t="shared" si="15"/>
        <v>71930000</v>
      </c>
      <c r="K214">
        <f t="shared" si="16"/>
        <v>73260000</v>
      </c>
      <c r="L214">
        <f t="shared" si="17"/>
        <v>74690000</v>
      </c>
      <c r="M214">
        <f t="shared" si="18"/>
        <v>75600000</v>
      </c>
      <c r="N214">
        <f t="shared" si="19"/>
        <v>76340000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6512</v>
      </c>
      <c r="D217" t="s">
        <v>3155</v>
      </c>
      <c r="E217" t="s">
        <v>6513</v>
      </c>
      <c r="F217" t="s">
        <v>4695</v>
      </c>
      <c r="G217" t="s">
        <v>6514</v>
      </c>
      <c r="I217" t="str">
        <f t="shared" si="14"/>
        <v>N/A</v>
      </c>
      <c r="J217">
        <f t="shared" si="15"/>
        <v>123270000</v>
      </c>
      <c r="K217">
        <f t="shared" si="16"/>
        <v>110000000</v>
      </c>
      <c r="L217">
        <f t="shared" si="17"/>
        <v>122830000</v>
      </c>
      <c r="M217">
        <f t="shared" si="18"/>
        <v>117140000</v>
      </c>
      <c r="N217">
        <f t="shared" si="19"/>
        <v>135270000</v>
      </c>
    </row>
    <row r="218" spans="1:14" x14ac:dyDescent="0.3">
      <c r="A218" s="1">
        <v>1</v>
      </c>
      <c r="B218" t="s">
        <v>1531</v>
      </c>
      <c r="C218" t="s">
        <v>332</v>
      </c>
      <c r="D218" t="s">
        <v>3026</v>
      </c>
      <c r="E218" t="s">
        <v>2864</v>
      </c>
      <c r="F218" t="s">
        <v>1156</v>
      </c>
      <c r="G218" t="s">
        <v>6515</v>
      </c>
      <c r="I218" t="str">
        <f t="shared" si="14"/>
        <v>N/A</v>
      </c>
      <c r="J218" t="str">
        <f t="shared" si="15"/>
        <v>N/A</v>
      </c>
      <c r="K218">
        <f t="shared" si="16"/>
        <v>-0.1077</v>
      </c>
      <c r="L218">
        <f t="shared" si="17"/>
        <v>0.1167</v>
      </c>
      <c r="M218">
        <f t="shared" si="18"/>
        <v>-4.6399999999999997E-2</v>
      </c>
      <c r="N218">
        <f t="shared" si="19"/>
        <v>0.15480000000000002</v>
      </c>
    </row>
    <row r="219" spans="1:14" x14ac:dyDescent="0.3">
      <c r="A219" s="1">
        <v>2</v>
      </c>
      <c r="B219" t="s">
        <v>1536</v>
      </c>
      <c r="C219" t="s">
        <v>3250</v>
      </c>
      <c r="D219" t="s">
        <v>6516</v>
      </c>
      <c r="E219" t="s">
        <v>3341</v>
      </c>
      <c r="F219" t="s">
        <v>6517</v>
      </c>
      <c r="G219" t="s">
        <v>4995</v>
      </c>
      <c r="I219" t="str">
        <f t="shared" si="14"/>
        <v>N/A</v>
      </c>
      <c r="J219">
        <f t="shared" si="15"/>
        <v>3940000000</v>
      </c>
      <c r="K219">
        <f t="shared" si="16"/>
        <v>3370000000</v>
      </c>
      <c r="L219">
        <f t="shared" si="17"/>
        <v>3330000000</v>
      </c>
      <c r="M219">
        <f t="shared" si="18"/>
        <v>3470000000</v>
      </c>
      <c r="N219">
        <f t="shared" si="19"/>
        <v>3220000000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332</v>
      </c>
      <c r="D221" t="s">
        <v>6518</v>
      </c>
      <c r="E221" t="s">
        <v>6519</v>
      </c>
      <c r="F221" t="s">
        <v>2724</v>
      </c>
      <c r="G221" t="s">
        <v>332</v>
      </c>
      <c r="I221" t="str">
        <f t="shared" si="14"/>
        <v>N/A</v>
      </c>
      <c r="J221" t="str">
        <f t="shared" si="15"/>
        <v>N/A</v>
      </c>
      <c r="K221">
        <f t="shared" si="16"/>
        <v>10530000</v>
      </c>
      <c r="L221">
        <f t="shared" si="17"/>
        <v>1030000</v>
      </c>
      <c r="M221">
        <f t="shared" si="18"/>
        <v>6080000</v>
      </c>
      <c r="N221" t="str">
        <f t="shared" si="19"/>
        <v>N/A</v>
      </c>
    </row>
    <row r="222" spans="1:14" x14ac:dyDescent="0.3">
      <c r="A222" s="1">
        <v>5</v>
      </c>
      <c r="B222" t="s">
        <v>1553</v>
      </c>
      <c r="C222" t="s">
        <v>332</v>
      </c>
      <c r="D222" t="s">
        <v>6518</v>
      </c>
      <c r="E222" t="s">
        <v>6519</v>
      </c>
      <c r="F222" t="s">
        <v>2724</v>
      </c>
      <c r="G222" t="s">
        <v>332</v>
      </c>
      <c r="I222" t="str">
        <f t="shared" si="14"/>
        <v>N/A</v>
      </c>
      <c r="J222" t="str">
        <f t="shared" si="15"/>
        <v>N/A</v>
      </c>
      <c r="K222">
        <f t="shared" si="16"/>
        <v>10530000</v>
      </c>
      <c r="L222">
        <f t="shared" si="17"/>
        <v>1030000</v>
      </c>
      <c r="M222">
        <f t="shared" si="18"/>
        <v>6080000</v>
      </c>
      <c r="N222" t="str">
        <f t="shared" si="19"/>
        <v>N/A</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6520</v>
      </c>
      <c r="D224" t="s">
        <v>6521</v>
      </c>
      <c r="E224" t="s">
        <v>6522</v>
      </c>
      <c r="F224" t="s">
        <v>6523</v>
      </c>
      <c r="G224" t="s">
        <v>6524</v>
      </c>
      <c r="I224" t="str">
        <f t="shared" si="14"/>
        <v>N/A</v>
      </c>
      <c r="J224">
        <f t="shared" si="15"/>
        <v>17680000</v>
      </c>
      <c r="K224">
        <f t="shared" si="16"/>
        <v>10630000</v>
      </c>
      <c r="L224">
        <f t="shared" si="17"/>
        <v>21990000</v>
      </c>
      <c r="M224">
        <f t="shared" si="18"/>
        <v>47450000</v>
      </c>
      <c r="N224">
        <f t="shared" si="19"/>
        <v>39410000</v>
      </c>
    </row>
    <row r="225" spans="1:14" x14ac:dyDescent="0.3">
      <c r="A225" s="1">
        <v>8</v>
      </c>
      <c r="B225" t="s">
        <v>1558</v>
      </c>
      <c r="C225" t="s">
        <v>332</v>
      </c>
      <c r="D225" t="s">
        <v>332</v>
      </c>
      <c r="E225" t="s">
        <v>332</v>
      </c>
      <c r="F225" t="s">
        <v>6525</v>
      </c>
      <c r="G225" t="s">
        <v>573</v>
      </c>
      <c r="I225" t="str">
        <f t="shared" si="14"/>
        <v>N/A</v>
      </c>
      <c r="J225" t="str">
        <f t="shared" si="15"/>
        <v>N/A</v>
      </c>
      <c r="K225" t="str">
        <f t="shared" si="16"/>
        <v>N/A</v>
      </c>
      <c r="L225" t="str">
        <f t="shared" si="17"/>
        <v>N/A</v>
      </c>
      <c r="M225">
        <f t="shared" si="18"/>
        <v>93170000</v>
      </c>
      <c r="N225">
        <f t="shared" si="19"/>
        <v>19570000</v>
      </c>
    </row>
    <row r="226" spans="1:14" x14ac:dyDescent="0.3">
      <c r="A226" s="1">
        <v>9</v>
      </c>
      <c r="B226" t="s">
        <v>1564</v>
      </c>
      <c r="C226" t="s">
        <v>6526</v>
      </c>
      <c r="D226" t="s">
        <v>52</v>
      </c>
      <c r="E226" t="s">
        <v>6527</v>
      </c>
      <c r="F226" t="s">
        <v>1767</v>
      </c>
      <c r="G226" t="s">
        <v>1764</v>
      </c>
      <c r="I226" t="str">
        <f t="shared" si="14"/>
        <v>N/A</v>
      </c>
      <c r="J226">
        <f t="shared" si="15"/>
        <v>1210000000</v>
      </c>
      <c r="K226">
        <f t="shared" si="16"/>
        <v>1390000000</v>
      </c>
      <c r="L226">
        <f t="shared" si="17"/>
        <v>1520000000</v>
      </c>
      <c r="M226">
        <f t="shared" si="18"/>
        <v>1590000000</v>
      </c>
      <c r="N226">
        <f t="shared" si="19"/>
        <v>1460000000</v>
      </c>
    </row>
    <row r="227" spans="1:14" x14ac:dyDescent="0.3">
      <c r="A227" s="1">
        <v>10</v>
      </c>
      <c r="B227" t="s">
        <v>1570</v>
      </c>
      <c r="C227" t="s">
        <v>3430</v>
      </c>
      <c r="D227" t="s">
        <v>2918</v>
      </c>
      <c r="E227" t="s">
        <v>54</v>
      </c>
      <c r="F227" t="s">
        <v>1219</v>
      </c>
      <c r="G227" t="s">
        <v>3992</v>
      </c>
      <c r="I227" t="str">
        <f t="shared" si="14"/>
        <v>N/A</v>
      </c>
      <c r="J227">
        <f t="shared" si="15"/>
        <v>2160000000</v>
      </c>
      <c r="K227">
        <f t="shared" si="16"/>
        <v>1380000000</v>
      </c>
      <c r="L227">
        <f t="shared" si="17"/>
        <v>1050000000</v>
      </c>
      <c r="M227">
        <f t="shared" si="18"/>
        <v>1200000000</v>
      </c>
      <c r="N227">
        <f t="shared" si="19"/>
        <v>1110000000</v>
      </c>
    </row>
    <row r="228" spans="1:14" x14ac:dyDescent="0.3">
      <c r="A228" s="1">
        <v>11</v>
      </c>
      <c r="B228" t="s">
        <v>1576</v>
      </c>
      <c r="C228" t="s">
        <v>6528</v>
      </c>
      <c r="D228" t="s">
        <v>6529</v>
      </c>
      <c r="E228" t="s">
        <v>6530</v>
      </c>
      <c r="F228" t="s">
        <v>6531</v>
      </c>
      <c r="G228" t="s">
        <v>6532</v>
      </c>
      <c r="I228" t="str">
        <f t="shared" si="14"/>
        <v>N/A</v>
      </c>
      <c r="J228">
        <f t="shared" si="15"/>
        <v>339320000</v>
      </c>
      <c r="K228">
        <f t="shared" si="16"/>
        <v>494690000</v>
      </c>
      <c r="L228">
        <f t="shared" si="17"/>
        <v>367720000</v>
      </c>
      <c r="M228">
        <f t="shared" si="18"/>
        <v>411660000</v>
      </c>
      <c r="N228">
        <f t="shared" si="19"/>
        <v>497500000</v>
      </c>
    </row>
    <row r="229" spans="1:14" x14ac:dyDescent="0.3">
      <c r="A229" s="1">
        <v>12</v>
      </c>
      <c r="B229" t="s">
        <v>1582</v>
      </c>
      <c r="C229" t="s">
        <v>6533</v>
      </c>
      <c r="D229" t="s">
        <v>6534</v>
      </c>
      <c r="E229" t="s">
        <v>4939</v>
      </c>
      <c r="F229" t="s">
        <v>6535</v>
      </c>
      <c r="G229" t="s">
        <v>6080</v>
      </c>
      <c r="I229" t="str">
        <f t="shared" si="14"/>
        <v>N/A</v>
      </c>
      <c r="J229">
        <f t="shared" si="15"/>
        <v>209270000</v>
      </c>
      <c r="K229">
        <f t="shared" si="16"/>
        <v>81870000</v>
      </c>
      <c r="L229">
        <f t="shared" si="17"/>
        <v>365280000</v>
      </c>
      <c r="M229">
        <f t="shared" si="18"/>
        <v>126550000</v>
      </c>
      <c r="N229">
        <f t="shared" si="19"/>
        <v>90200000</v>
      </c>
    </row>
    <row r="230" spans="1:14" x14ac:dyDescent="0.3">
      <c r="A230" s="1">
        <v>13</v>
      </c>
      <c r="B230" t="s">
        <v>1588</v>
      </c>
      <c r="C230" t="s">
        <v>332</v>
      </c>
      <c r="D230" t="s">
        <v>6536</v>
      </c>
      <c r="E230" t="s">
        <v>6537</v>
      </c>
      <c r="F230" t="s">
        <v>5907</v>
      </c>
      <c r="G230" t="s">
        <v>6538</v>
      </c>
      <c r="I230" t="str">
        <f t="shared" si="14"/>
        <v>N/A</v>
      </c>
      <c r="J230" t="str">
        <f t="shared" si="15"/>
        <v>N/A</v>
      </c>
      <c r="K230">
        <f t="shared" si="16"/>
        <v>-0.14560000000000001</v>
      </c>
      <c r="L230">
        <f t="shared" si="17"/>
        <v>-1.18E-2</v>
      </c>
      <c r="M230">
        <f t="shared" si="18"/>
        <v>4.3700000000000003E-2</v>
      </c>
      <c r="N230">
        <f t="shared" si="19"/>
        <v>-7.3700000000000002E-2</v>
      </c>
    </row>
    <row r="231" spans="1:14" x14ac:dyDescent="0.3">
      <c r="A231" s="1">
        <v>14</v>
      </c>
      <c r="B231" t="s">
        <v>1593</v>
      </c>
      <c r="C231" t="s">
        <v>3778</v>
      </c>
      <c r="D231" t="s">
        <v>1723</v>
      </c>
      <c r="E231" t="s">
        <v>6539</v>
      </c>
      <c r="F231" t="s">
        <v>6540</v>
      </c>
      <c r="G231" t="s">
        <v>6541</v>
      </c>
      <c r="I231" t="str">
        <f t="shared" si="14"/>
        <v>pos_trend</v>
      </c>
      <c r="J231">
        <f t="shared" si="15"/>
        <v>3270000000</v>
      </c>
      <c r="K231">
        <f t="shared" si="16"/>
        <v>3930000000</v>
      </c>
      <c r="L231">
        <f t="shared" si="17"/>
        <v>4360000000</v>
      </c>
      <c r="M231">
        <f t="shared" si="18"/>
        <v>4950000000</v>
      </c>
      <c r="N231">
        <f t="shared" si="19"/>
        <v>5550000000</v>
      </c>
    </row>
    <row r="232" spans="1:14" x14ac:dyDescent="0.3">
      <c r="A232" s="1">
        <v>15</v>
      </c>
      <c r="B232" t="s">
        <v>1599</v>
      </c>
      <c r="C232" t="s">
        <v>6022</v>
      </c>
      <c r="D232" t="s">
        <v>6542</v>
      </c>
      <c r="E232" t="s">
        <v>6543</v>
      </c>
      <c r="F232" t="s">
        <v>6544</v>
      </c>
      <c r="G232" t="s">
        <v>6545</v>
      </c>
      <c r="I232" t="str">
        <f t="shared" si="14"/>
        <v>pos_trend</v>
      </c>
      <c r="J232">
        <f t="shared" si="15"/>
        <v>3400000000</v>
      </c>
      <c r="K232">
        <f t="shared" si="16"/>
        <v>4059999999.9999995</v>
      </c>
      <c r="L232">
        <f t="shared" si="17"/>
        <v>4490000000</v>
      </c>
      <c r="M232">
        <f t="shared" si="18"/>
        <v>5080000000</v>
      </c>
      <c r="N232">
        <f t="shared" si="19"/>
        <v>5680000000</v>
      </c>
    </row>
    <row r="233" spans="1:14" x14ac:dyDescent="0.3">
      <c r="A233" s="1">
        <v>16</v>
      </c>
      <c r="B233" t="s">
        <v>1605</v>
      </c>
      <c r="C233" t="s">
        <v>1964</v>
      </c>
      <c r="D233" t="s">
        <v>6546</v>
      </c>
      <c r="E233" t="s">
        <v>6547</v>
      </c>
      <c r="F233" t="s">
        <v>48</v>
      </c>
      <c r="G233" t="s">
        <v>4829</v>
      </c>
      <c r="I233" t="str">
        <f t="shared" si="14"/>
        <v>N/A</v>
      </c>
      <c r="J233">
        <f t="shared" si="15"/>
        <v>2280000000</v>
      </c>
      <c r="K233">
        <f t="shared" si="16"/>
        <v>852040000</v>
      </c>
      <c r="L233">
        <f t="shared" si="17"/>
        <v>925900000</v>
      </c>
      <c r="M233">
        <f t="shared" si="18"/>
        <v>1100000000</v>
      </c>
      <c r="N233">
        <f t="shared" si="19"/>
        <v>1340000000</v>
      </c>
    </row>
    <row r="234" spans="1:14" x14ac:dyDescent="0.3">
      <c r="A234" s="1">
        <v>17</v>
      </c>
      <c r="B234" t="s">
        <v>1611</v>
      </c>
      <c r="C234" t="s">
        <v>6548</v>
      </c>
      <c r="D234" t="s">
        <v>6549</v>
      </c>
      <c r="E234" t="s">
        <v>6550</v>
      </c>
      <c r="F234" t="s">
        <v>6551</v>
      </c>
      <c r="G234" t="s">
        <v>6552</v>
      </c>
      <c r="I234" t="str">
        <f t="shared" si="14"/>
        <v>N/A</v>
      </c>
      <c r="J234">
        <f t="shared" si="15"/>
        <v>602050000</v>
      </c>
      <c r="K234">
        <f t="shared" si="16"/>
        <v>217500000</v>
      </c>
      <c r="L234">
        <f t="shared" si="17"/>
        <v>218510000</v>
      </c>
      <c r="M234">
        <f t="shared" si="18"/>
        <v>656250000</v>
      </c>
      <c r="N234">
        <f t="shared" si="19"/>
        <v>677730000</v>
      </c>
    </row>
    <row r="235" spans="1:14" x14ac:dyDescent="0.3">
      <c r="A235" s="1">
        <v>18</v>
      </c>
      <c r="B235" t="s">
        <v>1617</v>
      </c>
      <c r="C235" t="s">
        <v>6553</v>
      </c>
      <c r="D235" t="s">
        <v>6554</v>
      </c>
      <c r="E235" t="s">
        <v>6555</v>
      </c>
      <c r="F235" t="s">
        <v>6556</v>
      </c>
      <c r="G235" t="s">
        <v>6557</v>
      </c>
      <c r="I235" t="str">
        <f t="shared" si="14"/>
        <v>pos_trend</v>
      </c>
      <c r="J235">
        <f t="shared" si="15"/>
        <v>516470000</v>
      </c>
      <c r="K235">
        <f t="shared" si="16"/>
        <v>2630000000</v>
      </c>
      <c r="L235">
        <f t="shared" si="17"/>
        <v>2950000000</v>
      </c>
      <c r="M235">
        <f t="shared" si="18"/>
        <v>3320000000</v>
      </c>
      <c r="N235">
        <f t="shared" si="19"/>
        <v>3660000000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6558</v>
      </c>
      <c r="E239" t="s">
        <v>6559</v>
      </c>
      <c r="F239" t="s">
        <v>332</v>
      </c>
      <c r="G239" t="s">
        <v>332</v>
      </c>
      <c r="I239" t="str">
        <f t="shared" si="14"/>
        <v>N/A</v>
      </c>
      <c r="J239" t="str">
        <f t="shared" si="15"/>
        <v>N/A</v>
      </c>
      <c r="K239">
        <f t="shared" si="16"/>
        <v>366470000</v>
      </c>
      <c r="L239">
        <f t="shared" si="17"/>
        <v>394670000</v>
      </c>
      <c r="M239" t="str">
        <f t="shared" si="18"/>
        <v>N/A</v>
      </c>
      <c r="N239" t="str">
        <f t="shared" si="19"/>
        <v>N/A</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6560</v>
      </c>
      <c r="D241" t="s">
        <v>6561</v>
      </c>
      <c r="E241" t="s">
        <v>6562</v>
      </c>
      <c r="F241" t="s">
        <v>6563</v>
      </c>
      <c r="G241" t="s">
        <v>6564</v>
      </c>
      <c r="I241" t="str">
        <f t="shared" si="14"/>
        <v>N/A</v>
      </c>
      <c r="J241" t="str">
        <f t="shared" si="15"/>
        <v>(130.85M)</v>
      </c>
      <c r="K241" t="str">
        <f t="shared" si="16"/>
        <v>(130.35M)</v>
      </c>
      <c r="L241" t="str">
        <f t="shared" si="17"/>
        <v>(129.75M)</v>
      </c>
      <c r="M241" t="str">
        <f t="shared" si="18"/>
        <v>(129.7M)</v>
      </c>
      <c r="N241" t="str">
        <f t="shared" si="19"/>
        <v>(129.57M)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6565</v>
      </c>
      <c r="E243" t="s">
        <v>6566</v>
      </c>
      <c r="F243" t="s">
        <v>6567</v>
      </c>
      <c r="G243" t="s">
        <v>6568</v>
      </c>
      <c r="I243" t="str">
        <f t="shared" si="14"/>
        <v>N/A</v>
      </c>
      <c r="J243" t="str">
        <f t="shared" si="15"/>
        <v>N/A</v>
      </c>
      <c r="K243">
        <f t="shared" si="16"/>
        <v>0.2039</v>
      </c>
      <c r="L243">
        <f t="shared" si="17"/>
        <v>0.10830000000000001</v>
      </c>
      <c r="M243">
        <f t="shared" si="18"/>
        <v>0.13550000000000001</v>
      </c>
      <c r="N243">
        <f t="shared" si="19"/>
        <v>0.12240000000000001</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6569</v>
      </c>
      <c r="D246" t="s">
        <v>6570</v>
      </c>
      <c r="E246" t="s">
        <v>6571</v>
      </c>
      <c r="F246" t="s">
        <v>6572</v>
      </c>
      <c r="G246" t="s">
        <v>6573</v>
      </c>
      <c r="I246" t="str">
        <f t="shared" si="14"/>
        <v>N/A</v>
      </c>
      <c r="J246">
        <f t="shared" si="15"/>
        <v>158990000</v>
      </c>
      <c r="K246">
        <f t="shared" si="16"/>
        <v>167670000</v>
      </c>
      <c r="L246">
        <f t="shared" si="17"/>
        <v>179180000</v>
      </c>
      <c r="M246">
        <f t="shared" si="18"/>
        <v>194030000</v>
      </c>
      <c r="N246">
        <f t="shared" si="19"/>
        <v>176200000</v>
      </c>
    </row>
    <row r="247" spans="1:14" x14ac:dyDescent="0.3">
      <c r="A247" s="1">
        <v>30</v>
      </c>
      <c r="B247" t="s">
        <v>1649</v>
      </c>
      <c r="C247" t="s">
        <v>6574</v>
      </c>
      <c r="D247" t="s">
        <v>6575</v>
      </c>
      <c r="E247" t="s">
        <v>6576</v>
      </c>
      <c r="F247" t="s">
        <v>6577</v>
      </c>
      <c r="G247" t="s">
        <v>6578</v>
      </c>
      <c r="I247" t="str">
        <f t="shared" si="14"/>
        <v>pos_trend</v>
      </c>
      <c r="J247">
        <f t="shared" si="15"/>
        <v>154240000</v>
      </c>
      <c r="K247">
        <f t="shared" si="16"/>
        <v>194470000</v>
      </c>
      <c r="L247">
        <f t="shared" si="17"/>
        <v>208430000</v>
      </c>
      <c r="M247">
        <f t="shared" si="18"/>
        <v>226310000</v>
      </c>
      <c r="N247">
        <f t="shared" si="19"/>
        <v>233440000</v>
      </c>
    </row>
    <row r="248" spans="1:14" x14ac:dyDescent="0.3">
      <c r="A248" s="1">
        <v>31</v>
      </c>
      <c r="B248" t="s">
        <v>681</v>
      </c>
      <c r="C248" t="s">
        <v>2897</v>
      </c>
      <c r="D248" t="s">
        <v>6579</v>
      </c>
      <c r="E248" t="s">
        <v>689</v>
      </c>
      <c r="F248" t="s">
        <v>6580</v>
      </c>
      <c r="G248" t="s">
        <v>6581</v>
      </c>
      <c r="I248" t="str">
        <f t="shared" si="14"/>
        <v>pos_trend</v>
      </c>
      <c r="J248">
        <f t="shared" si="15"/>
        <v>41970000</v>
      </c>
      <c r="K248">
        <f t="shared" si="16"/>
        <v>55250000</v>
      </c>
      <c r="L248">
        <f t="shared" si="17"/>
        <v>67830000</v>
      </c>
      <c r="M248">
        <f t="shared" si="18"/>
        <v>71120000</v>
      </c>
      <c r="N248">
        <f t="shared" si="19"/>
        <v>74040000</v>
      </c>
    </row>
    <row r="249" spans="1:14" x14ac:dyDescent="0.3">
      <c r="A249" s="1">
        <v>32</v>
      </c>
      <c r="B249" t="s">
        <v>667</v>
      </c>
      <c r="C249" t="s">
        <v>6582</v>
      </c>
      <c r="D249" t="s">
        <v>6583</v>
      </c>
      <c r="E249" t="s">
        <v>6584</v>
      </c>
      <c r="F249" t="s">
        <v>6585</v>
      </c>
      <c r="G249" t="s">
        <v>6586</v>
      </c>
      <c r="I249" t="str">
        <f t="shared" si="14"/>
        <v>pos_trend</v>
      </c>
      <c r="J249">
        <f t="shared" si="15"/>
        <v>112270000</v>
      </c>
      <c r="K249">
        <f t="shared" si="16"/>
        <v>139220000</v>
      </c>
      <c r="L249">
        <f t="shared" si="17"/>
        <v>140610000</v>
      </c>
      <c r="M249">
        <f t="shared" si="18"/>
        <v>155190000</v>
      </c>
      <c r="N249">
        <f t="shared" si="19"/>
        <v>159400000</v>
      </c>
    </row>
    <row r="250" spans="1:14" x14ac:dyDescent="0.3">
      <c r="A250" s="1">
        <v>33</v>
      </c>
      <c r="B250" t="s">
        <v>1664</v>
      </c>
      <c r="C250" t="s">
        <v>6587</v>
      </c>
      <c r="D250" t="s">
        <v>5855</v>
      </c>
      <c r="E250" t="s">
        <v>6588</v>
      </c>
      <c r="F250" t="s">
        <v>6589</v>
      </c>
      <c r="G250" t="s">
        <v>6590</v>
      </c>
      <c r="I250" t="str">
        <f t="shared" si="14"/>
        <v>N/A</v>
      </c>
      <c r="J250">
        <f t="shared" si="15"/>
        <v>37770000</v>
      </c>
      <c r="K250">
        <f t="shared" si="16"/>
        <v>41900000</v>
      </c>
      <c r="L250">
        <f t="shared" si="17"/>
        <v>40590000</v>
      </c>
      <c r="M250">
        <f t="shared" si="18"/>
        <v>44520000</v>
      </c>
      <c r="N250">
        <f t="shared" si="19"/>
        <v>45830000</v>
      </c>
    </row>
    <row r="251" spans="1:14" x14ac:dyDescent="0.3">
      <c r="A251" s="1">
        <v>34</v>
      </c>
      <c r="B251" t="s">
        <v>688</v>
      </c>
      <c r="C251" t="s">
        <v>6591</v>
      </c>
      <c r="D251" t="s">
        <v>6592</v>
      </c>
      <c r="E251" t="s">
        <v>6593</v>
      </c>
      <c r="F251" t="s">
        <v>6594</v>
      </c>
      <c r="G251" t="s">
        <v>6595</v>
      </c>
      <c r="I251" t="str">
        <f t="shared" si="14"/>
        <v>pos_trend</v>
      </c>
      <c r="J251">
        <f t="shared" si="15"/>
        <v>7810000000</v>
      </c>
      <c r="K251">
        <f t="shared" si="16"/>
        <v>7920000000</v>
      </c>
      <c r="L251">
        <f t="shared" si="17"/>
        <v>8350000000</v>
      </c>
      <c r="M251">
        <f t="shared" si="18"/>
        <v>9120000000</v>
      </c>
      <c r="N251">
        <f t="shared" si="19"/>
        <v>9450000000</v>
      </c>
    </row>
    <row r="252" spans="1:14" x14ac:dyDescent="0.3">
      <c r="A252" s="1">
        <v>35</v>
      </c>
      <c r="B252" t="s">
        <v>1673</v>
      </c>
      <c r="C252" t="s">
        <v>332</v>
      </c>
      <c r="D252" t="s">
        <v>6596</v>
      </c>
      <c r="E252" t="s">
        <v>6597</v>
      </c>
      <c r="F252" t="s">
        <v>6598</v>
      </c>
      <c r="G252" t="s">
        <v>6599</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1.3999999999999999E-2</v>
      </c>
      <c r="L252">
        <f t="shared" ref="L252:L315" si="23">IF(TRIM(E252)="-", "N/A", IF(RIGHT(E252,1)="M",1000000*VALUE(LEFT(E252,LEN(E252)-1)),IF(RIGHT(E252,1)="B",1000000000*VALUE(LEFT(E252,LEN(E252)-1)),IF(RIGHT(E252,1)="%",0.01*VALUE(LEFT(E252,LEN(E252)-1)),E252))))</f>
        <v>5.4699999999999999E-2</v>
      </c>
      <c r="M252">
        <f t="shared" ref="M252:M315" si="24">IF(TRIM(F252)="-", "N/A", IF(RIGHT(F252,1)="M",1000000*VALUE(LEFT(F252,LEN(F252)-1)),IF(RIGHT(F252,1)="B",1000000000*VALUE(LEFT(F252,LEN(F252)-1)),IF(RIGHT(F252,1)="%",0.01*VALUE(LEFT(F252,LEN(F252)-1)),F252))))</f>
        <v>9.240000000000001E-2</v>
      </c>
      <c r="N252">
        <f t="shared" ref="N252:N315" si="25">IF(TRIM(G252)="-", "N/A", IF(RIGHT(G252,1)="M",1000000*VALUE(LEFT(G252,LEN(G252)-1)),IF(RIGHT(G252,1)="B",1000000000*VALUE(LEFT(G252,LEN(G252)-1)),IF(RIGHT(G252,1)="%",0.01*VALUE(LEFT(G252,LEN(G252)-1)),G252))))</f>
        <v>3.5900000000000001E-2</v>
      </c>
    </row>
    <row r="253" spans="1:14" x14ac:dyDescent="0.3">
      <c r="A253" s="1">
        <v>36</v>
      </c>
      <c r="B253" t="s">
        <v>1678</v>
      </c>
      <c r="C253" t="s">
        <v>332</v>
      </c>
      <c r="D253" t="s">
        <v>332</v>
      </c>
      <c r="E253" t="s">
        <v>332</v>
      </c>
      <c r="F253" t="s">
        <v>332</v>
      </c>
      <c r="G253" t="s">
        <v>5998</v>
      </c>
      <c r="I253" t="str">
        <f t="shared" si="20"/>
        <v>N/A</v>
      </c>
      <c r="J253" t="str">
        <f t="shared" si="21"/>
        <v>N/A</v>
      </c>
      <c r="K253" t="str">
        <f t="shared" si="22"/>
        <v>N/A</v>
      </c>
      <c r="L253" t="str">
        <f t="shared" si="23"/>
        <v>N/A</v>
      </c>
      <c r="M253" t="str">
        <f t="shared" si="24"/>
        <v>N/A</v>
      </c>
      <c r="N253">
        <f t="shared" si="25"/>
        <v>1.3000000000000001E-2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6600</v>
      </c>
      <c r="D256" t="s">
        <v>6601</v>
      </c>
      <c r="E256" t="s">
        <v>6602</v>
      </c>
      <c r="F256" t="s">
        <v>6603</v>
      </c>
      <c r="G256" t="s">
        <v>6604</v>
      </c>
      <c r="I256" t="str">
        <f t="shared" si="20"/>
        <v>pos_trend</v>
      </c>
      <c r="J256">
        <f t="shared" si="21"/>
        <v>5360000000</v>
      </c>
      <c r="K256">
        <f t="shared" si="22"/>
        <v>5580000000</v>
      </c>
      <c r="L256">
        <f t="shared" si="23"/>
        <v>6350000000</v>
      </c>
      <c r="M256">
        <f t="shared" si="24"/>
        <v>6950000000</v>
      </c>
      <c r="N256">
        <f t="shared" si="25"/>
        <v>7370000000</v>
      </c>
    </row>
    <row r="257" spans="1:14" x14ac:dyDescent="0.3">
      <c r="A257" s="1">
        <v>1</v>
      </c>
      <c r="B257" t="s">
        <v>1686</v>
      </c>
      <c r="C257" t="s">
        <v>3774</v>
      </c>
      <c r="D257" t="s">
        <v>6605</v>
      </c>
      <c r="E257" t="s">
        <v>5112</v>
      </c>
      <c r="F257" t="s">
        <v>6606</v>
      </c>
      <c r="G257" t="s">
        <v>6607</v>
      </c>
      <c r="I257" t="str">
        <f t="shared" si="20"/>
        <v>N/A</v>
      </c>
      <c r="J257">
        <f t="shared" si="21"/>
        <v>2180000000</v>
      </c>
      <c r="K257">
        <f t="shared" si="22"/>
        <v>2490000000</v>
      </c>
      <c r="L257">
        <f t="shared" si="23"/>
        <v>2960000000</v>
      </c>
      <c r="M257">
        <f t="shared" si="24"/>
        <v>1920000000</v>
      </c>
      <c r="N257">
        <f t="shared" si="25"/>
        <v>2040000000</v>
      </c>
    </row>
    <row r="258" spans="1:14" x14ac:dyDescent="0.3">
      <c r="A258" s="1">
        <v>2</v>
      </c>
      <c r="B258" t="s">
        <v>1691</v>
      </c>
      <c r="C258" t="s">
        <v>6608</v>
      </c>
      <c r="D258" t="s">
        <v>1792</v>
      </c>
      <c r="E258" t="s">
        <v>6609</v>
      </c>
      <c r="F258" t="s">
        <v>6610</v>
      </c>
      <c r="G258" t="s">
        <v>6611</v>
      </c>
      <c r="I258" t="str">
        <f t="shared" si="20"/>
        <v>N/A</v>
      </c>
      <c r="J258">
        <f t="shared" si="21"/>
        <v>3180000000</v>
      </c>
      <c r="K258">
        <f t="shared" si="22"/>
        <v>3090000000</v>
      </c>
      <c r="L258">
        <f t="shared" si="23"/>
        <v>3380000000</v>
      </c>
      <c r="M258">
        <f t="shared" si="24"/>
        <v>5030000000</v>
      </c>
      <c r="N258">
        <f t="shared" si="25"/>
        <v>5330000000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6425</v>
      </c>
      <c r="E260" t="s">
        <v>6612</v>
      </c>
      <c r="F260" t="s">
        <v>6613</v>
      </c>
      <c r="G260" t="s">
        <v>6614</v>
      </c>
      <c r="I260" t="str">
        <f t="shared" si="20"/>
        <v>N/A</v>
      </c>
      <c r="J260" t="str">
        <f t="shared" si="21"/>
        <v>N/A</v>
      </c>
      <c r="K260">
        <f t="shared" si="22"/>
        <v>4.02E-2</v>
      </c>
      <c r="L260">
        <f t="shared" si="23"/>
        <v>0.1371</v>
      </c>
      <c r="M260">
        <f t="shared" si="24"/>
        <v>9.4500000000000001E-2</v>
      </c>
      <c r="N260">
        <f t="shared" si="25"/>
        <v>6.1500000000000006E-2</v>
      </c>
    </row>
    <row r="261" spans="1:14" x14ac:dyDescent="0.3">
      <c r="A261" s="1">
        <v>5</v>
      </c>
      <c r="B261" t="s">
        <v>1702</v>
      </c>
      <c r="C261" t="s">
        <v>5701</v>
      </c>
      <c r="D261" t="s">
        <v>2994</v>
      </c>
      <c r="E261" t="s">
        <v>6615</v>
      </c>
      <c r="F261" t="s">
        <v>6616</v>
      </c>
      <c r="G261" t="s">
        <v>6617</v>
      </c>
      <c r="I261" t="str">
        <f t="shared" si="20"/>
        <v>N/A</v>
      </c>
      <c r="J261">
        <f t="shared" si="21"/>
        <v>1420000000</v>
      </c>
      <c r="K261">
        <f t="shared" si="22"/>
        <v>1290000000</v>
      </c>
      <c r="L261">
        <f t="shared" si="23"/>
        <v>827070000</v>
      </c>
      <c r="M261">
        <f t="shared" si="24"/>
        <v>950000000</v>
      </c>
      <c r="N261">
        <f t="shared" si="25"/>
        <v>855830000</v>
      </c>
    </row>
    <row r="262" spans="1:14" x14ac:dyDescent="0.3">
      <c r="A262" s="1">
        <v>6</v>
      </c>
      <c r="B262" t="s">
        <v>699</v>
      </c>
      <c r="C262" t="s">
        <v>1245</v>
      </c>
      <c r="D262" t="s">
        <v>6618</v>
      </c>
      <c r="E262" t="s">
        <v>6619</v>
      </c>
      <c r="F262" t="s">
        <v>6620</v>
      </c>
      <c r="G262" t="s">
        <v>6621</v>
      </c>
      <c r="I262" t="str">
        <f t="shared" si="20"/>
        <v>N/A</v>
      </c>
      <c r="J262">
        <f t="shared" si="21"/>
        <v>1010000000</v>
      </c>
      <c r="K262">
        <f t="shared" si="22"/>
        <v>872480000</v>
      </c>
      <c r="L262">
        <f t="shared" si="23"/>
        <v>491090000</v>
      </c>
      <c r="M262">
        <f t="shared" si="24"/>
        <v>423410000</v>
      </c>
      <c r="N262">
        <f t="shared" si="25"/>
        <v>473650000</v>
      </c>
    </row>
    <row r="263" spans="1:14" x14ac:dyDescent="0.3">
      <c r="A263" s="1">
        <v>7</v>
      </c>
      <c r="B263" t="s">
        <v>701</v>
      </c>
      <c r="C263" t="s">
        <v>6622</v>
      </c>
      <c r="D263" t="s">
        <v>6623</v>
      </c>
      <c r="E263" t="s">
        <v>6624</v>
      </c>
      <c r="F263" t="s">
        <v>332</v>
      </c>
      <c r="G263" t="s">
        <v>332</v>
      </c>
      <c r="I263" t="str">
        <f t="shared" si="20"/>
        <v>N/A</v>
      </c>
      <c r="J263">
        <f t="shared" si="21"/>
        <v>720000000</v>
      </c>
      <c r="K263">
        <f t="shared" si="22"/>
        <v>559080000</v>
      </c>
      <c r="L263">
        <f t="shared" si="23"/>
        <v>93980000</v>
      </c>
      <c r="M263" t="str">
        <f t="shared" si="24"/>
        <v>N/A</v>
      </c>
      <c r="N263" t="str">
        <f t="shared" si="25"/>
        <v>N/A</v>
      </c>
    </row>
    <row r="264" spans="1:14" x14ac:dyDescent="0.3">
      <c r="A264" s="1">
        <v>8</v>
      </c>
      <c r="B264" t="s">
        <v>700</v>
      </c>
      <c r="C264" t="s">
        <v>6625</v>
      </c>
      <c r="D264" t="s">
        <v>6626</v>
      </c>
      <c r="E264" t="s">
        <v>6627</v>
      </c>
      <c r="F264" t="s">
        <v>6620</v>
      </c>
      <c r="G264" t="s">
        <v>6621</v>
      </c>
      <c r="I264" t="str">
        <f t="shared" si="20"/>
        <v>pos_trend</v>
      </c>
      <c r="J264">
        <f t="shared" si="21"/>
        <v>289510000</v>
      </c>
      <c r="K264">
        <f t="shared" si="22"/>
        <v>313390000</v>
      </c>
      <c r="L264">
        <f t="shared" si="23"/>
        <v>397110000</v>
      </c>
      <c r="M264">
        <f t="shared" si="24"/>
        <v>423410000</v>
      </c>
      <c r="N264">
        <f t="shared" si="25"/>
        <v>473650000</v>
      </c>
    </row>
    <row r="265" spans="1:14" x14ac:dyDescent="0.3">
      <c r="A265" s="1">
        <v>9</v>
      </c>
      <c r="B265" t="s">
        <v>727</v>
      </c>
      <c r="C265" t="s">
        <v>6628</v>
      </c>
      <c r="D265" t="s">
        <v>6629</v>
      </c>
      <c r="E265" t="s">
        <v>6630</v>
      </c>
      <c r="F265" t="s">
        <v>6631</v>
      </c>
      <c r="G265" t="s">
        <v>6632</v>
      </c>
      <c r="I265" t="str">
        <f t="shared" si="20"/>
        <v>N/A</v>
      </c>
      <c r="J265">
        <f t="shared" si="21"/>
        <v>412460000</v>
      </c>
      <c r="K265">
        <f t="shared" si="22"/>
        <v>415050000</v>
      </c>
      <c r="L265">
        <f t="shared" si="23"/>
        <v>335980000</v>
      </c>
      <c r="M265">
        <f t="shared" si="24"/>
        <v>526580000.00000006</v>
      </c>
      <c r="N265">
        <f t="shared" si="25"/>
        <v>382180000</v>
      </c>
    </row>
    <row r="266" spans="1:14" x14ac:dyDescent="0.3">
      <c r="A266" s="1">
        <v>10</v>
      </c>
      <c r="B266" t="s">
        <v>1726</v>
      </c>
      <c r="C266" t="s">
        <v>6628</v>
      </c>
      <c r="D266" t="s">
        <v>6633</v>
      </c>
      <c r="E266" t="s">
        <v>6634</v>
      </c>
      <c r="F266" t="s">
        <v>6631</v>
      </c>
      <c r="G266" t="s">
        <v>6632</v>
      </c>
      <c r="I266" t="str">
        <f t="shared" si="20"/>
        <v>N/A</v>
      </c>
      <c r="J266">
        <f t="shared" si="21"/>
        <v>412460000</v>
      </c>
      <c r="K266">
        <f t="shared" si="22"/>
        <v>414070000</v>
      </c>
      <c r="L266">
        <f t="shared" si="23"/>
        <v>335570000</v>
      </c>
      <c r="M266">
        <f t="shared" si="24"/>
        <v>526580000.00000006</v>
      </c>
      <c r="N266">
        <f t="shared" si="25"/>
        <v>382180000</v>
      </c>
    </row>
    <row r="267" spans="1:14" x14ac:dyDescent="0.3">
      <c r="A267" s="1">
        <v>11</v>
      </c>
      <c r="B267" t="s">
        <v>736</v>
      </c>
      <c r="C267" t="s">
        <v>332</v>
      </c>
      <c r="D267" t="s">
        <v>6635</v>
      </c>
      <c r="E267" t="s">
        <v>6636</v>
      </c>
      <c r="F267" t="s">
        <v>332</v>
      </c>
      <c r="G267" t="s">
        <v>332</v>
      </c>
      <c r="I267" t="str">
        <f t="shared" si="20"/>
        <v>N/A</v>
      </c>
      <c r="J267" t="str">
        <f t="shared" si="21"/>
        <v>N/A</v>
      </c>
      <c r="K267" t="str">
        <f t="shared" si="22"/>
        <v>982000</v>
      </c>
      <c r="L267" t="str">
        <f t="shared" si="23"/>
        <v>407000</v>
      </c>
      <c r="M267" t="str">
        <f t="shared" si="24"/>
        <v>N/A</v>
      </c>
      <c r="N267" t="str">
        <f t="shared" si="25"/>
        <v>N/A</v>
      </c>
    </row>
    <row r="268" spans="1:14" x14ac:dyDescent="0.3">
      <c r="A268" s="1">
        <v>12</v>
      </c>
      <c r="B268" t="s">
        <v>1727</v>
      </c>
      <c r="C268" t="s">
        <v>332</v>
      </c>
      <c r="D268" t="s">
        <v>6637</v>
      </c>
      <c r="E268" t="s">
        <v>6638</v>
      </c>
      <c r="F268" t="s">
        <v>6639</v>
      </c>
      <c r="G268" t="s">
        <v>6640</v>
      </c>
      <c r="I268" t="str">
        <f t="shared" si="20"/>
        <v>N/A</v>
      </c>
      <c r="J268" t="str">
        <f t="shared" si="21"/>
        <v>N/A</v>
      </c>
      <c r="K268">
        <f t="shared" si="22"/>
        <v>6.3E-3</v>
      </c>
      <c r="L268">
        <f t="shared" si="23"/>
        <v>-0.1905</v>
      </c>
      <c r="M268">
        <f t="shared" si="24"/>
        <v>0.56730000000000003</v>
      </c>
      <c r="N268">
        <f t="shared" si="25"/>
        <v>-0.2742</v>
      </c>
    </row>
    <row r="269" spans="1:14" x14ac:dyDescent="0.3">
      <c r="A269" s="1">
        <v>13</v>
      </c>
      <c r="B269" t="s">
        <v>1731</v>
      </c>
      <c r="C269" t="s">
        <v>6641</v>
      </c>
      <c r="D269" t="s">
        <v>2233</v>
      </c>
      <c r="E269" t="s">
        <v>3266</v>
      </c>
      <c r="F269" t="s">
        <v>6642</v>
      </c>
      <c r="G269" t="s">
        <v>6643</v>
      </c>
      <c r="I269" t="str">
        <f t="shared" si="20"/>
        <v>N/A</v>
      </c>
      <c r="J269">
        <f t="shared" si="21"/>
        <v>0.18210000000000001</v>
      </c>
      <c r="K269">
        <f t="shared" si="22"/>
        <v>0.16260000000000002</v>
      </c>
      <c r="L269">
        <f t="shared" si="23"/>
        <v>9.9000000000000005E-2</v>
      </c>
      <c r="M269">
        <f t="shared" si="24"/>
        <v>0.1041</v>
      </c>
      <c r="N269">
        <f t="shared" si="25"/>
        <v>9.06E-2</v>
      </c>
    </row>
    <row r="270" spans="1:14" x14ac:dyDescent="0.3">
      <c r="A270" s="1">
        <v>14</v>
      </c>
      <c r="B270" t="s">
        <v>751</v>
      </c>
      <c r="C270" t="s">
        <v>6644</v>
      </c>
      <c r="D270" t="s">
        <v>6645</v>
      </c>
      <c r="E270" t="s">
        <v>6646</v>
      </c>
      <c r="F270" t="s">
        <v>6647</v>
      </c>
      <c r="G270" t="s">
        <v>6648</v>
      </c>
      <c r="I270" t="str">
        <f t="shared" si="20"/>
        <v>N/A</v>
      </c>
      <c r="J270">
        <f t="shared" si="21"/>
        <v>60060000</v>
      </c>
      <c r="K270">
        <f t="shared" si="22"/>
        <v>53610000</v>
      </c>
      <c r="L270">
        <f t="shared" si="23"/>
        <v>106180000</v>
      </c>
      <c r="M270">
        <f t="shared" si="24"/>
        <v>117580000</v>
      </c>
      <c r="N270">
        <f t="shared" si="25"/>
        <v>105620000</v>
      </c>
    </row>
    <row r="271" spans="1:14" x14ac:dyDescent="0.3">
      <c r="A271" s="1">
        <v>15</v>
      </c>
      <c r="B271" t="s">
        <v>757</v>
      </c>
      <c r="C271" t="s">
        <v>6644</v>
      </c>
      <c r="D271" t="s">
        <v>6645</v>
      </c>
      <c r="E271" t="s">
        <v>6646</v>
      </c>
      <c r="F271" t="s">
        <v>6647</v>
      </c>
      <c r="G271" t="s">
        <v>6648</v>
      </c>
      <c r="I271" t="str">
        <f t="shared" si="20"/>
        <v>N/A</v>
      </c>
      <c r="J271">
        <f t="shared" si="21"/>
        <v>60060000</v>
      </c>
      <c r="K271">
        <f t="shared" si="22"/>
        <v>53610000</v>
      </c>
      <c r="L271">
        <f t="shared" si="23"/>
        <v>106180000</v>
      </c>
      <c r="M271">
        <f t="shared" si="24"/>
        <v>117580000</v>
      </c>
      <c r="N271">
        <f t="shared" si="25"/>
        <v>105620000</v>
      </c>
    </row>
    <row r="272" spans="1:14" x14ac:dyDescent="0.3">
      <c r="A272" s="1">
        <v>16</v>
      </c>
      <c r="B272" t="s">
        <v>762</v>
      </c>
      <c r="C272" t="s">
        <v>6649</v>
      </c>
      <c r="D272" t="s">
        <v>6603</v>
      </c>
      <c r="E272" t="s">
        <v>6650</v>
      </c>
      <c r="F272" t="s">
        <v>6651</v>
      </c>
      <c r="G272" t="s">
        <v>6652</v>
      </c>
      <c r="I272" t="str">
        <f t="shared" si="20"/>
        <v>pos_trend</v>
      </c>
      <c r="J272">
        <f t="shared" si="21"/>
        <v>6910000000</v>
      </c>
      <c r="K272">
        <f t="shared" si="22"/>
        <v>6950000000</v>
      </c>
      <c r="L272">
        <f t="shared" si="23"/>
        <v>7320000000</v>
      </c>
      <c r="M272">
        <f t="shared" si="24"/>
        <v>8050000000.000001</v>
      </c>
      <c r="N272">
        <f t="shared" si="25"/>
        <v>8330000000</v>
      </c>
    </row>
    <row r="273" spans="1:14" x14ac:dyDescent="0.3">
      <c r="A273" s="1">
        <v>17</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20</v>
      </c>
      <c r="B276" t="s">
        <v>778</v>
      </c>
      <c r="C276" t="s">
        <v>6653</v>
      </c>
      <c r="D276" t="s">
        <v>6654</v>
      </c>
      <c r="E276" t="s">
        <v>4037</v>
      </c>
      <c r="F276" t="s">
        <v>5652</v>
      </c>
      <c r="G276" t="s">
        <v>1216</v>
      </c>
      <c r="I276" t="str">
        <f t="shared" si="20"/>
        <v>pos_trend</v>
      </c>
      <c r="J276">
        <f t="shared" si="21"/>
        <v>900950000</v>
      </c>
      <c r="K276">
        <f t="shared" si="22"/>
        <v>963250000</v>
      </c>
      <c r="L276">
        <f t="shared" si="23"/>
        <v>1030000000</v>
      </c>
      <c r="M276">
        <f t="shared" si="24"/>
        <v>1080000000</v>
      </c>
      <c r="N276">
        <f t="shared" si="25"/>
        <v>1120000000</v>
      </c>
    </row>
    <row r="277" spans="1:14" x14ac:dyDescent="0.3">
      <c r="A277" s="1">
        <v>21</v>
      </c>
      <c r="B277" t="s">
        <v>784</v>
      </c>
      <c r="C277" t="s">
        <v>6655</v>
      </c>
      <c r="D277" t="s">
        <v>6656</v>
      </c>
      <c r="E277" t="s">
        <v>396</v>
      </c>
      <c r="F277" t="s">
        <v>6657</v>
      </c>
      <c r="G277" t="s">
        <v>6658</v>
      </c>
      <c r="I277" t="str">
        <f t="shared" si="20"/>
        <v>pos_trend</v>
      </c>
      <c r="J277" t="str">
        <f t="shared" si="21"/>
        <v>719000</v>
      </c>
      <c r="K277" t="str">
        <f t="shared" si="22"/>
        <v>744000</v>
      </c>
      <c r="L277" t="str">
        <f t="shared" si="23"/>
        <v>750000</v>
      </c>
      <c r="M277" t="str">
        <f t="shared" si="24"/>
        <v>761000</v>
      </c>
      <c r="N277" t="str">
        <f t="shared" si="25"/>
        <v>765000</v>
      </c>
    </row>
    <row r="278" spans="1:14" x14ac:dyDescent="0.3">
      <c r="A278" s="1">
        <v>22</v>
      </c>
      <c r="B278" t="s">
        <v>1760</v>
      </c>
      <c r="C278" t="s">
        <v>6659</v>
      </c>
      <c r="D278" t="s">
        <v>6660</v>
      </c>
      <c r="E278" t="s">
        <v>6661</v>
      </c>
      <c r="F278" t="s">
        <v>6662</v>
      </c>
      <c r="G278" t="s">
        <v>6663</v>
      </c>
      <c r="I278" t="str">
        <f t="shared" si="20"/>
        <v>pos_trend</v>
      </c>
      <c r="J278">
        <f t="shared" si="21"/>
        <v>641740000</v>
      </c>
      <c r="K278">
        <f t="shared" si="22"/>
        <v>690920000</v>
      </c>
      <c r="L278">
        <f t="shared" si="23"/>
        <v>708360000</v>
      </c>
      <c r="M278">
        <f t="shared" si="24"/>
        <v>736370000</v>
      </c>
      <c r="N278">
        <f t="shared" si="25"/>
        <v>749110000</v>
      </c>
    </row>
    <row r="279" spans="1:14" x14ac:dyDescent="0.3">
      <c r="A279" s="1">
        <v>23</v>
      </c>
      <c r="B279" t="s">
        <v>790</v>
      </c>
      <c r="C279" t="s">
        <v>6664</v>
      </c>
      <c r="D279" t="s">
        <v>6665</v>
      </c>
      <c r="E279" t="s">
        <v>6666</v>
      </c>
      <c r="F279" t="s">
        <v>6667</v>
      </c>
      <c r="G279" t="s">
        <v>6668</v>
      </c>
      <c r="I279" t="str">
        <f t="shared" si="20"/>
        <v>pos_trend</v>
      </c>
      <c r="J279">
        <f t="shared" si="21"/>
        <v>210530000</v>
      </c>
      <c r="K279">
        <f t="shared" si="22"/>
        <v>261940000</v>
      </c>
      <c r="L279">
        <f t="shared" si="23"/>
        <v>301200000</v>
      </c>
      <c r="M279">
        <f t="shared" si="24"/>
        <v>337530000</v>
      </c>
      <c r="N279">
        <f t="shared" si="25"/>
        <v>374380000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6669</v>
      </c>
      <c r="D282" t="s">
        <v>6670</v>
      </c>
      <c r="E282" t="s">
        <v>5346</v>
      </c>
      <c r="F282" t="s">
        <v>6671</v>
      </c>
      <c r="G282" t="s">
        <v>1758</v>
      </c>
      <c r="I282" t="str">
        <f t="shared" si="20"/>
        <v>N/A</v>
      </c>
      <c r="J282">
        <f t="shared" si="21"/>
        <v>58250000</v>
      </c>
      <c r="K282">
        <f t="shared" si="22"/>
        <v>9650000</v>
      </c>
      <c r="L282">
        <f t="shared" si="23"/>
        <v>27950000</v>
      </c>
      <c r="M282">
        <f t="shared" si="24"/>
        <v>13940000</v>
      </c>
      <c r="N282">
        <f t="shared" si="25"/>
        <v>1640000</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4978</v>
      </c>
      <c r="D284" t="s">
        <v>332</v>
      </c>
      <c r="E284" t="s">
        <v>6672</v>
      </c>
      <c r="F284" t="s">
        <v>6673</v>
      </c>
      <c r="G284" t="s">
        <v>6674</v>
      </c>
      <c r="I284" t="str">
        <f t="shared" si="20"/>
        <v>N/A</v>
      </c>
      <c r="J284" t="str">
        <f t="shared" si="21"/>
        <v>(10.28M)</v>
      </c>
      <c r="K284" t="str">
        <f t="shared" si="22"/>
        <v>N/A</v>
      </c>
      <c r="L284" t="str">
        <f t="shared" si="23"/>
        <v>(10.2M)</v>
      </c>
      <c r="M284" t="str">
        <f t="shared" si="24"/>
        <v>(11.95M)</v>
      </c>
      <c r="N284" t="str">
        <f t="shared" si="25"/>
        <v>(9.02M)</v>
      </c>
    </row>
    <row r="285" spans="1:14" x14ac:dyDescent="0.3">
      <c r="A285" s="1">
        <v>29</v>
      </c>
      <c r="B285" t="s">
        <v>805</v>
      </c>
      <c r="C285" t="s">
        <v>332</v>
      </c>
      <c r="D285" t="s">
        <v>332</v>
      </c>
      <c r="E285" t="s">
        <v>332</v>
      </c>
      <c r="F285" t="s">
        <v>332</v>
      </c>
      <c r="G285" t="s">
        <v>332</v>
      </c>
      <c r="I285" t="str">
        <f t="shared" si="20"/>
        <v>N/A</v>
      </c>
      <c r="J285" t="str">
        <f t="shared" si="21"/>
        <v>N/A</v>
      </c>
      <c r="K285" t="str">
        <f t="shared" si="22"/>
        <v>N/A</v>
      </c>
      <c r="L285" t="str">
        <f t="shared" si="23"/>
        <v>N/A</v>
      </c>
      <c r="M285" t="str">
        <f t="shared" si="24"/>
        <v>N/A</v>
      </c>
      <c r="N285" t="str">
        <f t="shared" si="25"/>
        <v>N/A</v>
      </c>
    </row>
    <row r="286" spans="1:14" x14ac:dyDescent="0.3">
      <c r="A286" s="1">
        <v>30</v>
      </c>
      <c r="B286" t="s">
        <v>809</v>
      </c>
      <c r="C286" t="s">
        <v>6675</v>
      </c>
      <c r="D286" t="s">
        <v>3281</v>
      </c>
      <c r="E286" t="s">
        <v>6676</v>
      </c>
      <c r="F286" t="s">
        <v>4574</v>
      </c>
      <c r="G286" t="s">
        <v>6677</v>
      </c>
      <c r="I286" t="str">
        <f t="shared" si="20"/>
        <v>N/A</v>
      </c>
      <c r="J286">
        <f t="shared" si="21"/>
        <v>0.11539999999999999</v>
      </c>
      <c r="K286">
        <f t="shared" si="22"/>
        <v>0.1217</v>
      </c>
      <c r="L286">
        <f t="shared" si="23"/>
        <v>0.1231</v>
      </c>
      <c r="M286">
        <f t="shared" si="24"/>
        <v>0.11800000000000001</v>
      </c>
      <c r="N286">
        <f t="shared" si="25"/>
        <v>0.1182</v>
      </c>
    </row>
    <row r="287" spans="1:14" x14ac:dyDescent="0.3">
      <c r="A287" s="1">
        <v>31</v>
      </c>
      <c r="B287" t="s">
        <v>815</v>
      </c>
      <c r="C287" t="s">
        <v>6653</v>
      </c>
      <c r="D287" t="s">
        <v>6654</v>
      </c>
      <c r="E287" t="s">
        <v>4037</v>
      </c>
      <c r="F287" t="s">
        <v>5652</v>
      </c>
      <c r="G287" t="s">
        <v>1216</v>
      </c>
      <c r="I287" t="str">
        <f t="shared" si="20"/>
        <v>pos_trend</v>
      </c>
      <c r="J287">
        <f t="shared" si="21"/>
        <v>900950000</v>
      </c>
      <c r="K287">
        <f t="shared" si="22"/>
        <v>963250000</v>
      </c>
      <c r="L287">
        <f t="shared" si="23"/>
        <v>1030000000</v>
      </c>
      <c r="M287">
        <f t="shared" si="24"/>
        <v>1080000000</v>
      </c>
      <c r="N287">
        <f t="shared" si="25"/>
        <v>1120000000</v>
      </c>
    </row>
    <row r="288" spans="1:14" x14ac:dyDescent="0.3">
      <c r="A288" s="1">
        <v>32</v>
      </c>
      <c r="B288" t="s">
        <v>816</v>
      </c>
      <c r="C288" t="s">
        <v>6675</v>
      </c>
      <c r="D288" t="s">
        <v>3281</v>
      </c>
      <c r="E288" t="s">
        <v>6676</v>
      </c>
      <c r="F288" t="s">
        <v>4574</v>
      </c>
      <c r="G288" t="s">
        <v>6677</v>
      </c>
      <c r="I288" t="str">
        <f t="shared" si="20"/>
        <v>N/A</v>
      </c>
      <c r="J288">
        <f t="shared" si="21"/>
        <v>0.11539999999999999</v>
      </c>
      <c r="K288">
        <f t="shared" si="22"/>
        <v>0.1217</v>
      </c>
      <c r="L288">
        <f t="shared" si="23"/>
        <v>0.1231</v>
      </c>
      <c r="M288">
        <f t="shared" si="24"/>
        <v>0.11800000000000001</v>
      </c>
      <c r="N288">
        <f t="shared" si="25"/>
        <v>0.1182</v>
      </c>
    </row>
    <row r="289" spans="1:14" x14ac:dyDescent="0.3">
      <c r="A289" s="1">
        <v>33</v>
      </c>
      <c r="B289" t="s">
        <v>1798</v>
      </c>
      <c r="C289" t="s">
        <v>332</v>
      </c>
      <c r="D289" t="s">
        <v>332</v>
      </c>
      <c r="E289" t="s">
        <v>332</v>
      </c>
      <c r="F289" t="s">
        <v>332</v>
      </c>
      <c r="G289" t="s">
        <v>6678</v>
      </c>
      <c r="I289" t="str">
        <f t="shared" si="20"/>
        <v>N/A</v>
      </c>
      <c r="J289" t="str">
        <f t="shared" si="21"/>
        <v>N/A</v>
      </c>
      <c r="K289" t="str">
        <f t="shared" si="22"/>
        <v>N/A</v>
      </c>
      <c r="L289" t="str">
        <f t="shared" si="23"/>
        <v>N/A</v>
      </c>
      <c r="M289" t="str">
        <f t="shared" si="24"/>
        <v>N/A</v>
      </c>
      <c r="N289">
        <f t="shared" si="25"/>
        <v>0.1104</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6653</v>
      </c>
      <c r="D291" t="s">
        <v>6654</v>
      </c>
      <c r="E291" t="s">
        <v>4037</v>
      </c>
      <c r="F291" t="s">
        <v>5652</v>
      </c>
      <c r="G291" t="s">
        <v>1216</v>
      </c>
      <c r="I291" t="str">
        <f t="shared" si="20"/>
        <v>pos_trend</v>
      </c>
      <c r="J291">
        <f t="shared" si="21"/>
        <v>900950000</v>
      </c>
      <c r="K291">
        <f t="shared" si="22"/>
        <v>963250000</v>
      </c>
      <c r="L291">
        <f t="shared" si="23"/>
        <v>1030000000</v>
      </c>
      <c r="M291">
        <f t="shared" si="24"/>
        <v>1080000000</v>
      </c>
      <c r="N291">
        <f t="shared" si="25"/>
        <v>1120000000</v>
      </c>
    </row>
    <row r="292" spans="1:14" x14ac:dyDescent="0.3">
      <c r="A292" s="1">
        <v>36</v>
      </c>
      <c r="B292" t="s">
        <v>819</v>
      </c>
      <c r="C292" t="s">
        <v>6591</v>
      </c>
      <c r="D292" t="s">
        <v>6592</v>
      </c>
      <c r="E292" t="s">
        <v>6593</v>
      </c>
      <c r="F292" t="s">
        <v>6594</v>
      </c>
      <c r="G292" t="s">
        <v>6595</v>
      </c>
      <c r="I292" t="str">
        <f t="shared" si="20"/>
        <v>pos_trend</v>
      </c>
      <c r="J292">
        <f t="shared" si="21"/>
        <v>7810000000</v>
      </c>
      <c r="K292">
        <f t="shared" si="22"/>
        <v>7920000000</v>
      </c>
      <c r="L292">
        <f t="shared" si="23"/>
        <v>8350000000</v>
      </c>
      <c r="M292">
        <f t="shared" si="24"/>
        <v>9120000000</v>
      </c>
      <c r="N292">
        <f t="shared" si="25"/>
        <v>9450000000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6679</v>
      </c>
      <c r="D295" t="s">
        <v>6680</v>
      </c>
      <c r="E295" t="s">
        <v>6681</v>
      </c>
      <c r="F295" t="s">
        <v>6682</v>
      </c>
      <c r="G295" t="s">
        <v>332</v>
      </c>
      <c r="I295" t="str">
        <f t="shared" si="20"/>
        <v>N/A</v>
      </c>
      <c r="J295" t="str">
        <f t="shared" si="21"/>
        <v>(10.73M)</v>
      </c>
      <c r="K295" t="str">
        <f t="shared" si="22"/>
        <v>(8.98M)</v>
      </c>
      <c r="L295" t="str">
        <f t="shared" si="23"/>
        <v>(14.39M)</v>
      </c>
      <c r="M295" t="str">
        <f t="shared" si="24"/>
        <v>(18.22M)</v>
      </c>
      <c r="N295" t="str">
        <f t="shared" si="25"/>
        <v>N/A</v>
      </c>
    </row>
    <row r="296" spans="1:14" x14ac:dyDescent="0.3">
      <c r="A296" s="1">
        <v>1</v>
      </c>
      <c r="B296" t="s">
        <v>887</v>
      </c>
      <c r="C296" t="s">
        <v>6679</v>
      </c>
      <c r="D296" t="s">
        <v>332</v>
      </c>
      <c r="E296" t="s">
        <v>6681</v>
      </c>
      <c r="F296" t="s">
        <v>6682</v>
      </c>
      <c r="G296" t="s">
        <v>332</v>
      </c>
      <c r="I296" t="str">
        <f t="shared" si="20"/>
        <v>N/A</v>
      </c>
      <c r="J296" t="str">
        <f t="shared" si="21"/>
        <v>(10.73M)</v>
      </c>
      <c r="K296" t="str">
        <f t="shared" si="22"/>
        <v>N/A</v>
      </c>
      <c r="L296" t="str">
        <f t="shared" si="23"/>
        <v>(14.39M)</v>
      </c>
      <c r="M296" t="str">
        <f t="shared" si="24"/>
        <v>(18.22M)</v>
      </c>
      <c r="N296" t="str">
        <f t="shared" si="25"/>
        <v>N/A</v>
      </c>
    </row>
    <row r="297" spans="1:14" x14ac:dyDescent="0.3">
      <c r="A297" s="1">
        <v>2</v>
      </c>
      <c r="B297" t="s">
        <v>893</v>
      </c>
      <c r="C297" t="s">
        <v>332</v>
      </c>
      <c r="D297" t="s">
        <v>6680</v>
      </c>
      <c r="E297" t="s">
        <v>332</v>
      </c>
      <c r="F297" t="s">
        <v>332</v>
      </c>
      <c r="G297" t="s">
        <v>332</v>
      </c>
      <c r="I297" t="str">
        <f t="shared" si="20"/>
        <v>N/A</v>
      </c>
      <c r="J297" t="str">
        <f t="shared" si="21"/>
        <v>N/A</v>
      </c>
      <c r="K297" t="str">
        <f t="shared" si="22"/>
        <v>(8.98M)</v>
      </c>
      <c r="L297" t="str">
        <f t="shared" si="23"/>
        <v>N/A</v>
      </c>
      <c r="M297" t="str">
        <f t="shared" si="24"/>
        <v>N/A</v>
      </c>
      <c r="N297" t="str">
        <f t="shared" si="25"/>
        <v>N/A</v>
      </c>
    </row>
    <row r="298" spans="1:14" x14ac:dyDescent="0.3">
      <c r="A298" s="1">
        <v>3</v>
      </c>
      <c r="B298" t="s">
        <v>910</v>
      </c>
      <c r="C298" t="s">
        <v>332</v>
      </c>
      <c r="D298" t="s">
        <v>332</v>
      </c>
      <c r="E298" t="s">
        <v>6683</v>
      </c>
      <c r="F298" t="s">
        <v>332</v>
      </c>
      <c r="G298" t="s">
        <v>332</v>
      </c>
      <c r="I298" t="str">
        <f t="shared" si="20"/>
        <v>N/A</v>
      </c>
      <c r="J298" t="str">
        <f t="shared" si="21"/>
        <v>N/A</v>
      </c>
      <c r="K298" t="str">
        <f t="shared" si="22"/>
        <v>N/A</v>
      </c>
      <c r="L298" t="str">
        <f t="shared" si="23"/>
        <v>(2.11M)</v>
      </c>
      <c r="M298" t="str">
        <f t="shared" si="24"/>
        <v>N/A</v>
      </c>
      <c r="N298" t="str">
        <f t="shared" si="25"/>
        <v>N/A</v>
      </c>
    </row>
    <row r="299" spans="1:14" x14ac:dyDescent="0.3">
      <c r="A299" s="1">
        <v>4</v>
      </c>
      <c r="B299" t="s">
        <v>914</v>
      </c>
      <c r="C299" t="s">
        <v>332</v>
      </c>
      <c r="D299" t="s">
        <v>6684</v>
      </c>
      <c r="E299" t="s">
        <v>332</v>
      </c>
      <c r="F299" t="s">
        <v>6685</v>
      </c>
      <c r="G299" t="s">
        <v>2368</v>
      </c>
      <c r="I299" t="str">
        <f t="shared" si="20"/>
        <v>N/A</v>
      </c>
      <c r="J299" t="str">
        <f t="shared" si="21"/>
        <v>N/A</v>
      </c>
      <c r="K299">
        <f t="shared" si="22"/>
        <v>26160000</v>
      </c>
      <c r="L299" t="str">
        <f t="shared" si="23"/>
        <v>N/A</v>
      </c>
      <c r="M299">
        <f t="shared" si="24"/>
        <v>21430000</v>
      </c>
      <c r="N299">
        <f t="shared" si="25"/>
        <v>11900000</v>
      </c>
    </row>
    <row r="300" spans="1:14" x14ac:dyDescent="0.3">
      <c r="A300" s="1">
        <v>5</v>
      </c>
      <c r="B300" t="s">
        <v>917</v>
      </c>
      <c r="C300" t="s">
        <v>6686</v>
      </c>
      <c r="D300" t="s">
        <v>6687</v>
      </c>
      <c r="E300" t="s">
        <v>6688</v>
      </c>
      <c r="F300" t="s">
        <v>6689</v>
      </c>
      <c r="G300" t="s">
        <v>6690</v>
      </c>
      <c r="I300" t="str">
        <f t="shared" si="20"/>
        <v>N/A</v>
      </c>
      <c r="J300" t="str">
        <f t="shared" si="21"/>
        <v>(595.75M)</v>
      </c>
      <c r="K300">
        <f t="shared" si="22"/>
        <v>467190000</v>
      </c>
      <c r="L300">
        <f t="shared" si="23"/>
        <v>492030000</v>
      </c>
      <c r="M300" t="str">
        <f t="shared" si="24"/>
        <v>(305.13M)</v>
      </c>
      <c r="N300">
        <f t="shared" si="25"/>
        <v>180100000</v>
      </c>
    </row>
    <row r="301" spans="1:14" x14ac:dyDescent="0.3">
      <c r="A301" s="1">
        <v>6</v>
      </c>
      <c r="B301" t="s">
        <v>918</v>
      </c>
      <c r="C301" t="s">
        <v>6691</v>
      </c>
      <c r="D301" t="s">
        <v>6692</v>
      </c>
      <c r="E301" t="s">
        <v>6693</v>
      </c>
      <c r="F301" t="s">
        <v>6694</v>
      </c>
      <c r="G301" t="s">
        <v>6695</v>
      </c>
      <c r="I301" t="str">
        <f t="shared" si="20"/>
        <v>N/A</v>
      </c>
      <c r="J301" t="str">
        <f t="shared" si="21"/>
        <v>(2.64B)</v>
      </c>
      <c r="K301" t="str">
        <f t="shared" si="22"/>
        <v>(1.43B)</v>
      </c>
      <c r="L301" t="str">
        <f t="shared" si="23"/>
        <v>(331.02M)</v>
      </c>
      <c r="M301" t="str">
        <f t="shared" si="24"/>
        <v>(1.16B)</v>
      </c>
      <c r="N301" t="str">
        <f t="shared" si="25"/>
        <v>(586.29M)</v>
      </c>
    </row>
    <row r="302" spans="1:14" x14ac:dyDescent="0.3">
      <c r="A302" s="1">
        <v>7</v>
      </c>
      <c r="B302" t="s">
        <v>919</v>
      </c>
      <c r="C302" t="s">
        <v>6607</v>
      </c>
      <c r="D302" t="s">
        <v>6696</v>
      </c>
      <c r="E302" t="s">
        <v>6697</v>
      </c>
      <c r="F302" t="s">
        <v>6698</v>
      </c>
      <c r="G302" t="s">
        <v>6699</v>
      </c>
      <c r="I302" t="str">
        <f t="shared" si="20"/>
        <v>N/A</v>
      </c>
      <c r="J302">
        <f t="shared" si="21"/>
        <v>2040000000</v>
      </c>
      <c r="K302">
        <f t="shared" si="22"/>
        <v>1890000000</v>
      </c>
      <c r="L302">
        <f t="shared" si="23"/>
        <v>823060000</v>
      </c>
      <c r="M302">
        <f t="shared" si="24"/>
        <v>859650000</v>
      </c>
      <c r="N302">
        <f t="shared" si="25"/>
        <v>766390000</v>
      </c>
    </row>
    <row r="303" spans="1:14" x14ac:dyDescent="0.3">
      <c r="A303" s="1">
        <v>8</v>
      </c>
      <c r="B303" t="s">
        <v>1828</v>
      </c>
      <c r="C303" t="s">
        <v>6700</v>
      </c>
      <c r="D303" t="s">
        <v>6701</v>
      </c>
      <c r="E303" t="s">
        <v>6702</v>
      </c>
      <c r="F303" t="s">
        <v>6703</v>
      </c>
      <c r="G303" t="s">
        <v>5000</v>
      </c>
      <c r="I303" t="str">
        <f t="shared" si="20"/>
        <v>pos_trend</v>
      </c>
      <c r="J303" t="str">
        <f t="shared" si="21"/>
        <v>(1.05B)</v>
      </c>
      <c r="K303" t="str">
        <f t="shared" si="22"/>
        <v>(1.56B)</v>
      </c>
      <c r="L303" t="str">
        <f t="shared" si="23"/>
        <v>(1.74B)</v>
      </c>
      <c r="M303" t="str">
        <f t="shared" si="24"/>
        <v>(2.11B)</v>
      </c>
      <c r="N303" t="str">
        <f t="shared" si="25"/>
        <v>(3.51B)</v>
      </c>
    </row>
    <row r="304" spans="1:14" x14ac:dyDescent="0.3">
      <c r="A304" s="1">
        <v>9</v>
      </c>
      <c r="B304" t="s">
        <v>1834</v>
      </c>
      <c r="C304" t="s">
        <v>4037</v>
      </c>
      <c r="D304" t="s">
        <v>51</v>
      </c>
      <c r="E304" t="s">
        <v>5701</v>
      </c>
      <c r="F304" t="s">
        <v>4817</v>
      </c>
      <c r="G304" t="s">
        <v>1722</v>
      </c>
      <c r="I304" t="str">
        <f t="shared" si="20"/>
        <v>pos_trend</v>
      </c>
      <c r="J304">
        <f t="shared" si="21"/>
        <v>1030000000</v>
      </c>
      <c r="K304">
        <f t="shared" si="22"/>
        <v>1220000000</v>
      </c>
      <c r="L304">
        <f t="shared" si="23"/>
        <v>1420000000</v>
      </c>
      <c r="M304">
        <f t="shared" si="24"/>
        <v>1770000000</v>
      </c>
      <c r="N304">
        <f t="shared" si="25"/>
        <v>2930000000</v>
      </c>
    </row>
    <row r="305" spans="1:14" x14ac:dyDescent="0.3">
      <c r="A305" s="1">
        <v>10</v>
      </c>
      <c r="B305" t="s">
        <v>920</v>
      </c>
      <c r="C305" t="s">
        <v>332</v>
      </c>
      <c r="D305" t="s">
        <v>332</v>
      </c>
      <c r="E305" t="s">
        <v>332</v>
      </c>
      <c r="F305" t="s">
        <v>332</v>
      </c>
      <c r="G305" t="s">
        <v>332</v>
      </c>
      <c r="I305" t="str">
        <f t="shared" si="20"/>
        <v>N/A</v>
      </c>
      <c r="J305" t="str">
        <f t="shared" si="21"/>
        <v>N/A</v>
      </c>
      <c r="K305" t="str">
        <f t="shared" si="22"/>
        <v>N/A</v>
      </c>
      <c r="L305" t="str">
        <f t="shared" si="23"/>
        <v>N/A</v>
      </c>
      <c r="M305" t="str">
        <f t="shared" si="24"/>
        <v>N/A</v>
      </c>
      <c r="N305" t="str">
        <f t="shared" si="25"/>
        <v>N/A</v>
      </c>
    </row>
    <row r="306" spans="1:14" x14ac:dyDescent="0.3">
      <c r="A306" s="1">
        <v>11</v>
      </c>
      <c r="B306" t="s">
        <v>921</v>
      </c>
      <c r="C306" t="s">
        <v>6704</v>
      </c>
      <c r="D306" t="s">
        <v>332</v>
      </c>
      <c r="E306" t="s">
        <v>332</v>
      </c>
      <c r="F306" t="s">
        <v>332</v>
      </c>
      <c r="G306" t="s">
        <v>332</v>
      </c>
      <c r="I306" t="str">
        <f t="shared" si="20"/>
        <v>N/A</v>
      </c>
      <c r="J306">
        <f t="shared" si="21"/>
        <v>41800000</v>
      </c>
      <c r="K306" t="str">
        <f t="shared" si="22"/>
        <v>N/A</v>
      </c>
      <c r="L306" t="str">
        <f t="shared" si="23"/>
        <v>N/A</v>
      </c>
      <c r="M306" t="str">
        <f t="shared" si="24"/>
        <v>N/A</v>
      </c>
      <c r="N306" t="str">
        <f t="shared" si="25"/>
        <v>N/A</v>
      </c>
    </row>
    <row r="307" spans="1:14" x14ac:dyDescent="0.3">
      <c r="A307" s="1">
        <v>12</v>
      </c>
      <c r="B307" t="s">
        <v>923</v>
      </c>
      <c r="C307" t="s">
        <v>6705</v>
      </c>
      <c r="D307" t="s">
        <v>6706</v>
      </c>
      <c r="E307" t="s">
        <v>6707</v>
      </c>
      <c r="F307" t="s">
        <v>6708</v>
      </c>
      <c r="G307" t="s">
        <v>6709</v>
      </c>
      <c r="I307" t="str">
        <f t="shared" si="20"/>
        <v>N/A</v>
      </c>
      <c r="J307" t="str">
        <f t="shared" si="21"/>
        <v>(579.65M)</v>
      </c>
      <c r="K307">
        <f t="shared" si="22"/>
        <v>149240000</v>
      </c>
      <c r="L307">
        <f t="shared" si="23"/>
        <v>158890000</v>
      </c>
      <c r="M307" t="str">
        <f t="shared" si="24"/>
        <v>(639.89M)</v>
      </c>
      <c r="N307" t="str">
        <f t="shared" si="25"/>
        <v>(383.79M)</v>
      </c>
    </row>
    <row r="308" spans="1:14" x14ac:dyDescent="0.3">
      <c r="A308" s="1">
        <v>13</v>
      </c>
      <c r="B308" t="s">
        <v>929</v>
      </c>
      <c r="C308" t="s">
        <v>332</v>
      </c>
      <c r="D308" t="s">
        <v>6710</v>
      </c>
      <c r="E308" t="s">
        <v>6711</v>
      </c>
      <c r="F308" t="s">
        <v>6712</v>
      </c>
      <c r="G308" t="s">
        <v>6713</v>
      </c>
      <c r="I308" t="str">
        <f t="shared" si="20"/>
        <v>N/A</v>
      </c>
      <c r="J308" t="str">
        <f t="shared" si="21"/>
        <v>N/A</v>
      </c>
      <c r="K308">
        <f t="shared" si="22"/>
        <v>1.2575000000000001</v>
      </c>
      <c r="L308">
        <f t="shared" si="23"/>
        <v>6.4699999999999994E-2</v>
      </c>
      <c r="M308">
        <f t="shared" si="24"/>
        <v>-5.0272000000000006</v>
      </c>
      <c r="N308">
        <f t="shared" si="25"/>
        <v>0.40020000000000006</v>
      </c>
    </row>
    <row r="309" spans="1:14" x14ac:dyDescent="0.3">
      <c r="A309" s="1">
        <v>14</v>
      </c>
      <c r="B309" t="s">
        <v>1852</v>
      </c>
      <c r="C309" t="s">
        <v>6714</v>
      </c>
      <c r="D309" t="s">
        <v>6715</v>
      </c>
      <c r="E309" t="s">
        <v>6716</v>
      </c>
      <c r="F309" t="s">
        <v>6717</v>
      </c>
      <c r="G309" t="s">
        <v>6718</v>
      </c>
      <c r="I309" t="str">
        <f t="shared" si="20"/>
        <v>N/A</v>
      </c>
      <c r="J309">
        <f t="shared" si="21"/>
        <v>-2.2843</v>
      </c>
      <c r="K309">
        <f t="shared" si="22"/>
        <v>0.56620000000000004</v>
      </c>
      <c r="L309">
        <f t="shared" si="23"/>
        <v>0.52979999999999994</v>
      </c>
      <c r="M309">
        <f t="shared" si="24"/>
        <v>-2.0017</v>
      </c>
      <c r="N309">
        <f t="shared" si="25"/>
        <v>-1.1152</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6719</v>
      </c>
      <c r="D312" t="s">
        <v>6720</v>
      </c>
      <c r="E312" t="s">
        <v>6721</v>
      </c>
      <c r="F312" t="s">
        <v>6722</v>
      </c>
      <c r="G312" t="s">
        <v>6723</v>
      </c>
      <c r="I312" t="str">
        <f t="shared" si="20"/>
        <v>N/A</v>
      </c>
      <c r="J312" t="str">
        <f t="shared" si="21"/>
        <v>(47.47M)</v>
      </c>
      <c r="K312" t="str">
        <f t="shared" si="22"/>
        <v>(44.23M)</v>
      </c>
      <c r="L312" t="str">
        <f t="shared" si="23"/>
        <v>(50.94M)</v>
      </c>
      <c r="M312" t="str">
        <f t="shared" si="24"/>
        <v>(79.46M)</v>
      </c>
      <c r="N312" t="str">
        <f t="shared" si="25"/>
        <v>(84.04M)</v>
      </c>
    </row>
    <row r="313" spans="1:14" x14ac:dyDescent="0.3">
      <c r="A313" s="1">
        <v>1</v>
      </c>
      <c r="B313" t="s">
        <v>946</v>
      </c>
      <c r="C313" t="s">
        <v>6719</v>
      </c>
      <c r="D313" t="s">
        <v>6720</v>
      </c>
      <c r="E313" t="s">
        <v>6721</v>
      </c>
      <c r="F313" t="s">
        <v>6722</v>
      </c>
      <c r="G313" t="s">
        <v>6723</v>
      </c>
      <c r="I313" t="str">
        <f t="shared" si="20"/>
        <v>N/A</v>
      </c>
      <c r="J313" t="str">
        <f t="shared" si="21"/>
        <v>(47.47M)</v>
      </c>
      <c r="K313" t="str">
        <f t="shared" si="22"/>
        <v>(44.23M)</v>
      </c>
      <c r="L313" t="str">
        <f t="shared" si="23"/>
        <v>(50.94M)</v>
      </c>
      <c r="M313" t="str">
        <f t="shared" si="24"/>
        <v>(79.46M)</v>
      </c>
      <c r="N313" t="str">
        <f t="shared" si="25"/>
        <v>(84.04M)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265</v>
      </c>
      <c r="E315" t="s">
        <v>6724</v>
      </c>
      <c r="F315" t="s">
        <v>6725</v>
      </c>
      <c r="G315" t="s">
        <v>5250</v>
      </c>
      <c r="I315" t="str">
        <f t="shared" si="20"/>
        <v>N/A</v>
      </c>
      <c r="J315" t="str">
        <f t="shared" si="21"/>
        <v>N/A</v>
      </c>
      <c r="K315">
        <f t="shared" si="22"/>
        <v>6.83E-2</v>
      </c>
      <c r="L315">
        <f t="shared" si="23"/>
        <v>-0.1517</v>
      </c>
      <c r="M315">
        <f t="shared" si="24"/>
        <v>-0.55969999999999998</v>
      </c>
      <c r="N315">
        <f t="shared" si="25"/>
        <v>-5.7699999999999994E-2</v>
      </c>
    </row>
    <row r="316" spans="1:14" x14ac:dyDescent="0.3">
      <c r="A316" s="1">
        <v>4</v>
      </c>
      <c r="B316" t="s">
        <v>1878</v>
      </c>
      <c r="C316" t="s">
        <v>332</v>
      </c>
      <c r="D316" t="s">
        <v>6726</v>
      </c>
      <c r="E316" t="s">
        <v>332</v>
      </c>
      <c r="F316" t="s">
        <v>332</v>
      </c>
      <c r="G316" t="s">
        <v>332</v>
      </c>
      <c r="I316" t="str">
        <f t="shared" ref="I316:I379" si="26">IF(AND(K316&gt; J316, L316&gt; K316, M316&gt; L316, N316&gt; M316), "pos_trend", IF(AND(K316&lt; J316, L316&lt; K316, M316&lt; L316, N316&lt; M316), "neg_trend", "N/A"))</f>
        <v>N/A</v>
      </c>
      <c r="J316" t="str">
        <f t="shared" ref="J316:J379" si="27">IF(TRIM(C316)="-", "N/A", IF(RIGHT(C316,1)="M",1000000*VALUE(LEFT(C316,LEN(C316)-1)),IF(RIGHT(C316,1)="B",1000000000*VALUE(LEFT(C316,LEN(C316)-1)),IF(RIGHT(C316,1)="%",0.01*VALUE(LEFT(C316,LEN(C316)-1)),C316))))</f>
        <v>N/A</v>
      </c>
      <c r="K316">
        <f t="shared" ref="K316:K379" si="28">IF(TRIM(D316)="-", "N/A", IF(RIGHT(D316,1)="M",1000000*VALUE(LEFT(D316,LEN(D316)-1)),IF(RIGHT(D316,1)="B",1000000000*VALUE(LEFT(D316,LEN(D316)-1)),IF(RIGHT(D316,1)="%",0.01*VALUE(LEFT(D316,LEN(D316)-1)),D316))))</f>
        <v>334670000</v>
      </c>
      <c r="L316" t="str">
        <f t="shared" ref="L316:L379" si="29">IF(TRIM(E316)="-", "N/A", IF(RIGHT(E316,1)="M",1000000*VALUE(LEFT(E316,LEN(E316)-1)),IF(RIGHT(E316,1)="B",1000000000*VALUE(LEFT(E316,LEN(E316)-1)),IF(RIGHT(E316,1)="%",0.01*VALUE(LEFT(E316,LEN(E316)-1)),E316))))</f>
        <v>N/A</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6727</v>
      </c>
      <c r="D317" t="s">
        <v>332</v>
      </c>
      <c r="E317" t="s">
        <v>6728</v>
      </c>
      <c r="F317" t="s">
        <v>6729</v>
      </c>
      <c r="G317" t="s">
        <v>6730</v>
      </c>
      <c r="I317" t="str">
        <f t="shared" si="26"/>
        <v>N/A</v>
      </c>
      <c r="J317">
        <f t="shared" si="27"/>
        <v>543250000</v>
      </c>
      <c r="K317" t="str">
        <f t="shared" si="28"/>
        <v>N/A</v>
      </c>
      <c r="L317">
        <f t="shared" si="29"/>
        <v>455600000</v>
      </c>
      <c r="M317">
        <f t="shared" si="30"/>
        <v>215650000</v>
      </c>
      <c r="N317">
        <f t="shared" si="31"/>
        <v>368910000</v>
      </c>
    </row>
    <row r="318" spans="1:14" x14ac:dyDescent="0.3">
      <c r="A318" s="1">
        <v>6</v>
      </c>
      <c r="B318" t="s">
        <v>947</v>
      </c>
      <c r="C318" t="s">
        <v>4477</v>
      </c>
      <c r="D318" t="s">
        <v>2748</v>
      </c>
      <c r="E318" t="s">
        <v>6731</v>
      </c>
      <c r="F318" t="s">
        <v>332</v>
      </c>
      <c r="G318" t="s">
        <v>332</v>
      </c>
      <c r="I318" t="str">
        <f t="shared" si="26"/>
        <v>N/A</v>
      </c>
      <c r="J318" t="str">
        <f t="shared" si="27"/>
        <v>81000</v>
      </c>
      <c r="K318">
        <f t="shared" si="28"/>
        <v>4330000</v>
      </c>
      <c r="L318" t="str">
        <f t="shared" si="29"/>
        <v>785000</v>
      </c>
      <c r="M318" t="str">
        <f t="shared" si="30"/>
        <v>N/A</v>
      </c>
      <c r="N318" t="str">
        <f t="shared" si="31"/>
        <v>N/A</v>
      </c>
    </row>
    <row r="319" spans="1:14" x14ac:dyDescent="0.3">
      <c r="A319" s="1">
        <v>7</v>
      </c>
      <c r="B319" t="s">
        <v>953</v>
      </c>
      <c r="C319" t="s">
        <v>332</v>
      </c>
      <c r="D319" t="s">
        <v>332</v>
      </c>
      <c r="E319" t="s">
        <v>332</v>
      </c>
      <c r="F319" t="s">
        <v>332</v>
      </c>
      <c r="G319" t="s">
        <v>332</v>
      </c>
      <c r="I319" t="str">
        <f t="shared" si="26"/>
        <v>N/A</v>
      </c>
      <c r="J319" t="str">
        <f t="shared" si="27"/>
        <v>N/A</v>
      </c>
      <c r="K319" t="str">
        <f t="shared" si="28"/>
        <v>N/A</v>
      </c>
      <c r="L319" t="str">
        <f t="shared" si="29"/>
        <v>N/A</v>
      </c>
      <c r="M319" t="str">
        <f t="shared" si="30"/>
        <v>N/A</v>
      </c>
      <c r="N319" t="str">
        <f t="shared" si="31"/>
        <v>N/A</v>
      </c>
    </row>
    <row r="320" spans="1:14" x14ac:dyDescent="0.3">
      <c r="A320" s="1">
        <v>8</v>
      </c>
      <c r="B320" t="s">
        <v>957</v>
      </c>
      <c r="C320" t="s">
        <v>4477</v>
      </c>
      <c r="D320" t="s">
        <v>2748</v>
      </c>
      <c r="E320" t="s">
        <v>6731</v>
      </c>
      <c r="F320" t="s">
        <v>332</v>
      </c>
      <c r="G320" t="s">
        <v>332</v>
      </c>
      <c r="I320" t="str">
        <f t="shared" si="26"/>
        <v>N/A</v>
      </c>
      <c r="J320" t="str">
        <f t="shared" si="27"/>
        <v>81000</v>
      </c>
      <c r="K320">
        <f t="shared" si="28"/>
        <v>4330000</v>
      </c>
      <c r="L320" t="str">
        <f t="shared" si="29"/>
        <v>785000</v>
      </c>
      <c r="M320" t="str">
        <f t="shared" si="30"/>
        <v>N/A</v>
      </c>
      <c r="N320" t="str">
        <f t="shared" si="31"/>
        <v>N/A</v>
      </c>
    </row>
    <row r="321" spans="1:14" x14ac:dyDescent="0.3">
      <c r="A321" s="1">
        <v>9</v>
      </c>
      <c r="B321" t="s">
        <v>961</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963</v>
      </c>
      <c r="C322" t="s">
        <v>6732</v>
      </c>
      <c r="D322" t="s">
        <v>6733</v>
      </c>
      <c r="E322" t="s">
        <v>6734</v>
      </c>
      <c r="F322" t="s">
        <v>6735</v>
      </c>
      <c r="G322" t="s">
        <v>6736</v>
      </c>
      <c r="I322" t="str">
        <f t="shared" si="26"/>
        <v>N/A</v>
      </c>
      <c r="J322" t="str">
        <f t="shared" si="27"/>
        <v>(40.99M)</v>
      </c>
      <c r="K322" t="str">
        <f t="shared" si="28"/>
        <v>(139.91M)</v>
      </c>
      <c r="L322" t="str">
        <f t="shared" si="29"/>
        <v>(460.46M)</v>
      </c>
      <c r="M322">
        <f t="shared" si="30"/>
        <v>119640000</v>
      </c>
      <c r="N322" t="str">
        <f t="shared" si="31"/>
        <v>(97.43M)</v>
      </c>
    </row>
    <row r="323" spans="1:14" x14ac:dyDescent="0.3">
      <c r="A323" s="1">
        <v>11</v>
      </c>
      <c r="B323" t="s">
        <v>969</v>
      </c>
      <c r="C323" t="s">
        <v>779</v>
      </c>
      <c r="D323" t="s">
        <v>3034</v>
      </c>
      <c r="E323" t="s">
        <v>6737</v>
      </c>
      <c r="F323" t="s">
        <v>5418</v>
      </c>
      <c r="G323" t="s">
        <v>6738</v>
      </c>
      <c r="I323" t="str">
        <f t="shared" si="26"/>
        <v>N/A</v>
      </c>
      <c r="J323">
        <f t="shared" si="27"/>
        <v>30870000</v>
      </c>
      <c r="K323">
        <f t="shared" si="28"/>
        <v>23890000</v>
      </c>
      <c r="L323">
        <f t="shared" si="29"/>
        <v>83710000</v>
      </c>
      <c r="M323">
        <f t="shared" si="30"/>
        <v>24950000</v>
      </c>
      <c r="N323" t="str">
        <f t="shared" si="31"/>
        <v>(49.76M)</v>
      </c>
    </row>
    <row r="324" spans="1:14" x14ac:dyDescent="0.3">
      <c r="A324" s="1">
        <v>12</v>
      </c>
      <c r="B324" t="s">
        <v>970</v>
      </c>
      <c r="C324" t="s">
        <v>6739</v>
      </c>
      <c r="D324" t="s">
        <v>6740</v>
      </c>
      <c r="E324" t="s">
        <v>6741</v>
      </c>
      <c r="F324" t="s">
        <v>6742</v>
      </c>
      <c r="G324" t="s">
        <v>6743</v>
      </c>
      <c r="I324" t="str">
        <f t="shared" si="26"/>
        <v>N/A</v>
      </c>
      <c r="J324" t="str">
        <f t="shared" si="27"/>
        <v>(71.85M)</v>
      </c>
      <c r="K324" t="str">
        <f t="shared" si="28"/>
        <v>(163.8M)</v>
      </c>
      <c r="L324" t="str">
        <f t="shared" si="29"/>
        <v>(544.17M)</v>
      </c>
      <c r="M324">
        <f t="shared" si="30"/>
        <v>94690000</v>
      </c>
      <c r="N324" t="str">
        <f t="shared" si="31"/>
        <v>(47.66M)</v>
      </c>
    </row>
    <row r="325" spans="1:14" x14ac:dyDescent="0.3">
      <c r="A325" s="1">
        <v>13</v>
      </c>
      <c r="B325" t="s">
        <v>971</v>
      </c>
      <c r="C325" t="s">
        <v>6744</v>
      </c>
      <c r="D325" t="s">
        <v>332</v>
      </c>
      <c r="E325" t="s">
        <v>332</v>
      </c>
      <c r="F325" t="s">
        <v>6745</v>
      </c>
      <c r="G325" t="s">
        <v>332</v>
      </c>
      <c r="I325" t="str">
        <f t="shared" si="26"/>
        <v>N/A</v>
      </c>
      <c r="J325" t="str">
        <f t="shared" si="27"/>
        <v>180000</v>
      </c>
      <c r="K325" t="str">
        <f t="shared" si="28"/>
        <v>N/A</v>
      </c>
      <c r="L325" t="str">
        <f t="shared" si="29"/>
        <v>N/A</v>
      </c>
      <c r="M325">
        <f t="shared" si="30"/>
        <v>190000000</v>
      </c>
      <c r="N325" t="str">
        <f t="shared" si="31"/>
        <v>N/A</v>
      </c>
    </row>
    <row r="326" spans="1:14" x14ac:dyDescent="0.3">
      <c r="A326" s="1">
        <v>14</v>
      </c>
      <c r="B326" t="s">
        <v>972</v>
      </c>
      <c r="C326" t="s">
        <v>6746</v>
      </c>
      <c r="D326" t="s">
        <v>6740</v>
      </c>
      <c r="E326" t="s">
        <v>6741</v>
      </c>
      <c r="F326" t="s">
        <v>6747</v>
      </c>
      <c r="G326" t="s">
        <v>6743</v>
      </c>
      <c r="I326" t="str">
        <f t="shared" si="26"/>
        <v>N/A</v>
      </c>
      <c r="J326" t="str">
        <f t="shared" si="27"/>
        <v>(72.03M)</v>
      </c>
      <c r="K326" t="str">
        <f t="shared" si="28"/>
        <v>(163.8M)</v>
      </c>
      <c r="L326" t="str">
        <f t="shared" si="29"/>
        <v>(544.17M)</v>
      </c>
      <c r="M326" t="str">
        <f t="shared" si="30"/>
        <v>(95.32M)</v>
      </c>
      <c r="N326" t="str">
        <f t="shared" si="31"/>
        <v>(47.66M)</v>
      </c>
    </row>
    <row r="327" spans="1:14" x14ac:dyDescent="0.3">
      <c r="A327" s="1">
        <v>15</v>
      </c>
      <c r="B327" t="s">
        <v>830</v>
      </c>
      <c r="C327" t="s">
        <v>2768</v>
      </c>
      <c r="D327" t="s">
        <v>6748</v>
      </c>
      <c r="E327" t="s">
        <v>6749</v>
      </c>
      <c r="F327" t="s">
        <v>6750</v>
      </c>
      <c r="G327" t="s">
        <v>6751</v>
      </c>
      <c r="I327" t="str">
        <f t="shared" si="26"/>
        <v>N/A</v>
      </c>
      <c r="J327" t="str">
        <f t="shared" si="27"/>
        <v>(8,000)</v>
      </c>
      <c r="K327" t="str">
        <f t="shared" si="28"/>
        <v>(223,000)</v>
      </c>
      <c r="L327" t="str">
        <f t="shared" si="29"/>
        <v>138000</v>
      </c>
      <c r="M327" t="str">
        <f t="shared" si="30"/>
        <v>119000</v>
      </c>
      <c r="N327" t="str">
        <f t="shared" si="31"/>
        <v>(592,000)</v>
      </c>
    </row>
    <row r="328" spans="1:14" x14ac:dyDescent="0.3">
      <c r="A328" s="1">
        <v>16</v>
      </c>
      <c r="B328" t="s">
        <v>920</v>
      </c>
      <c r="C328" t="s">
        <v>2768</v>
      </c>
      <c r="D328" t="s">
        <v>6748</v>
      </c>
      <c r="E328" t="s">
        <v>332</v>
      </c>
      <c r="F328" t="s">
        <v>332</v>
      </c>
      <c r="G328" t="s">
        <v>3646</v>
      </c>
      <c r="I328" t="str">
        <f t="shared" si="26"/>
        <v>N/A</v>
      </c>
      <c r="J328" t="str">
        <f t="shared" si="27"/>
        <v>(8,000)</v>
      </c>
      <c r="K328" t="str">
        <f t="shared" si="28"/>
        <v>(223,000)</v>
      </c>
      <c r="L328" t="str">
        <f t="shared" si="29"/>
        <v>N/A</v>
      </c>
      <c r="M328" t="str">
        <f t="shared" si="30"/>
        <v>N/A</v>
      </c>
      <c r="N328" t="str">
        <f t="shared" si="31"/>
        <v>(600,000)</v>
      </c>
    </row>
    <row r="329" spans="1:14" x14ac:dyDescent="0.3">
      <c r="A329" s="1">
        <v>17</v>
      </c>
      <c r="B329" t="s">
        <v>921</v>
      </c>
      <c r="C329" t="s">
        <v>332</v>
      </c>
      <c r="D329" t="s">
        <v>332</v>
      </c>
      <c r="E329" t="s">
        <v>6749</v>
      </c>
      <c r="F329" t="s">
        <v>6750</v>
      </c>
      <c r="G329" t="s">
        <v>6752</v>
      </c>
      <c r="I329" t="str">
        <f t="shared" si="26"/>
        <v>N/A</v>
      </c>
      <c r="J329" t="str">
        <f t="shared" si="27"/>
        <v>N/A</v>
      </c>
      <c r="K329" t="str">
        <f t="shared" si="28"/>
        <v>N/A</v>
      </c>
      <c r="L329" t="str">
        <f t="shared" si="29"/>
        <v>138000</v>
      </c>
      <c r="M329" t="str">
        <f t="shared" si="30"/>
        <v>119000</v>
      </c>
      <c r="N329" t="str">
        <f t="shared" si="31"/>
        <v>8000</v>
      </c>
    </row>
    <row r="330" spans="1:14" x14ac:dyDescent="0.3">
      <c r="A330" s="1">
        <v>18</v>
      </c>
      <c r="B330" t="s">
        <v>976</v>
      </c>
      <c r="C330" t="s">
        <v>6753</v>
      </c>
      <c r="D330" t="s">
        <v>6754</v>
      </c>
      <c r="E330" t="s">
        <v>6755</v>
      </c>
      <c r="F330" t="s">
        <v>6756</v>
      </c>
      <c r="G330" t="s">
        <v>6757</v>
      </c>
      <c r="I330" t="str">
        <f t="shared" si="26"/>
        <v>N/A</v>
      </c>
      <c r="J330">
        <f t="shared" si="27"/>
        <v>454860000</v>
      </c>
      <c r="K330" t="str">
        <f t="shared" si="28"/>
        <v>(514.72M)</v>
      </c>
      <c r="L330" t="str">
        <f t="shared" si="29"/>
        <v>(54.88M)</v>
      </c>
      <c r="M330">
        <f t="shared" si="30"/>
        <v>255950000</v>
      </c>
      <c r="N330">
        <f t="shared" si="31"/>
        <v>186850000</v>
      </c>
    </row>
    <row r="331" spans="1:14" x14ac:dyDescent="0.3">
      <c r="A331" s="1">
        <v>19</v>
      </c>
      <c r="B331" t="s">
        <v>981</v>
      </c>
      <c r="C331" t="s">
        <v>332</v>
      </c>
      <c r="D331" t="s">
        <v>6758</v>
      </c>
      <c r="E331" t="s">
        <v>6759</v>
      </c>
      <c r="F331" t="s">
        <v>6760</v>
      </c>
      <c r="G331" t="s">
        <v>6761</v>
      </c>
      <c r="I331" t="str">
        <f t="shared" si="26"/>
        <v>N/A</v>
      </c>
      <c r="J331" t="str">
        <f t="shared" si="27"/>
        <v>N/A</v>
      </c>
      <c r="K331">
        <f t="shared" si="28"/>
        <v>-2.1316000000000002</v>
      </c>
      <c r="L331">
        <f t="shared" si="29"/>
        <v>0.89340000000000008</v>
      </c>
      <c r="M331">
        <f t="shared" si="30"/>
        <v>5.6642000000000001</v>
      </c>
      <c r="N331">
        <f t="shared" si="31"/>
        <v>-0.27</v>
      </c>
    </row>
    <row r="332" spans="1:14" x14ac:dyDescent="0.3">
      <c r="A332" s="1">
        <v>20</v>
      </c>
      <c r="B332" t="s">
        <v>1926</v>
      </c>
      <c r="C332" t="s">
        <v>6762</v>
      </c>
      <c r="D332" t="s">
        <v>6763</v>
      </c>
      <c r="E332" t="s">
        <v>6764</v>
      </c>
      <c r="F332" t="s">
        <v>6765</v>
      </c>
      <c r="G332" t="s">
        <v>6766</v>
      </c>
      <c r="I332" t="str">
        <f t="shared" si="26"/>
        <v>N/A</v>
      </c>
      <c r="J332">
        <f t="shared" si="27"/>
        <v>1.7925</v>
      </c>
      <c r="K332">
        <f t="shared" si="28"/>
        <v>-1.9528000000000001</v>
      </c>
      <c r="L332">
        <f t="shared" si="29"/>
        <v>-0.18300000000000002</v>
      </c>
      <c r="M332">
        <f t="shared" si="30"/>
        <v>0.80060000000000009</v>
      </c>
      <c r="N332">
        <f t="shared" si="31"/>
        <v>0.54290000000000005</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332</v>
      </c>
      <c r="E334" t="s">
        <v>998</v>
      </c>
      <c r="F334" t="s">
        <v>332</v>
      </c>
      <c r="G334" t="s">
        <v>998</v>
      </c>
      <c r="I334" t="str">
        <f t="shared" si="26"/>
        <v>N/A</v>
      </c>
      <c r="J334" t="str">
        <f t="shared" si="27"/>
        <v>N/A</v>
      </c>
      <c r="K334" t="str">
        <f t="shared" si="28"/>
        <v>N/A</v>
      </c>
      <c r="L334" t="str">
        <f t="shared" si="29"/>
        <v>0</v>
      </c>
      <c r="M334" t="str">
        <f t="shared" si="30"/>
        <v>N/A</v>
      </c>
      <c r="N334" t="str">
        <f t="shared" si="31"/>
        <v>0</v>
      </c>
    </row>
    <row r="335" spans="1:14" x14ac:dyDescent="0.3">
      <c r="A335" s="1">
        <v>23</v>
      </c>
      <c r="B335" t="s">
        <v>999</v>
      </c>
      <c r="C335" t="s">
        <v>6767</v>
      </c>
      <c r="D335" t="s">
        <v>6768</v>
      </c>
      <c r="E335" t="s">
        <v>6769</v>
      </c>
      <c r="F335" t="s">
        <v>6770</v>
      </c>
      <c r="G335" t="s">
        <v>6771</v>
      </c>
      <c r="I335" t="str">
        <f t="shared" si="26"/>
        <v>N/A</v>
      </c>
      <c r="J335">
        <f t="shared" si="27"/>
        <v>59010000</v>
      </c>
      <c r="K335" t="str">
        <f t="shared" si="28"/>
        <v>(31.38M)</v>
      </c>
      <c r="L335">
        <f t="shared" si="29"/>
        <v>286750000</v>
      </c>
      <c r="M335" t="str">
        <f t="shared" si="30"/>
        <v>(249.16M)</v>
      </c>
      <c r="N335" t="str">
        <f t="shared" si="31"/>
        <v>(40.71M)</v>
      </c>
    </row>
    <row r="336" spans="1:14" x14ac:dyDescent="0.3">
      <c r="A336" s="1">
        <v>24</v>
      </c>
      <c r="B336" t="s">
        <v>1005</v>
      </c>
      <c r="C336" t="s">
        <v>6772</v>
      </c>
      <c r="D336" t="s">
        <v>6773</v>
      </c>
      <c r="E336" t="s">
        <v>6774</v>
      </c>
      <c r="F336" t="s">
        <v>6775</v>
      </c>
      <c r="G336" t="s">
        <v>332</v>
      </c>
      <c r="I336" t="str">
        <f t="shared" si="26"/>
        <v>N/A</v>
      </c>
      <c r="J336">
        <f t="shared" si="27"/>
        <v>173060000</v>
      </c>
      <c r="K336">
        <f t="shared" si="28"/>
        <v>334100000</v>
      </c>
      <c r="L336">
        <f t="shared" si="29"/>
        <v>168350000</v>
      </c>
      <c r="M336">
        <f t="shared" si="30"/>
        <v>116570000</v>
      </c>
      <c r="N336" t="str">
        <f t="shared" si="31"/>
        <v>N/A</v>
      </c>
    </row>
    <row r="337" spans="1:14" x14ac:dyDescent="0.3">
      <c r="A337" s="1">
        <v>25</v>
      </c>
      <c r="B337" t="s">
        <v>1010</v>
      </c>
      <c r="C337" t="s">
        <v>332</v>
      </c>
      <c r="D337" t="s">
        <v>6776</v>
      </c>
      <c r="E337" t="s">
        <v>6777</v>
      </c>
      <c r="F337" t="s">
        <v>6778</v>
      </c>
      <c r="G337" t="s">
        <v>332</v>
      </c>
      <c r="I337" t="str">
        <f t="shared" si="26"/>
        <v>N/A</v>
      </c>
      <c r="J337" t="str">
        <f t="shared" si="27"/>
        <v>N/A</v>
      </c>
      <c r="K337">
        <f t="shared" si="28"/>
        <v>0.93049999999999999</v>
      </c>
      <c r="L337">
        <f t="shared" si="29"/>
        <v>-0.49609999999999999</v>
      </c>
      <c r="M337">
        <f t="shared" si="30"/>
        <v>-0.30760000000000004</v>
      </c>
      <c r="N337" t="str">
        <f t="shared" si="31"/>
        <v>N/A</v>
      </c>
    </row>
    <row r="338" spans="1:14" x14ac:dyDescent="0.3">
      <c r="A338" s="1">
        <v>26</v>
      </c>
      <c r="B338" t="s">
        <v>1015</v>
      </c>
      <c r="C338" t="s">
        <v>332</v>
      </c>
      <c r="D338" t="s">
        <v>332</v>
      </c>
      <c r="E338" t="s">
        <v>332</v>
      </c>
      <c r="F338" t="s">
        <v>332</v>
      </c>
      <c r="G338" t="s">
        <v>332</v>
      </c>
      <c r="I338" t="str">
        <f t="shared" si="26"/>
        <v>N/A</v>
      </c>
      <c r="J338" t="str">
        <f t="shared" si="27"/>
        <v>N/A</v>
      </c>
      <c r="K338" t="str">
        <f t="shared" si="28"/>
        <v>N/A</v>
      </c>
      <c r="L338" t="str">
        <f t="shared" si="29"/>
        <v>N/A</v>
      </c>
      <c r="M338" t="str">
        <f t="shared" si="30"/>
        <v>N/A</v>
      </c>
      <c r="N338" t="str">
        <f t="shared" si="31"/>
        <v>N/A</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6779</v>
      </c>
      <c r="C340" t="s">
        <v>6780</v>
      </c>
      <c r="I340" t="str">
        <f t="shared" si="26"/>
        <v>N/A</v>
      </c>
      <c r="J340" t="str">
        <f t="shared" si="27"/>
        <v>TCF Financial</v>
      </c>
      <c r="K340">
        <f t="shared" si="28"/>
        <v>0</v>
      </c>
      <c r="L340">
        <f t="shared" si="29"/>
        <v>0</v>
      </c>
      <c r="M340">
        <f t="shared" si="30"/>
        <v>0</v>
      </c>
      <c r="N340">
        <f t="shared" si="31"/>
        <v>0</v>
      </c>
    </row>
    <row r="341" spans="1:14" x14ac:dyDescent="0.3">
      <c r="A341" s="1">
        <v>1</v>
      </c>
      <c r="B341" t="s">
        <v>6781</v>
      </c>
      <c r="C341" t="s">
        <v>6782</v>
      </c>
      <c r="I341" t="str">
        <f t="shared" si="26"/>
        <v>N/A</v>
      </c>
      <c r="J341" t="str">
        <f t="shared" si="27"/>
        <v>Ameris Bancorp</v>
      </c>
      <c r="K341">
        <f t="shared" si="28"/>
        <v>0</v>
      </c>
      <c r="L341">
        <f t="shared" si="29"/>
        <v>0</v>
      </c>
      <c r="M341">
        <f t="shared" si="30"/>
        <v>0</v>
      </c>
      <c r="N341">
        <f t="shared" si="31"/>
        <v>0</v>
      </c>
    </row>
    <row r="342" spans="1:14" x14ac:dyDescent="0.3">
      <c r="A342" s="1">
        <v>2</v>
      </c>
      <c r="B342" t="s">
        <v>1231</v>
      </c>
      <c r="C342" t="s">
        <v>6783</v>
      </c>
      <c r="I342" t="str">
        <f t="shared" si="26"/>
        <v>N/A</v>
      </c>
      <c r="J342" t="str">
        <f t="shared" si="27"/>
        <v>Associated Banc</v>
      </c>
      <c r="K342">
        <f t="shared" si="28"/>
        <v>0</v>
      </c>
      <c r="L342">
        <f t="shared" si="29"/>
        <v>0</v>
      </c>
      <c r="M342">
        <f t="shared" si="30"/>
        <v>0</v>
      </c>
      <c r="N342">
        <f t="shared" si="31"/>
        <v>0</v>
      </c>
    </row>
    <row r="343" spans="1:14" x14ac:dyDescent="0.3">
      <c r="A343" s="1">
        <v>3</v>
      </c>
      <c r="B343" t="s">
        <v>6784</v>
      </c>
      <c r="C343" t="s">
        <v>6785</v>
      </c>
      <c r="I343" t="str">
        <f t="shared" si="26"/>
        <v>N/A</v>
      </c>
      <c r="J343" t="str">
        <f t="shared" si="27"/>
        <v>BancFirst</v>
      </c>
      <c r="K343">
        <f t="shared" si="28"/>
        <v>0</v>
      </c>
      <c r="L343">
        <f t="shared" si="29"/>
        <v>0</v>
      </c>
      <c r="M343">
        <f t="shared" si="30"/>
        <v>0</v>
      </c>
      <c r="N343">
        <f t="shared" si="31"/>
        <v>0</v>
      </c>
    </row>
    <row r="344" spans="1:14" x14ac:dyDescent="0.3">
      <c r="A344" s="1">
        <v>4</v>
      </c>
      <c r="B344" t="s">
        <v>6786</v>
      </c>
      <c r="C344" t="s">
        <v>6787</v>
      </c>
      <c r="I344" t="str">
        <f t="shared" si="26"/>
        <v>N/A</v>
      </c>
      <c r="J344" t="str">
        <f t="shared" si="27"/>
        <v>Banner</v>
      </c>
      <c r="K344">
        <f t="shared" si="28"/>
        <v>0</v>
      </c>
      <c r="L344">
        <f t="shared" si="29"/>
        <v>0</v>
      </c>
      <c r="M344">
        <f t="shared" si="30"/>
        <v>0</v>
      </c>
      <c r="N344">
        <f t="shared" si="31"/>
        <v>0</v>
      </c>
    </row>
    <row r="345" spans="1:14" x14ac:dyDescent="0.3">
      <c r="A345" s="1">
        <v>5</v>
      </c>
      <c r="B345" t="s">
        <v>6788</v>
      </c>
      <c r="C345" t="s">
        <v>6789</v>
      </c>
      <c r="I345" t="str">
        <f t="shared" si="26"/>
        <v>N/A</v>
      </c>
      <c r="J345" t="str">
        <f t="shared" si="27"/>
        <v>Bank of Hawaii</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6303</v>
      </c>
      <c r="I348" t="str">
        <f t="shared" si="26"/>
        <v>N/A</v>
      </c>
      <c r="J348">
        <f t="shared" si="27"/>
        <v>2720000000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6790</v>
      </c>
      <c r="I350" t="str">
        <f t="shared" si="26"/>
        <v>N/A</v>
      </c>
      <c r="J350" t="str">
        <f t="shared" si="27"/>
        <v>13.92</v>
      </c>
      <c r="K350">
        <f t="shared" si="28"/>
        <v>0</v>
      </c>
      <c r="L350">
        <f t="shared" si="29"/>
        <v>0</v>
      </c>
      <c r="M350">
        <f t="shared" si="30"/>
        <v>0</v>
      </c>
      <c r="N350">
        <f t="shared" si="31"/>
        <v>0</v>
      </c>
    </row>
    <row r="351" spans="1:14" x14ac:dyDescent="0.3">
      <c r="A351" s="1">
        <v>3</v>
      </c>
      <c r="B351" t="s">
        <v>105</v>
      </c>
      <c r="C351" t="s">
        <v>6791</v>
      </c>
      <c r="I351" t="str">
        <f t="shared" si="26"/>
        <v>N/A</v>
      </c>
      <c r="J351" t="str">
        <f t="shared" si="27"/>
        <v>11.42</v>
      </c>
      <c r="K351">
        <f t="shared" si="28"/>
        <v>0</v>
      </c>
      <c r="L351">
        <f t="shared" si="29"/>
        <v>0</v>
      </c>
      <c r="M351">
        <f t="shared" si="30"/>
        <v>0</v>
      </c>
      <c r="N351">
        <f t="shared" si="31"/>
        <v>0</v>
      </c>
    </row>
    <row r="352" spans="1:14" x14ac:dyDescent="0.3">
      <c r="A352" s="1">
        <v>4</v>
      </c>
      <c r="B352" t="s">
        <v>107</v>
      </c>
      <c r="C352" t="s">
        <v>6498</v>
      </c>
      <c r="I352" t="str">
        <f t="shared" si="26"/>
        <v>N/A</v>
      </c>
      <c r="J352" t="str">
        <f t="shared" si="27"/>
        <v>1.54</v>
      </c>
      <c r="K352">
        <f t="shared" si="28"/>
        <v>0</v>
      </c>
      <c r="L352">
        <f t="shared" si="29"/>
        <v>0</v>
      </c>
      <c r="M352">
        <f t="shared" si="30"/>
        <v>0</v>
      </c>
      <c r="N352">
        <f t="shared" si="31"/>
        <v>0</v>
      </c>
    </row>
    <row r="353" spans="1:14" x14ac:dyDescent="0.3">
      <c r="A353" s="1">
        <v>5</v>
      </c>
      <c r="B353" t="s">
        <v>109</v>
      </c>
      <c r="C353" t="s">
        <v>2611</v>
      </c>
      <c r="I353" t="str">
        <f t="shared" si="26"/>
        <v>N/A</v>
      </c>
      <c r="J353" t="str">
        <f t="shared" si="27"/>
        <v>2.16</v>
      </c>
      <c r="K353">
        <f t="shared" si="28"/>
        <v>0</v>
      </c>
      <c r="L353">
        <f t="shared" si="29"/>
        <v>0</v>
      </c>
      <c r="M353">
        <f t="shared" si="30"/>
        <v>0</v>
      </c>
      <c r="N353">
        <f t="shared" si="31"/>
        <v>0</v>
      </c>
    </row>
    <row r="354" spans="1:14" x14ac:dyDescent="0.3">
      <c r="A354" s="1">
        <v>6</v>
      </c>
      <c r="B354" t="s">
        <v>111</v>
      </c>
      <c r="C354" t="s">
        <v>3271</v>
      </c>
      <c r="I354" t="str">
        <f t="shared" si="26"/>
        <v>N/A</v>
      </c>
      <c r="J354" t="str">
        <f t="shared" si="27"/>
        <v>1.21</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3871</v>
      </c>
      <c r="I359" t="str">
        <f t="shared" si="26"/>
        <v>N/A</v>
      </c>
      <c r="J359">
        <f t="shared" si="27"/>
        <v>1740000000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6792</v>
      </c>
      <c r="I361" t="str">
        <f t="shared" si="26"/>
        <v>N/A</v>
      </c>
      <c r="J361" t="str">
        <f t="shared" si="27"/>
        <v>20.43</v>
      </c>
      <c r="K361">
        <f t="shared" si="28"/>
        <v>0</v>
      </c>
      <c r="L361">
        <f t="shared" si="29"/>
        <v>0</v>
      </c>
      <c r="M361">
        <f t="shared" si="30"/>
        <v>0</v>
      </c>
      <c r="N361">
        <f t="shared" si="31"/>
        <v>0</v>
      </c>
    </row>
    <row r="362" spans="1:14" x14ac:dyDescent="0.3">
      <c r="A362" s="1">
        <v>3</v>
      </c>
      <c r="B362" t="s">
        <v>105</v>
      </c>
      <c r="C362" t="s">
        <v>6793</v>
      </c>
      <c r="I362" t="str">
        <f t="shared" si="26"/>
        <v>N/A</v>
      </c>
      <c r="J362" t="str">
        <f t="shared" si="27"/>
        <v>14.49</v>
      </c>
      <c r="K362">
        <f t="shared" si="28"/>
        <v>0</v>
      </c>
      <c r="L362">
        <f t="shared" si="29"/>
        <v>0</v>
      </c>
      <c r="M362">
        <f t="shared" si="30"/>
        <v>0</v>
      </c>
      <c r="N362">
        <f t="shared" si="31"/>
        <v>0</v>
      </c>
    </row>
    <row r="363" spans="1:14" x14ac:dyDescent="0.3">
      <c r="A363" s="1">
        <v>4</v>
      </c>
      <c r="B363" t="s">
        <v>107</v>
      </c>
      <c r="C363" t="s">
        <v>6794</v>
      </c>
      <c r="I363" t="str">
        <f t="shared" si="26"/>
        <v>N/A</v>
      </c>
      <c r="J363" t="str">
        <f t="shared" si="27"/>
        <v>2.27</v>
      </c>
      <c r="K363">
        <f t="shared" si="28"/>
        <v>0</v>
      </c>
      <c r="L363">
        <f t="shared" si="29"/>
        <v>0</v>
      </c>
      <c r="M363">
        <f t="shared" si="30"/>
        <v>0</v>
      </c>
      <c r="N363">
        <f t="shared" si="31"/>
        <v>0</v>
      </c>
    </row>
    <row r="364" spans="1:14" x14ac:dyDescent="0.3">
      <c r="A364" s="1">
        <v>5</v>
      </c>
      <c r="B364" t="s">
        <v>109</v>
      </c>
      <c r="C364" t="s">
        <v>6795</v>
      </c>
      <c r="I364" t="str">
        <f t="shared" si="26"/>
        <v>N/A</v>
      </c>
      <c r="J364" t="str">
        <f t="shared" si="27"/>
        <v>5.24</v>
      </c>
      <c r="K364">
        <f t="shared" si="28"/>
        <v>0</v>
      </c>
      <c r="L364">
        <f t="shared" si="29"/>
        <v>0</v>
      </c>
      <c r="M364">
        <f t="shared" si="30"/>
        <v>0</v>
      </c>
      <c r="N364">
        <f t="shared" si="31"/>
        <v>0</v>
      </c>
    </row>
    <row r="365" spans="1:14" x14ac:dyDescent="0.3">
      <c r="A365" s="1">
        <v>6</v>
      </c>
      <c r="B365" t="s">
        <v>111</v>
      </c>
      <c r="C365" t="s">
        <v>6796</v>
      </c>
      <c r="I365" t="str">
        <f t="shared" si="26"/>
        <v>N/A</v>
      </c>
      <c r="J365" t="str">
        <f t="shared" si="27"/>
        <v>2.20</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1199</v>
      </c>
      <c r="I370" t="str">
        <f t="shared" si="26"/>
        <v>N/A</v>
      </c>
      <c r="J370">
        <f t="shared" si="27"/>
        <v>3700000000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1201</v>
      </c>
      <c r="I372" t="str">
        <f t="shared" si="26"/>
        <v>N/A</v>
      </c>
      <c r="J372" t="str">
        <f t="shared" si="27"/>
        <v>18.40</v>
      </c>
      <c r="K372">
        <f t="shared" si="28"/>
        <v>0</v>
      </c>
      <c r="L372">
        <f t="shared" si="29"/>
        <v>0</v>
      </c>
      <c r="M372">
        <f t="shared" si="30"/>
        <v>0</v>
      </c>
      <c r="N372">
        <f t="shared" si="31"/>
        <v>0</v>
      </c>
    </row>
    <row r="373" spans="1:14" x14ac:dyDescent="0.3">
      <c r="A373" s="1">
        <v>3</v>
      </c>
      <c r="B373" t="s">
        <v>105</v>
      </c>
      <c r="C373" t="s">
        <v>1238</v>
      </c>
      <c r="I373" t="str">
        <f t="shared" si="26"/>
        <v>N/A</v>
      </c>
      <c r="J373" t="str">
        <f t="shared" si="27"/>
        <v>15.31</v>
      </c>
      <c r="K373">
        <f t="shared" si="28"/>
        <v>0</v>
      </c>
      <c r="L373">
        <f t="shared" si="29"/>
        <v>0</v>
      </c>
      <c r="M373">
        <f t="shared" si="30"/>
        <v>0</v>
      </c>
      <c r="N373">
        <f t="shared" si="31"/>
        <v>0</v>
      </c>
    </row>
    <row r="374" spans="1:14" x14ac:dyDescent="0.3">
      <c r="A374" s="1">
        <v>4</v>
      </c>
      <c r="B374" t="s">
        <v>107</v>
      </c>
      <c r="C374" t="s">
        <v>1239</v>
      </c>
      <c r="I374" t="str">
        <f t="shared" si="26"/>
        <v>N/A</v>
      </c>
      <c r="J374" t="str">
        <f t="shared" si="27"/>
        <v>1.90</v>
      </c>
      <c r="K374">
        <f t="shared" si="28"/>
        <v>0</v>
      </c>
      <c r="L374">
        <f t="shared" si="29"/>
        <v>0</v>
      </c>
      <c r="M374">
        <f t="shared" si="30"/>
        <v>0</v>
      </c>
      <c r="N374">
        <f t="shared" si="31"/>
        <v>0</v>
      </c>
    </row>
    <row r="375" spans="1:14" x14ac:dyDescent="0.3">
      <c r="A375" s="1">
        <v>5</v>
      </c>
      <c r="B375" t="s">
        <v>109</v>
      </c>
      <c r="C375" t="s">
        <v>1240</v>
      </c>
      <c r="I375" t="str">
        <f t="shared" si="26"/>
        <v>N/A</v>
      </c>
      <c r="J375" t="str">
        <f t="shared" si="27"/>
        <v>3.68</v>
      </c>
      <c r="K375">
        <f t="shared" si="28"/>
        <v>0</v>
      </c>
      <c r="L375">
        <f t="shared" si="29"/>
        <v>0</v>
      </c>
      <c r="M375">
        <f t="shared" si="30"/>
        <v>0</v>
      </c>
      <c r="N375">
        <f t="shared" si="31"/>
        <v>0</v>
      </c>
    </row>
    <row r="376" spans="1:14" x14ac:dyDescent="0.3">
      <c r="A376" s="1">
        <v>6</v>
      </c>
      <c r="B376" t="s">
        <v>111</v>
      </c>
      <c r="C376" t="s">
        <v>1241</v>
      </c>
      <c r="I376" t="str">
        <f t="shared" si="26"/>
        <v>N/A</v>
      </c>
      <c r="J376" t="str">
        <f t="shared" si="27"/>
        <v>1.25</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3817</v>
      </c>
      <c r="I381" t="str">
        <f t="shared" si="32"/>
        <v>N/A</v>
      </c>
      <c r="J381">
        <f t="shared" si="33"/>
        <v>1580000000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6797</v>
      </c>
      <c r="I383" t="str">
        <f t="shared" si="32"/>
        <v>N/A</v>
      </c>
      <c r="J383" t="str">
        <f t="shared" si="33"/>
        <v>20.92</v>
      </c>
      <c r="K383">
        <f t="shared" si="34"/>
        <v>0</v>
      </c>
      <c r="L383">
        <f t="shared" si="35"/>
        <v>0</v>
      </c>
      <c r="M383">
        <f t="shared" si="36"/>
        <v>0</v>
      </c>
      <c r="N383">
        <f t="shared" si="37"/>
        <v>0</v>
      </c>
    </row>
    <row r="384" spans="1:14" x14ac:dyDescent="0.3">
      <c r="A384" s="1">
        <v>3</v>
      </c>
      <c r="B384" t="s">
        <v>105</v>
      </c>
      <c r="C384" t="s">
        <v>6230</v>
      </c>
      <c r="I384" t="str">
        <f t="shared" si="32"/>
        <v>N/A</v>
      </c>
      <c r="J384" t="str">
        <f t="shared" si="33"/>
        <v>19.73</v>
      </c>
      <c r="K384">
        <f t="shared" si="34"/>
        <v>0</v>
      </c>
      <c r="L384">
        <f t="shared" si="35"/>
        <v>0</v>
      </c>
      <c r="M384">
        <f t="shared" si="36"/>
        <v>0</v>
      </c>
      <c r="N384">
        <f t="shared" si="37"/>
        <v>0</v>
      </c>
    </row>
    <row r="385" spans="1:14" x14ac:dyDescent="0.3">
      <c r="A385" s="1">
        <v>4</v>
      </c>
      <c r="B385" t="s">
        <v>107</v>
      </c>
      <c r="C385" t="s">
        <v>6798</v>
      </c>
      <c r="I385" t="str">
        <f t="shared" si="32"/>
        <v>N/A</v>
      </c>
      <c r="J385" t="str">
        <f t="shared" si="33"/>
        <v>1.98</v>
      </c>
      <c r="K385">
        <f t="shared" si="34"/>
        <v>0</v>
      </c>
      <c r="L385">
        <f t="shared" si="35"/>
        <v>0</v>
      </c>
      <c r="M385">
        <f t="shared" si="36"/>
        <v>0</v>
      </c>
      <c r="N385">
        <f t="shared" si="37"/>
        <v>0</v>
      </c>
    </row>
    <row r="386" spans="1:14" x14ac:dyDescent="0.3">
      <c r="A386" s="1">
        <v>5</v>
      </c>
      <c r="B386" t="s">
        <v>109</v>
      </c>
      <c r="C386" t="s">
        <v>6799</v>
      </c>
      <c r="I386" t="str">
        <f t="shared" si="32"/>
        <v>N/A</v>
      </c>
      <c r="J386" t="str">
        <f t="shared" si="33"/>
        <v>5.09</v>
      </c>
      <c r="K386">
        <f t="shared" si="34"/>
        <v>0</v>
      </c>
      <c r="L386">
        <f t="shared" si="35"/>
        <v>0</v>
      </c>
      <c r="M386">
        <f t="shared" si="36"/>
        <v>0</v>
      </c>
      <c r="N386">
        <f t="shared" si="37"/>
        <v>0</v>
      </c>
    </row>
    <row r="387" spans="1:14" x14ac:dyDescent="0.3">
      <c r="A387" s="1">
        <v>6</v>
      </c>
      <c r="B387" t="s">
        <v>111</v>
      </c>
      <c r="C387" t="s">
        <v>4034</v>
      </c>
      <c r="I387" t="str">
        <f t="shared" si="32"/>
        <v>N/A</v>
      </c>
      <c r="J387" t="str">
        <f t="shared" si="33"/>
        <v>2.17</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4052</v>
      </c>
    </row>
    <row r="501" spans="3:3" x14ac:dyDescent="0.3">
      <c r="C501" t="s">
        <v>1043</v>
      </c>
    </row>
    <row r="502" spans="3:3" x14ac:dyDescent="0.3">
      <c r="C502" t="s">
        <v>1980</v>
      </c>
    </row>
    <row r="503" spans="3:3" x14ac:dyDescent="0.3">
      <c r="C503" t="s">
        <v>1045</v>
      </c>
    </row>
    <row r="504" spans="3:3" x14ac:dyDescent="0.3">
      <c r="C504" t="s">
        <v>1980</v>
      </c>
    </row>
    <row r="505" spans="3:3" x14ac:dyDescent="0.3">
      <c r="C505" t="s">
        <v>1981</v>
      </c>
    </row>
    <row r="506" spans="3:3" x14ac:dyDescent="0.3">
      <c r="C506" t="s">
        <v>1047</v>
      </c>
    </row>
    <row r="507" spans="3:3" x14ac:dyDescent="0.3">
      <c r="C507" t="s">
        <v>1983</v>
      </c>
    </row>
    <row r="508" spans="3:3" x14ac:dyDescent="0.3">
      <c r="C508" t="s">
        <v>1047</v>
      </c>
    </row>
    <row r="509" spans="3:3" x14ac:dyDescent="0.3">
      <c r="C509" t="s">
        <v>2599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6800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Home Bancshares</v>
      </c>
    </row>
    <row r="2" spans="1:11" x14ac:dyDescent="0.3">
      <c r="B2" t="s">
        <v>2</v>
      </c>
      <c r="C2" t="s">
        <v>6801</v>
      </c>
      <c r="K2" t="str">
        <f>LEFT(C1,FIND("(",C1) - 2)</f>
        <v>Home Bancshares,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$24.55, up .04% after opening slightly below yesterday's close</v>
      </c>
    </row>
    <row r="5" spans="1:11" x14ac:dyDescent="0.3">
      <c r="K5" t="str">
        <f>"The one year target estimate for " &amp; D1 &amp; " is " &amp; TEXT(C23,"$####.00")</f>
        <v>The one year target estimate for Home Bancshares is $29.71</v>
      </c>
    </row>
    <row r="6" spans="1:11" x14ac:dyDescent="0.3">
      <c r="K6" t="str">
        <f>" which would be " &amp; IF(OR(LEFT(ABS((C23-C2)/C2*100),1)="8",LEFT(ABS((C23-C2)/C2*100),2)="18"), "an ", "a ")  &amp;TEXT(ABS((C23-C2)/C2),"####.00%")&amp;IF((C23-C2)&gt;0," increase over"," decrease from")&amp;" the current price"</f>
        <v xml:space="preserve"> which would be a 21.02% increase over the current price</v>
      </c>
    </row>
    <row r="7" spans="1:11" x14ac:dyDescent="0.3">
      <c r="A7" s="1">
        <v>0</v>
      </c>
      <c r="B7" t="s">
        <v>5</v>
      </c>
      <c r="C7" t="s">
        <v>6802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3.03% over last quarter based on the average of 8 analyst estimates (Yahoo Finance)</v>
      </c>
    </row>
    <row r="8" spans="1:11" x14ac:dyDescent="0.3">
      <c r="A8" s="1">
        <v>1</v>
      </c>
      <c r="B8" t="s">
        <v>7</v>
      </c>
      <c r="C8" t="s">
        <v>6803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$0.02 in the 2 months leading up to the earnings report</v>
      </c>
    </row>
    <row r="11" spans="1:11" x14ac:dyDescent="0.3">
      <c r="A11" s="1">
        <v>4</v>
      </c>
      <c r="B11" t="s">
        <v>13</v>
      </c>
      <c r="C11" t="s">
        <v>6804</v>
      </c>
      <c r="K11" t="str">
        <f>K42</f>
        <v>Home Bancshares has managed to increase revenue, interest and fees on loans, commission &amp; fee income, pretax income each year since 2012</v>
      </c>
    </row>
    <row r="12" spans="1:11" x14ac:dyDescent="0.3">
      <c r="A12" s="1">
        <v>5</v>
      </c>
      <c r="B12" t="s">
        <v>15</v>
      </c>
      <c r="C12" t="s">
        <v>6805</v>
      </c>
      <c r="D12" t="str">
        <f>LEFT(C12,FIND("-",C12)-2)</f>
        <v>19.74</v>
      </c>
      <c r="E12" t="str">
        <f>TRIM(RIGHT(C12,FIND("-",C12)-1))</f>
        <v>29.69</v>
      </c>
    </row>
    <row r="13" spans="1:11" x14ac:dyDescent="0.3">
      <c r="A13" s="1">
        <v>6</v>
      </c>
      <c r="B13" t="s">
        <v>17</v>
      </c>
      <c r="C13" t="s">
        <v>6806</v>
      </c>
    </row>
    <row r="14" spans="1:11" x14ac:dyDescent="0.3">
      <c r="A14" s="1">
        <v>7</v>
      </c>
      <c r="B14" t="s">
        <v>19</v>
      </c>
      <c r="C14" t="s">
        <v>6807</v>
      </c>
    </row>
    <row r="16" spans="1:11" x14ac:dyDescent="0.3">
      <c r="A16" s="1">
        <v>0</v>
      </c>
      <c r="B16" t="s">
        <v>21</v>
      </c>
      <c r="C16" t="s">
        <v>6808</v>
      </c>
    </row>
    <row r="17" spans="1:13" x14ac:dyDescent="0.3">
      <c r="A17" s="1">
        <v>1</v>
      </c>
      <c r="B17" t="s">
        <v>23</v>
      </c>
      <c r="C17" t="s">
        <v>6809</v>
      </c>
      <c r="K17" t="str">
        <f>K2 &amp; K3 &amp; ". " &amp; K4 &amp; ". " &amp; K5 &amp; K6 &amp; ". " &amp; K7 &amp; ". " &amp; K8 &amp; ". " &amp; K9 &amp; "."</f>
        <v>Home Bancshares, Inc. is scheduled to report earnings on Jul 20, 2017. The stock is currently trading at $24.55, up .04% after opening slightly below yesterday's close. The one year target estimate for Home Bancshares is $29.71 which would be a 21.02% increase over the current price. Earnings are expected to increase by 3.03% over last quarter based on the average of 8 analyst estimates (Yahoo Finance). The stock is trading near the middle of its 52 week range. Over the last 4 quarters, we've seen a positive earnings surprise 4 times, and a negative earnings surprise 0 times.</v>
      </c>
    </row>
    <row r="18" spans="1:13" x14ac:dyDescent="0.3">
      <c r="A18" s="1">
        <v>2</v>
      </c>
      <c r="B18" t="s">
        <v>24</v>
      </c>
      <c r="C18" t="s">
        <v>3553</v>
      </c>
    </row>
    <row r="19" spans="1:13" x14ac:dyDescent="0.3">
      <c r="A19" s="1">
        <v>3</v>
      </c>
      <c r="B19" t="s">
        <v>26</v>
      </c>
      <c r="C19" t="s">
        <v>6810</v>
      </c>
    </row>
    <row r="20" spans="1:13" x14ac:dyDescent="0.3">
      <c r="A20" s="1">
        <v>4</v>
      </c>
      <c r="B20" t="s">
        <v>28</v>
      </c>
      <c r="C20" t="s">
        <v>1203</v>
      </c>
    </row>
    <row r="21" spans="1:13" x14ac:dyDescent="0.3">
      <c r="A21" s="1">
        <v>5</v>
      </c>
      <c r="B21" t="s">
        <v>30</v>
      </c>
      <c r="C21" t="s">
        <v>6811</v>
      </c>
    </row>
    <row r="22" spans="1:13" x14ac:dyDescent="0.3">
      <c r="A22" s="1">
        <v>6</v>
      </c>
      <c r="B22" t="s">
        <v>32</v>
      </c>
      <c r="C22" t="s">
        <v>6812</v>
      </c>
      <c r="J22">
        <f>IF(K22 &lt;&gt; "",1, 0)</f>
        <v>1</v>
      </c>
      <c r="K22" t="str">
        <f>IF(I145="pos_trend","Revenue","")</f>
        <v>Revenue</v>
      </c>
      <c r="L22" t="str">
        <f t="shared" ref="L22:L38" si="0">IF(EXACT(K22,UPPER(K22)),K22,LOWER(K22))</f>
        <v>revenue</v>
      </c>
      <c r="M22" t="str">
        <f>L22</f>
        <v>revenue</v>
      </c>
    </row>
    <row r="23" spans="1:13" x14ac:dyDescent="0.3">
      <c r="A23" s="1">
        <v>7</v>
      </c>
      <c r="B23" t="s">
        <v>33</v>
      </c>
      <c r="C23" t="s">
        <v>6813</v>
      </c>
      <c r="J23">
        <f>IF(K23 &lt;&gt; "",2, 0)</f>
        <v>2</v>
      </c>
      <c r="K23" t="str">
        <f>IF(I146="pos_trend",B146,"")</f>
        <v>Interest and Fees on Loans</v>
      </c>
      <c r="L23" t="str">
        <f t="shared" si="0"/>
        <v>interest and fees on loans</v>
      </c>
      <c r="M23" t="str">
        <f t="shared" ref="M23:M39" si="1">IF(L23&lt;&gt;"", M22 &amp; ", " &amp; L23,M22)</f>
        <v>revenue, interest and fees on loans</v>
      </c>
    </row>
    <row r="24" spans="1:13" x14ac:dyDescent="0.3">
      <c r="J24">
        <f>IF(K24 &lt;&gt; "",3, 0)</f>
        <v>0</v>
      </c>
      <c r="K24" t="str">
        <f>IF(I153="pos_trend",B153,"")</f>
        <v/>
      </c>
      <c r="L24" t="str">
        <f t="shared" si="0"/>
        <v/>
      </c>
      <c r="M24" t="str">
        <f t="shared" si="1"/>
        <v>revenue, interest and fees on loans</v>
      </c>
    </row>
    <row r="25" spans="1:13" x14ac:dyDescent="0.3">
      <c r="J25">
        <f>IF(K25 &lt;&gt; "",4, 0)</f>
        <v>0</v>
      </c>
      <c r="K25" t="str">
        <f>IF(I154="pos_trend",B154,"")</f>
        <v/>
      </c>
      <c r="L25" t="str">
        <f t="shared" si="0"/>
        <v/>
      </c>
      <c r="M25" t="str">
        <f t="shared" si="1"/>
        <v>revenue, interest and fees on loans</v>
      </c>
    </row>
    <row r="26" spans="1:13" x14ac:dyDescent="0.3">
      <c r="B26" s="1" t="s">
        <v>35</v>
      </c>
      <c r="C26" s="1" t="s">
        <v>36</v>
      </c>
      <c r="D26" s="1" t="s">
        <v>37</v>
      </c>
      <c r="E26" s="1" t="s">
        <v>38</v>
      </c>
      <c r="F26" s="1" t="s">
        <v>39</v>
      </c>
      <c r="J26">
        <f>IF(K26 &lt;&gt; "",5, 0)</f>
        <v>0</v>
      </c>
      <c r="K26" t="str">
        <f>IF(I155="pos_trend",B155,"")</f>
        <v/>
      </c>
      <c r="L26" t="str">
        <f t="shared" si="0"/>
        <v/>
      </c>
      <c r="M26" t="str">
        <f t="shared" si="1"/>
        <v>revenue, interest and fees on loans</v>
      </c>
    </row>
    <row r="27" spans="1:13" x14ac:dyDescent="0.3">
      <c r="A27" s="1">
        <v>0</v>
      </c>
      <c r="B27" t="s">
        <v>40</v>
      </c>
      <c r="C27">
        <v>8</v>
      </c>
      <c r="D27">
        <v>8</v>
      </c>
      <c r="E27">
        <v>5</v>
      </c>
      <c r="F27">
        <v>6</v>
      </c>
      <c r="J27">
        <f>IF(K27 &lt;&gt; "",6, 0)</f>
        <v>6</v>
      </c>
      <c r="K27" t="str">
        <f>IF(I172="pos_trend",B172,"")</f>
        <v>Commission &amp; Fee Income</v>
      </c>
      <c r="L27" t="str">
        <f t="shared" si="0"/>
        <v>commission &amp; fee income</v>
      </c>
      <c r="M27" t="str">
        <f t="shared" si="1"/>
        <v>revenue, interest and fees on loans, commission &amp; fee income</v>
      </c>
    </row>
    <row r="28" spans="1:13" x14ac:dyDescent="0.3">
      <c r="A28" s="1">
        <v>1</v>
      </c>
      <c r="B28" t="s">
        <v>41</v>
      </c>
      <c r="C28">
        <v>0.33</v>
      </c>
      <c r="D28">
        <v>0.34</v>
      </c>
      <c r="E28">
        <v>1.37</v>
      </c>
      <c r="F28">
        <v>1.67</v>
      </c>
      <c r="J28">
        <f>IF(K28 &lt;&gt; "",7, 0)</f>
        <v>0</v>
      </c>
      <c r="K28" t="str">
        <f>IF(I173="pos_trend",B173,"")</f>
        <v/>
      </c>
      <c r="L28" t="str">
        <f t="shared" si="0"/>
        <v/>
      </c>
      <c r="M28" t="str">
        <f t="shared" si="1"/>
        <v>revenue, interest and fees on loans, commission &amp; fee income</v>
      </c>
    </row>
    <row r="29" spans="1:13" x14ac:dyDescent="0.3">
      <c r="A29" s="1">
        <v>2</v>
      </c>
      <c r="B29" t="s">
        <v>42</v>
      </c>
      <c r="C29">
        <v>0.32</v>
      </c>
      <c r="D29">
        <v>0.33</v>
      </c>
      <c r="E29">
        <v>1.36</v>
      </c>
      <c r="F29">
        <v>1.6</v>
      </c>
      <c r="J29">
        <f>IF(K29 &lt;&gt; "",8, 0)</f>
        <v>0</v>
      </c>
      <c r="K29" t="str">
        <f>IF(I174="pos_trend",B174,"")</f>
        <v/>
      </c>
      <c r="L29" t="str">
        <f t="shared" si="0"/>
        <v/>
      </c>
      <c r="M29" t="str">
        <f t="shared" si="1"/>
        <v>revenue, interest and fees on loans, commission &amp; fee income</v>
      </c>
    </row>
    <row r="30" spans="1:13" x14ac:dyDescent="0.3">
      <c r="A30" s="1">
        <v>3</v>
      </c>
      <c r="B30" t="s">
        <v>43</v>
      </c>
      <c r="C30">
        <v>0.36</v>
      </c>
      <c r="D30">
        <v>0.36</v>
      </c>
      <c r="E30">
        <v>1.42</v>
      </c>
      <c r="F30">
        <v>1.9</v>
      </c>
      <c r="J30">
        <f>IF(K30 &lt;&gt; "",9, 0)</f>
        <v>0</v>
      </c>
      <c r="K30" t="str">
        <f>IF(I185="pos_trend",B185,"")</f>
        <v/>
      </c>
      <c r="L30" t="str">
        <f t="shared" si="0"/>
        <v/>
      </c>
      <c r="M30" t="str">
        <f t="shared" si="1"/>
        <v>revenue, interest and fees on loans, commission &amp; fee income</v>
      </c>
    </row>
    <row r="31" spans="1:13" x14ac:dyDescent="0.3">
      <c r="A31" s="1">
        <v>4</v>
      </c>
      <c r="B31" t="s">
        <v>44</v>
      </c>
      <c r="C31">
        <v>0.31</v>
      </c>
      <c r="D31">
        <v>0.31</v>
      </c>
      <c r="E31">
        <v>1.26</v>
      </c>
      <c r="F31">
        <v>1.37</v>
      </c>
      <c r="J31">
        <f>IF(K31 &lt;&gt; "",10, 0)</f>
        <v>10</v>
      </c>
      <c r="K31" t="str">
        <f>IF(I186="pos_trend",B186,"")</f>
        <v>Pretax Income</v>
      </c>
      <c r="L31" t="str">
        <f t="shared" si="0"/>
        <v>pretax income</v>
      </c>
      <c r="M31" t="str">
        <f t="shared" si="1"/>
        <v>revenue, interest and fees on loans, commission &amp; fee income, pretax income</v>
      </c>
    </row>
    <row r="32" spans="1:13" x14ac:dyDescent="0.3">
      <c r="J32">
        <f>IF(K32 &lt;&gt; "",11, 0)</f>
        <v>0</v>
      </c>
      <c r="K32" t="str">
        <f>IF(I187="pos_trend",B187,"")</f>
        <v/>
      </c>
      <c r="L32" t="str">
        <f t="shared" si="0"/>
        <v/>
      </c>
      <c r="M32" t="str">
        <f t="shared" si="1"/>
        <v>revenue, interest and fees on loans, commission &amp; fee income, pretax income</v>
      </c>
    </row>
    <row r="33" spans="1:13" x14ac:dyDescent="0.3">
      <c r="B33" s="1" t="s">
        <v>45</v>
      </c>
      <c r="C33" s="1" t="s">
        <v>36</v>
      </c>
      <c r="D33" s="1" t="s">
        <v>37</v>
      </c>
      <c r="E33" s="1" t="s">
        <v>38</v>
      </c>
      <c r="F33" s="1" t="s">
        <v>39</v>
      </c>
      <c r="J33">
        <f>IF(K33 &lt;&gt; "",12, 0)</f>
        <v>0</v>
      </c>
      <c r="K33" t="str">
        <f>IF(I195="pos_trend",B195,"")</f>
        <v/>
      </c>
      <c r="L33" t="str">
        <f t="shared" si="0"/>
        <v/>
      </c>
      <c r="M33" t="str">
        <f t="shared" si="1"/>
        <v>revenue, interest and fees on loans, commission &amp; fee income, pretax income</v>
      </c>
    </row>
    <row r="34" spans="1:13" x14ac:dyDescent="0.3">
      <c r="A34" s="1">
        <v>0</v>
      </c>
      <c r="B34" t="s">
        <v>40</v>
      </c>
      <c r="C34" t="s">
        <v>3333</v>
      </c>
      <c r="D34" t="s">
        <v>3333</v>
      </c>
      <c r="E34" t="s">
        <v>3421</v>
      </c>
      <c r="F34" t="s">
        <v>1999</v>
      </c>
      <c r="J34">
        <f>IF(K34 &lt;&gt; "",13, 0)</f>
        <v>0</v>
      </c>
      <c r="K34" t="str">
        <f>IF(I196="pos_trend",B196,"")</f>
        <v/>
      </c>
      <c r="L34" t="str">
        <f t="shared" si="0"/>
        <v/>
      </c>
      <c r="M34" t="str">
        <f t="shared" si="1"/>
        <v>revenue, interest and fees on loans, commission &amp; fee income, pretax income</v>
      </c>
    </row>
    <row r="35" spans="1:13" x14ac:dyDescent="0.3">
      <c r="A35" s="1">
        <v>1</v>
      </c>
      <c r="B35" t="s">
        <v>41</v>
      </c>
      <c r="C35" t="s">
        <v>6814</v>
      </c>
      <c r="D35" t="s">
        <v>6815</v>
      </c>
      <c r="E35" t="s">
        <v>6090</v>
      </c>
      <c r="F35" t="s">
        <v>6816</v>
      </c>
      <c r="J35">
        <f>IF(K35 &lt;&gt; "",14, 0)</f>
        <v>0</v>
      </c>
      <c r="K35" t="str">
        <f>IF(I201="pos_trend",B201,"")</f>
        <v/>
      </c>
      <c r="L35" t="str">
        <f t="shared" si="0"/>
        <v/>
      </c>
      <c r="M35" t="str">
        <f t="shared" si="1"/>
        <v>revenue, interest and fees on loans, commission &amp; fee income, pretax income</v>
      </c>
    </row>
    <row r="36" spans="1:13" x14ac:dyDescent="0.3">
      <c r="A36" s="1">
        <v>2</v>
      </c>
      <c r="B36" t="s">
        <v>42</v>
      </c>
      <c r="C36" t="s">
        <v>6817</v>
      </c>
      <c r="D36" t="s">
        <v>6818</v>
      </c>
      <c r="E36" t="s">
        <v>6819</v>
      </c>
      <c r="F36" t="s">
        <v>6820</v>
      </c>
      <c r="J36">
        <f>IF(K36 &lt;&gt; "",15, 0)</f>
        <v>0</v>
      </c>
      <c r="K36" t="str">
        <f>IF(I202="pos_trend",B202,"")</f>
        <v/>
      </c>
      <c r="L36" t="str">
        <f t="shared" si="0"/>
        <v/>
      </c>
      <c r="M36" t="str">
        <f t="shared" si="1"/>
        <v>revenue, interest and fees on loans, commission &amp; fee income, pretax income</v>
      </c>
    </row>
    <row r="37" spans="1:13" x14ac:dyDescent="0.3">
      <c r="A37" s="1">
        <v>3</v>
      </c>
      <c r="B37" t="s">
        <v>43</v>
      </c>
      <c r="C37" t="s">
        <v>6821</v>
      </c>
      <c r="D37" t="s">
        <v>3190</v>
      </c>
      <c r="E37" t="s">
        <v>6822</v>
      </c>
      <c r="F37" t="s">
        <v>6823</v>
      </c>
      <c r="J37">
        <f>IF(K37 &lt;&gt; "",16, 0)</f>
        <v>0</v>
      </c>
      <c r="K37" t="str">
        <f>IF(I203="pos_trend",B203,"")</f>
        <v/>
      </c>
      <c r="L37" t="str">
        <f t="shared" si="0"/>
        <v/>
      </c>
      <c r="M37" t="str">
        <f t="shared" si="1"/>
        <v>revenue, interest and fees on loans, commission &amp; fee income, pretax income</v>
      </c>
    </row>
    <row r="38" spans="1:13" x14ac:dyDescent="0.3">
      <c r="A38" s="1">
        <v>4</v>
      </c>
      <c r="B38" t="s">
        <v>53</v>
      </c>
      <c r="C38" t="s">
        <v>6824</v>
      </c>
      <c r="D38" t="s">
        <v>6825</v>
      </c>
      <c r="E38" t="s">
        <v>6826</v>
      </c>
      <c r="F38" t="s">
        <v>6090</v>
      </c>
      <c r="J38">
        <f>IF(K38 &lt;&gt; "",17, 0)</f>
        <v>0</v>
      </c>
      <c r="K38" t="str">
        <f>IF(I351="pos_trend",B351,"")</f>
        <v/>
      </c>
      <c r="L38" t="str">
        <f t="shared" si="0"/>
        <v/>
      </c>
      <c r="M38" t="str">
        <f t="shared" si="1"/>
        <v>revenue, interest and fees on loans, commission &amp; fee income, pretax income</v>
      </c>
    </row>
    <row r="39" spans="1:13" x14ac:dyDescent="0.3">
      <c r="A39" s="1">
        <v>5</v>
      </c>
      <c r="B39" t="s">
        <v>55</v>
      </c>
      <c r="C39" t="s">
        <v>1233</v>
      </c>
      <c r="D39" t="s">
        <v>6827</v>
      </c>
      <c r="E39" t="s">
        <v>2030</v>
      </c>
      <c r="F39" t="s">
        <v>6828</v>
      </c>
      <c r="K39" t="str">
        <f>IF(I352="pos_trend",B352,"")</f>
        <v/>
      </c>
      <c r="M39" t="str">
        <f t="shared" si="1"/>
        <v>revenue, interest and fees on loans, commission &amp; fee income, pretax income</v>
      </c>
    </row>
    <row r="40" spans="1:13" x14ac:dyDescent="0.3">
      <c r="J40">
        <f>MAX(J22:J39)</f>
        <v>10</v>
      </c>
      <c r="K40" t="str">
        <f>VLOOKUP(J40,J22:K39,2)</f>
        <v/>
      </c>
      <c r="M40" t="str">
        <f>SUBSTITUTE(M39,K40, "and " &amp; K40)</f>
        <v>revenue, interest and fees on loans, commission &amp; fee income, pretax income</v>
      </c>
    </row>
    <row r="41" spans="1:13" x14ac:dyDescent="0.3">
      <c r="B41" s="1" t="s">
        <v>58</v>
      </c>
      <c r="C41" s="1" t="s">
        <v>242</v>
      </c>
      <c r="D41" s="1" t="s">
        <v>243</v>
      </c>
      <c r="E41" s="1" t="s">
        <v>244</v>
      </c>
      <c r="F41" s="1" t="s">
        <v>245</v>
      </c>
    </row>
    <row r="42" spans="1:13" x14ac:dyDescent="0.3">
      <c r="A42" s="1">
        <v>0</v>
      </c>
      <c r="B42" t="s">
        <v>63</v>
      </c>
      <c r="C42" t="s">
        <v>2019</v>
      </c>
      <c r="D42">
        <v>0.31</v>
      </c>
      <c r="E42" t="s">
        <v>2017</v>
      </c>
      <c r="F42">
        <v>0.33</v>
      </c>
      <c r="K42" t="str">
        <f>IF(M40&lt;&gt;"", D1 &amp; " has managed to increase " &amp; M40 &amp; " each year since " &amp; C144, "No positive trends")</f>
        <v>Home Bancshares has managed to increase revenue, interest and fees on loans, commission &amp; fee income, pretax income each year since 2012</v>
      </c>
    </row>
    <row r="43" spans="1:13" x14ac:dyDescent="0.3">
      <c r="A43" s="1">
        <v>1</v>
      </c>
      <c r="B43" t="s">
        <v>66</v>
      </c>
      <c r="C43" t="s">
        <v>3273</v>
      </c>
      <c r="D43">
        <v>0.31</v>
      </c>
      <c r="E43" t="s">
        <v>1140</v>
      </c>
      <c r="F43">
        <v>0.33</v>
      </c>
    </row>
    <row r="44" spans="1:13" x14ac:dyDescent="0.3">
      <c r="A44" s="1">
        <v>2</v>
      </c>
      <c r="B44" t="s">
        <v>69</v>
      </c>
      <c r="C44" t="s">
        <v>70</v>
      </c>
      <c r="E44" t="s">
        <v>1228</v>
      </c>
    </row>
    <row r="45" spans="1:13" x14ac:dyDescent="0.3">
      <c r="A45" s="1">
        <v>3</v>
      </c>
      <c r="B45" t="s">
        <v>72</v>
      </c>
      <c r="C45" t="s">
        <v>4683</v>
      </c>
      <c r="E45" t="s">
        <v>2027</v>
      </c>
    </row>
    <row r="47" spans="1:13" x14ac:dyDescent="0.3">
      <c r="B47" s="1" t="s">
        <v>75</v>
      </c>
      <c r="C47" s="1" t="s">
        <v>36</v>
      </c>
      <c r="D47" s="1" t="s">
        <v>37</v>
      </c>
      <c r="E47" s="1" t="s">
        <v>38</v>
      </c>
      <c r="F47" s="1" t="s">
        <v>39</v>
      </c>
    </row>
    <row r="48" spans="1:13" x14ac:dyDescent="0.3">
      <c r="A48" s="1">
        <v>0</v>
      </c>
      <c r="B48" t="s">
        <v>76</v>
      </c>
      <c r="C48">
        <v>0.33</v>
      </c>
      <c r="D48">
        <v>0.34</v>
      </c>
      <c r="E48">
        <v>1.37</v>
      </c>
      <c r="F48">
        <v>1.67</v>
      </c>
    </row>
    <row r="49" spans="1:14" x14ac:dyDescent="0.3">
      <c r="A49" s="1">
        <v>1</v>
      </c>
      <c r="B49" t="s">
        <v>77</v>
      </c>
      <c r="C49">
        <v>0.33</v>
      </c>
      <c r="D49">
        <v>0.34</v>
      </c>
      <c r="E49">
        <v>1.37</v>
      </c>
      <c r="F49">
        <v>1.66</v>
      </c>
    </row>
    <row r="50" spans="1:14" x14ac:dyDescent="0.3">
      <c r="A50" s="1">
        <v>2</v>
      </c>
      <c r="B50" t="s">
        <v>78</v>
      </c>
      <c r="C50">
        <v>0.33</v>
      </c>
      <c r="D50">
        <v>0.34</v>
      </c>
      <c r="E50">
        <v>1.37</v>
      </c>
      <c r="F50">
        <v>1.66</v>
      </c>
    </row>
    <row r="51" spans="1:14" x14ac:dyDescent="0.3">
      <c r="A51" s="1">
        <v>3</v>
      </c>
      <c r="B51" t="s">
        <v>79</v>
      </c>
      <c r="C51">
        <v>0.33</v>
      </c>
      <c r="D51">
        <v>0.34</v>
      </c>
      <c r="E51">
        <v>1.38</v>
      </c>
      <c r="F51">
        <v>1.66</v>
      </c>
    </row>
    <row r="52" spans="1:14" x14ac:dyDescent="0.3">
      <c r="A52" s="1">
        <v>4</v>
      </c>
      <c r="B52" t="s">
        <v>80</v>
      </c>
      <c r="C52">
        <v>0.33</v>
      </c>
      <c r="D52">
        <v>0.35</v>
      </c>
      <c r="E52">
        <v>1.38</v>
      </c>
      <c r="F52">
        <v>1.65</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6829</v>
      </c>
      <c r="D60" s="1" t="s">
        <v>88</v>
      </c>
      <c r="E60" s="1" t="s">
        <v>89</v>
      </c>
      <c r="F60" s="1" t="s">
        <v>90</v>
      </c>
      <c r="I60" t="e">
        <f t="shared" ref="I60:I123" si="2">IF(AND(K60&gt; J60, L60&gt; K60, M60&gt; L60, N60&gt; M60), "pos_trend", IF(AND(K60&lt; J60, L60&lt; K60, M60&lt; L60, N60&lt; M60), "neg_trend", "N/A"))</f>
        <v>#VALUE!</v>
      </c>
      <c r="J60" t="e">
        <f t="shared" ref="J60:J123" si="3">IF(TRIM(C60)="-", "N/A", IF(RIGHT(C60,1)="M",1000000*VALUE(LEFT(C60,LEN(C60)-1)),IF(RIGHT(C60,1)="B",1000000000*VALUE(LEFT(C60,LEN(C60)-1)),IF(RIGHT(C60,1)="%",0.01*VALUE(LEFT(C60,LEN(C60)-1)),C60))))</f>
        <v>#VALUE!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6830</v>
      </c>
      <c r="F61">
        <v>0.19</v>
      </c>
      <c r="I61" t="str">
        <f t="shared" si="2"/>
        <v>N/A</v>
      </c>
      <c r="J61">
        <f t="shared" si="3"/>
        <v>6.5000000000000002E-2</v>
      </c>
      <c r="K61">
        <f t="shared" si="4"/>
        <v>0</v>
      </c>
      <c r="L61">
        <f t="shared" si="5"/>
        <v>0</v>
      </c>
      <c r="M61">
        <f t="shared" si="6"/>
        <v>0.19</v>
      </c>
      <c r="N61">
        <f t="shared" si="7"/>
        <v>0</v>
      </c>
    </row>
    <row r="62" spans="1:14" x14ac:dyDescent="0.3">
      <c r="A62" s="1">
        <v>1</v>
      </c>
      <c r="B62" t="s">
        <v>92</v>
      </c>
      <c r="C62" t="s">
        <v>270</v>
      </c>
      <c r="F62">
        <v>0.21</v>
      </c>
      <c r="I62" t="str">
        <f t="shared" si="2"/>
        <v>N/A</v>
      </c>
      <c r="J62">
        <f t="shared" si="3"/>
        <v>9.6999999999999989E-2</v>
      </c>
      <c r="K62">
        <f t="shared" si="4"/>
        <v>0</v>
      </c>
      <c r="L62">
        <f t="shared" si="5"/>
        <v>0</v>
      </c>
      <c r="M62">
        <f t="shared" si="6"/>
        <v>0.21</v>
      </c>
      <c r="N62">
        <f t="shared" si="7"/>
        <v>0</v>
      </c>
    </row>
    <row r="63" spans="1:14" x14ac:dyDescent="0.3">
      <c r="A63" s="1">
        <v>2</v>
      </c>
      <c r="B63" t="s">
        <v>94</v>
      </c>
      <c r="C63" t="s">
        <v>2656</v>
      </c>
      <c r="F63">
        <v>0.08</v>
      </c>
      <c r="I63" t="str">
        <f t="shared" si="2"/>
        <v>N/A</v>
      </c>
      <c r="J63">
        <f t="shared" si="3"/>
        <v>8.6999999999999994E-2</v>
      </c>
      <c r="K63">
        <f t="shared" si="4"/>
        <v>0</v>
      </c>
      <c r="L63">
        <f t="shared" si="5"/>
        <v>0</v>
      </c>
      <c r="M63">
        <f t="shared" si="6"/>
        <v>0.08</v>
      </c>
      <c r="N63">
        <f t="shared" si="7"/>
        <v>0</v>
      </c>
    </row>
    <row r="64" spans="1:14" x14ac:dyDescent="0.3">
      <c r="A64" s="1">
        <v>3</v>
      </c>
      <c r="B64" t="s">
        <v>96</v>
      </c>
      <c r="C64" t="s">
        <v>6831</v>
      </c>
      <c r="F64">
        <v>0.12</v>
      </c>
      <c r="I64" t="str">
        <f t="shared" si="2"/>
        <v>N/A</v>
      </c>
      <c r="J64">
        <f t="shared" si="3"/>
        <v>0.219</v>
      </c>
      <c r="K64">
        <f t="shared" si="4"/>
        <v>0</v>
      </c>
      <c r="L64">
        <f t="shared" si="5"/>
        <v>0</v>
      </c>
      <c r="M64">
        <f t="shared" si="6"/>
        <v>0.12</v>
      </c>
      <c r="N64">
        <f t="shared" si="7"/>
        <v>0</v>
      </c>
    </row>
    <row r="65" spans="1:14" x14ac:dyDescent="0.3">
      <c r="A65" s="1">
        <v>4</v>
      </c>
      <c r="B65" t="s">
        <v>98</v>
      </c>
      <c r="C65" t="s">
        <v>6832</v>
      </c>
      <c r="F65">
        <v>0.09</v>
      </c>
      <c r="I65" t="str">
        <f t="shared" si="2"/>
        <v>N/A</v>
      </c>
      <c r="J65">
        <f t="shared" si="3"/>
        <v>0.05</v>
      </c>
      <c r="K65">
        <f t="shared" si="4"/>
        <v>0</v>
      </c>
      <c r="L65">
        <f t="shared" si="5"/>
        <v>0</v>
      </c>
      <c r="M65">
        <f t="shared" si="6"/>
        <v>0.09</v>
      </c>
      <c r="N65">
        <f t="shared" si="7"/>
        <v>0</v>
      </c>
    </row>
    <row r="66" spans="1:14" x14ac:dyDescent="0.3">
      <c r="A66" s="1">
        <v>5</v>
      </c>
      <c r="B66" t="s">
        <v>100</v>
      </c>
      <c r="C66" t="s">
        <v>6833</v>
      </c>
      <c r="I66" t="str">
        <f t="shared" si="2"/>
        <v>N/A</v>
      </c>
      <c r="J66">
        <f t="shared" si="3"/>
        <v>0.2361</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6808</v>
      </c>
      <c r="I68" t="str">
        <f t="shared" si="2"/>
        <v>N/A</v>
      </c>
      <c r="J68">
        <f t="shared" si="3"/>
        <v>3520000000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3553</v>
      </c>
      <c r="I70" t="str">
        <f t="shared" si="2"/>
        <v>N/A</v>
      </c>
      <c r="J70" t="str">
        <f t="shared" si="3"/>
        <v>18.93</v>
      </c>
      <c r="K70">
        <f t="shared" si="4"/>
        <v>0</v>
      </c>
      <c r="L70">
        <f t="shared" si="5"/>
        <v>0</v>
      </c>
      <c r="M70">
        <f t="shared" si="6"/>
        <v>0</v>
      </c>
      <c r="N70">
        <f t="shared" si="7"/>
        <v>0</v>
      </c>
    </row>
    <row r="71" spans="1:14" x14ac:dyDescent="0.3">
      <c r="A71" s="1">
        <v>3</v>
      </c>
      <c r="B71" t="s">
        <v>105</v>
      </c>
      <c r="C71" t="s">
        <v>6834</v>
      </c>
      <c r="I71" t="str">
        <f t="shared" si="2"/>
        <v>N/A</v>
      </c>
      <c r="J71" t="str">
        <f t="shared" si="3"/>
        <v>14.70</v>
      </c>
      <c r="K71">
        <f t="shared" si="4"/>
        <v>0</v>
      </c>
      <c r="L71">
        <f t="shared" si="5"/>
        <v>0</v>
      </c>
      <c r="M71">
        <f t="shared" si="6"/>
        <v>0</v>
      </c>
      <c r="N71">
        <f t="shared" si="7"/>
        <v>0</v>
      </c>
    </row>
    <row r="72" spans="1:14" x14ac:dyDescent="0.3">
      <c r="A72" s="1">
        <v>4</v>
      </c>
      <c r="B72" t="s">
        <v>107</v>
      </c>
      <c r="C72" t="s">
        <v>5888</v>
      </c>
      <c r="I72" t="str">
        <f t="shared" si="2"/>
        <v>N/A</v>
      </c>
      <c r="J72" t="str">
        <f t="shared" si="3"/>
        <v>3.59</v>
      </c>
      <c r="K72">
        <f t="shared" si="4"/>
        <v>0</v>
      </c>
      <c r="L72">
        <f t="shared" si="5"/>
        <v>0</v>
      </c>
      <c r="M72">
        <f t="shared" si="6"/>
        <v>0</v>
      </c>
      <c r="N72">
        <f t="shared" si="7"/>
        <v>0</v>
      </c>
    </row>
    <row r="73" spans="1:14" x14ac:dyDescent="0.3">
      <c r="A73" s="1">
        <v>5</v>
      </c>
      <c r="B73" t="s">
        <v>109</v>
      </c>
      <c r="C73" t="s">
        <v>6835</v>
      </c>
      <c r="I73" t="str">
        <f t="shared" si="2"/>
        <v>N/A</v>
      </c>
      <c r="J73" t="str">
        <f t="shared" si="3"/>
        <v>7.24</v>
      </c>
      <c r="K73">
        <f t="shared" si="4"/>
        <v>0</v>
      </c>
      <c r="L73">
        <f t="shared" si="5"/>
        <v>0</v>
      </c>
      <c r="M73">
        <f t="shared" si="6"/>
        <v>0</v>
      </c>
      <c r="N73">
        <f t="shared" si="7"/>
        <v>0</v>
      </c>
    </row>
    <row r="74" spans="1:14" x14ac:dyDescent="0.3">
      <c r="A74" s="1">
        <v>6</v>
      </c>
      <c r="B74" t="s">
        <v>111</v>
      </c>
      <c r="C74" t="s">
        <v>6836</v>
      </c>
      <c r="I74" t="str">
        <f t="shared" si="2"/>
        <v>N/A</v>
      </c>
      <c r="J74" t="str">
        <f t="shared" si="3"/>
        <v>2.44</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6837</v>
      </c>
      <c r="I81" t="str">
        <f t="shared" si="2"/>
        <v>N/A</v>
      </c>
      <c r="J81">
        <f t="shared" si="3"/>
        <v>0.37560000000000004</v>
      </c>
      <c r="K81">
        <f t="shared" si="4"/>
        <v>0</v>
      </c>
      <c r="L81">
        <f t="shared" si="5"/>
        <v>0</v>
      </c>
      <c r="M81">
        <f t="shared" si="6"/>
        <v>0</v>
      </c>
      <c r="N81">
        <f t="shared" si="7"/>
        <v>0</v>
      </c>
    </row>
    <row r="82" spans="1:14" x14ac:dyDescent="0.3">
      <c r="A82" s="1">
        <v>1</v>
      </c>
      <c r="B82" t="s">
        <v>121</v>
      </c>
      <c r="C82" t="s">
        <v>6838</v>
      </c>
      <c r="I82" t="str">
        <f t="shared" si="2"/>
        <v>N/A</v>
      </c>
      <c r="J82">
        <f t="shared" si="3"/>
        <v>0.6119</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6839</v>
      </c>
      <c r="I84" t="str">
        <f t="shared" si="2"/>
        <v>N/A</v>
      </c>
      <c r="J84">
        <f t="shared" si="3"/>
        <v>1.8100000000000002E-2</v>
      </c>
      <c r="K84">
        <f t="shared" si="4"/>
        <v>0</v>
      </c>
      <c r="L84">
        <f t="shared" si="5"/>
        <v>0</v>
      </c>
      <c r="M84">
        <f t="shared" si="6"/>
        <v>0</v>
      </c>
      <c r="N84">
        <f t="shared" si="7"/>
        <v>0</v>
      </c>
    </row>
    <row r="85" spans="1:14" x14ac:dyDescent="0.3">
      <c r="A85" s="1">
        <v>1</v>
      </c>
      <c r="B85" t="s">
        <v>124</v>
      </c>
      <c r="C85" t="s">
        <v>6840</v>
      </c>
      <c r="I85" t="str">
        <f t="shared" si="2"/>
        <v>N/A</v>
      </c>
      <c r="J85">
        <f t="shared" si="3"/>
        <v>0.1368</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6841</v>
      </c>
      <c r="I87" t="str">
        <f t="shared" si="2"/>
        <v>N/A</v>
      </c>
      <c r="J87">
        <f t="shared" si="3"/>
        <v>486150000</v>
      </c>
      <c r="K87">
        <f t="shared" si="4"/>
        <v>0</v>
      </c>
      <c r="L87">
        <f t="shared" si="5"/>
        <v>0</v>
      </c>
      <c r="M87">
        <f t="shared" si="6"/>
        <v>0</v>
      </c>
      <c r="N87">
        <f t="shared" si="7"/>
        <v>0</v>
      </c>
    </row>
    <row r="88" spans="1:14" x14ac:dyDescent="0.3">
      <c r="A88" s="1">
        <v>1</v>
      </c>
      <c r="B88" t="s">
        <v>128</v>
      </c>
      <c r="C88" t="s">
        <v>1167</v>
      </c>
      <c r="I88" t="str">
        <f t="shared" si="2"/>
        <v>N/A</v>
      </c>
      <c r="J88" t="str">
        <f t="shared" si="3"/>
        <v>3.45</v>
      </c>
      <c r="K88">
        <f t="shared" si="4"/>
        <v>0</v>
      </c>
      <c r="L88">
        <f t="shared" si="5"/>
        <v>0</v>
      </c>
      <c r="M88">
        <f t="shared" si="6"/>
        <v>0</v>
      </c>
      <c r="N88">
        <f t="shared" si="7"/>
        <v>0</v>
      </c>
    </row>
    <row r="89" spans="1:14" x14ac:dyDescent="0.3">
      <c r="A89" s="1">
        <v>2</v>
      </c>
      <c r="B89" t="s">
        <v>130</v>
      </c>
      <c r="C89" t="s">
        <v>2029</v>
      </c>
      <c r="I89" t="str">
        <f t="shared" si="2"/>
        <v>N/A</v>
      </c>
      <c r="J89">
        <f t="shared" si="3"/>
        <v>0.105</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6842</v>
      </c>
      <c r="I92" t="str">
        <f t="shared" si="2"/>
        <v>N/A</v>
      </c>
      <c r="J92">
        <f t="shared" si="3"/>
        <v>182570000</v>
      </c>
      <c r="K92">
        <f t="shared" si="4"/>
        <v>0</v>
      </c>
      <c r="L92">
        <f t="shared" si="5"/>
        <v>0</v>
      </c>
      <c r="M92">
        <f t="shared" si="6"/>
        <v>0</v>
      </c>
      <c r="N92">
        <f t="shared" si="7"/>
        <v>0</v>
      </c>
    </row>
    <row r="93" spans="1:14" x14ac:dyDescent="0.3">
      <c r="A93" s="1">
        <v>6</v>
      </c>
      <c r="B93" t="s">
        <v>138</v>
      </c>
      <c r="C93" t="s">
        <v>6810</v>
      </c>
      <c r="I93" t="str">
        <f t="shared" si="2"/>
        <v>N/A</v>
      </c>
      <c r="J93" t="str">
        <f t="shared" si="3"/>
        <v>1.3</v>
      </c>
      <c r="K93">
        <f t="shared" si="4"/>
        <v>0</v>
      </c>
      <c r="L93">
        <f t="shared" si="5"/>
        <v>0</v>
      </c>
      <c r="M93">
        <f t="shared" si="6"/>
        <v>0</v>
      </c>
      <c r="N93">
        <f t="shared" si="7"/>
        <v>0</v>
      </c>
    </row>
    <row r="94" spans="1:14" x14ac:dyDescent="0.3">
      <c r="A94" s="1">
        <v>7</v>
      </c>
      <c r="B94" t="s">
        <v>139</v>
      </c>
      <c r="C94" t="s">
        <v>6843</v>
      </c>
      <c r="I94" t="str">
        <f t="shared" si="2"/>
        <v>N/A</v>
      </c>
      <c r="J94">
        <f t="shared" si="3"/>
        <v>0.13100000000000001</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6844</v>
      </c>
      <c r="I96" t="str">
        <f t="shared" si="2"/>
        <v>N/A</v>
      </c>
      <c r="J96">
        <f t="shared" si="3"/>
        <v>418790000</v>
      </c>
      <c r="K96">
        <f t="shared" si="4"/>
        <v>0</v>
      </c>
      <c r="L96">
        <f t="shared" si="5"/>
        <v>0</v>
      </c>
      <c r="M96">
        <f t="shared" si="6"/>
        <v>0</v>
      </c>
      <c r="N96">
        <f t="shared" si="7"/>
        <v>0</v>
      </c>
    </row>
    <row r="97" spans="1:14" x14ac:dyDescent="0.3">
      <c r="A97" s="1">
        <v>1</v>
      </c>
      <c r="B97" t="s">
        <v>142</v>
      </c>
      <c r="C97" t="s">
        <v>5137</v>
      </c>
      <c r="I97" t="str">
        <f t="shared" si="2"/>
        <v>N/A</v>
      </c>
      <c r="J97" t="str">
        <f t="shared" si="3"/>
        <v>2.92</v>
      </c>
      <c r="K97">
        <f t="shared" si="4"/>
        <v>0</v>
      </c>
      <c r="L97">
        <f t="shared" si="5"/>
        <v>0</v>
      </c>
      <c r="M97">
        <f t="shared" si="6"/>
        <v>0</v>
      </c>
      <c r="N97">
        <f t="shared" si="7"/>
        <v>0</v>
      </c>
    </row>
    <row r="98" spans="1:14" x14ac:dyDescent="0.3">
      <c r="A98" s="1">
        <v>2</v>
      </c>
      <c r="B98" t="s">
        <v>144</v>
      </c>
      <c r="C98" t="s">
        <v>2920</v>
      </c>
      <c r="I98" t="str">
        <f t="shared" si="2"/>
        <v>N/A</v>
      </c>
      <c r="J98">
        <f t="shared" si="3"/>
        <v>1640000000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6845</v>
      </c>
      <c r="I101" t="str">
        <f t="shared" si="2"/>
        <v>N/A</v>
      </c>
      <c r="J101" t="str">
        <f t="shared" si="3"/>
        <v>10.05</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6846</v>
      </c>
      <c r="I103" t="str">
        <f t="shared" si="2"/>
        <v>N/A</v>
      </c>
      <c r="J103">
        <f t="shared" si="3"/>
        <v>204870000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6809</v>
      </c>
      <c r="I106" t="str">
        <f t="shared" si="2"/>
        <v>N/A</v>
      </c>
      <c r="J106" t="str">
        <f t="shared" si="3"/>
        <v>0.89</v>
      </c>
      <c r="K106">
        <f t="shared" si="4"/>
        <v>0</v>
      </c>
      <c r="L106">
        <f t="shared" si="5"/>
        <v>0</v>
      </c>
      <c r="M106">
        <f t="shared" si="6"/>
        <v>0</v>
      </c>
      <c r="N106">
        <f t="shared" si="7"/>
        <v>0</v>
      </c>
    </row>
    <row r="107" spans="1:14" x14ac:dyDescent="0.3">
      <c r="A107" s="1">
        <v>1</v>
      </c>
      <c r="B107" t="s">
        <v>153</v>
      </c>
      <c r="C107" t="s">
        <v>6847</v>
      </c>
      <c r="I107" t="str">
        <f t="shared" si="2"/>
        <v>N/A</v>
      </c>
      <c r="J107">
        <f t="shared" si="3"/>
        <v>0.1855</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6848</v>
      </c>
      <c r="I109" t="str">
        <f t="shared" si="2"/>
        <v>N/A</v>
      </c>
      <c r="J109" t="str">
        <f t="shared" si="3"/>
        <v>29.69</v>
      </c>
      <c r="K109">
        <f t="shared" si="4"/>
        <v>0</v>
      </c>
      <c r="L109">
        <f t="shared" si="5"/>
        <v>0</v>
      </c>
      <c r="M109">
        <f t="shared" si="6"/>
        <v>0</v>
      </c>
      <c r="N109">
        <f t="shared" si="7"/>
        <v>0</v>
      </c>
    </row>
    <row r="110" spans="1:14" x14ac:dyDescent="0.3">
      <c r="A110" s="1">
        <v>4</v>
      </c>
      <c r="B110" t="s">
        <v>159</v>
      </c>
      <c r="C110" t="s">
        <v>6849</v>
      </c>
      <c r="I110" t="str">
        <f t="shared" si="2"/>
        <v>N/A</v>
      </c>
      <c r="J110" t="str">
        <f t="shared" si="3"/>
        <v>19.74</v>
      </c>
      <c r="K110">
        <f t="shared" si="4"/>
        <v>0</v>
      </c>
      <c r="L110">
        <f t="shared" si="5"/>
        <v>0</v>
      </c>
      <c r="M110">
        <f t="shared" si="6"/>
        <v>0</v>
      </c>
      <c r="N110">
        <f t="shared" si="7"/>
        <v>0</v>
      </c>
    </row>
    <row r="111" spans="1:14" x14ac:dyDescent="0.3">
      <c r="A111" s="1">
        <v>5</v>
      </c>
      <c r="B111" t="s">
        <v>161</v>
      </c>
      <c r="C111" t="s">
        <v>6850</v>
      </c>
      <c r="I111" t="str">
        <f t="shared" si="2"/>
        <v>N/A</v>
      </c>
      <c r="J111" t="str">
        <f t="shared" si="3"/>
        <v>24.57</v>
      </c>
      <c r="K111">
        <f t="shared" si="4"/>
        <v>0</v>
      </c>
      <c r="L111">
        <f t="shared" si="5"/>
        <v>0</v>
      </c>
      <c r="M111">
        <f t="shared" si="6"/>
        <v>0</v>
      </c>
      <c r="N111">
        <f t="shared" si="7"/>
        <v>0</v>
      </c>
    </row>
    <row r="112" spans="1:14" x14ac:dyDescent="0.3">
      <c r="A112" s="1">
        <v>6</v>
      </c>
      <c r="B112" t="s">
        <v>163</v>
      </c>
      <c r="C112" t="s">
        <v>6851</v>
      </c>
      <c r="I112" t="str">
        <f t="shared" si="2"/>
        <v>N/A</v>
      </c>
      <c r="J112" t="str">
        <f t="shared" si="3"/>
        <v>26.09</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4411</v>
      </c>
      <c r="I114" t="str">
        <f t="shared" si="2"/>
        <v>N/A</v>
      </c>
      <c r="J114">
        <f t="shared" si="3"/>
        <v>1010000</v>
      </c>
      <c r="K114">
        <f t="shared" si="4"/>
        <v>0</v>
      </c>
      <c r="L114">
        <f t="shared" si="5"/>
        <v>0</v>
      </c>
      <c r="M114">
        <f t="shared" si="6"/>
        <v>0</v>
      </c>
      <c r="N114">
        <f t="shared" si="7"/>
        <v>0</v>
      </c>
    </row>
    <row r="115" spans="1:14" x14ac:dyDescent="0.3">
      <c r="A115" s="1">
        <v>1</v>
      </c>
      <c r="B115" t="s">
        <v>167</v>
      </c>
      <c r="C115" t="s">
        <v>6852</v>
      </c>
      <c r="I115" t="str">
        <f t="shared" si="2"/>
        <v>N/A</v>
      </c>
      <c r="J115" t="str">
        <f t="shared" si="3"/>
        <v>365.95k</v>
      </c>
      <c r="K115">
        <f t="shared" si="4"/>
        <v>0</v>
      </c>
      <c r="L115">
        <f t="shared" si="5"/>
        <v>0</v>
      </c>
      <c r="M115">
        <f t="shared" si="6"/>
        <v>0</v>
      </c>
      <c r="N115">
        <f t="shared" si="7"/>
        <v>0</v>
      </c>
    </row>
    <row r="116" spans="1:14" x14ac:dyDescent="0.3">
      <c r="A116" s="1">
        <v>2</v>
      </c>
      <c r="B116" t="s">
        <v>169</v>
      </c>
      <c r="C116" t="s">
        <v>6853</v>
      </c>
      <c r="I116" t="str">
        <f t="shared" si="2"/>
        <v>N/A</v>
      </c>
      <c r="J116">
        <f t="shared" si="3"/>
        <v>143430000</v>
      </c>
      <c r="K116">
        <f t="shared" si="4"/>
        <v>0</v>
      </c>
      <c r="L116">
        <f t="shared" si="5"/>
        <v>0</v>
      </c>
      <c r="M116">
        <f t="shared" si="6"/>
        <v>0</v>
      </c>
      <c r="N116">
        <f t="shared" si="7"/>
        <v>0</v>
      </c>
    </row>
    <row r="117" spans="1:14" x14ac:dyDescent="0.3">
      <c r="A117" s="1">
        <v>3</v>
      </c>
      <c r="B117" t="s">
        <v>171</v>
      </c>
      <c r="C117" t="s">
        <v>6854</v>
      </c>
      <c r="I117" t="str">
        <f t="shared" si="2"/>
        <v>N/A</v>
      </c>
      <c r="J117">
        <f t="shared" si="3"/>
        <v>127750000</v>
      </c>
      <c r="K117">
        <f t="shared" si="4"/>
        <v>0</v>
      </c>
      <c r="L117">
        <f t="shared" si="5"/>
        <v>0</v>
      </c>
      <c r="M117">
        <f t="shared" si="6"/>
        <v>0</v>
      </c>
      <c r="N117">
        <f t="shared" si="7"/>
        <v>0</v>
      </c>
    </row>
    <row r="118" spans="1:14" x14ac:dyDescent="0.3">
      <c r="A118" s="1">
        <v>4</v>
      </c>
      <c r="B118" t="s">
        <v>173</v>
      </c>
      <c r="C118" t="s">
        <v>407</v>
      </c>
      <c r="I118" t="str">
        <f t="shared" si="2"/>
        <v>N/A</v>
      </c>
      <c r="J118">
        <f t="shared" si="3"/>
        <v>0.15210000000000001</v>
      </c>
      <c r="K118">
        <f t="shared" si="4"/>
        <v>0</v>
      </c>
      <c r="L118">
        <f t="shared" si="5"/>
        <v>0</v>
      </c>
      <c r="M118">
        <f t="shared" si="6"/>
        <v>0</v>
      </c>
      <c r="N118">
        <f t="shared" si="7"/>
        <v>0</v>
      </c>
    </row>
    <row r="119" spans="1:14" x14ac:dyDescent="0.3">
      <c r="A119" s="1">
        <v>5</v>
      </c>
      <c r="B119" t="s">
        <v>174</v>
      </c>
      <c r="C119" t="s">
        <v>6855</v>
      </c>
      <c r="I119" t="str">
        <f t="shared" si="2"/>
        <v>N/A</v>
      </c>
      <c r="J119">
        <f t="shared" si="3"/>
        <v>0.57399999999999995</v>
      </c>
      <c r="K119">
        <f t="shared" si="4"/>
        <v>0</v>
      </c>
      <c r="L119">
        <f t="shared" si="5"/>
        <v>0</v>
      </c>
      <c r="M119">
        <f t="shared" si="6"/>
        <v>0</v>
      </c>
      <c r="N119">
        <f t="shared" si="7"/>
        <v>0</v>
      </c>
    </row>
    <row r="120" spans="1:14" x14ac:dyDescent="0.3">
      <c r="A120" s="1">
        <v>6</v>
      </c>
      <c r="B120" t="s">
        <v>175</v>
      </c>
      <c r="C120" t="s">
        <v>6856</v>
      </c>
      <c r="I120" t="str">
        <f t="shared" si="2"/>
        <v>N/A</v>
      </c>
      <c r="J120" t="str">
        <f t="shared" si="3"/>
        <v>43k</v>
      </c>
      <c r="K120">
        <f t="shared" si="4"/>
        <v>0</v>
      </c>
      <c r="L120">
        <f t="shared" si="5"/>
        <v>0</v>
      </c>
      <c r="M120">
        <f t="shared" si="6"/>
        <v>0</v>
      </c>
      <c r="N120">
        <f t="shared" si="7"/>
        <v>0</v>
      </c>
    </row>
    <row r="121" spans="1:14" x14ac:dyDescent="0.3">
      <c r="A121" s="1">
        <v>7</v>
      </c>
      <c r="B121" t="s">
        <v>176</v>
      </c>
      <c r="C121" t="s">
        <v>6857</v>
      </c>
      <c r="I121" t="str">
        <f t="shared" si="2"/>
        <v>N/A</v>
      </c>
      <c r="J121" t="str">
        <f t="shared" si="3"/>
        <v>12.26</v>
      </c>
      <c r="K121">
        <f t="shared" si="4"/>
        <v>0</v>
      </c>
      <c r="L121">
        <f t="shared" si="5"/>
        <v>0</v>
      </c>
      <c r="M121">
        <f t="shared" si="6"/>
        <v>0</v>
      </c>
      <c r="N121">
        <f t="shared" si="7"/>
        <v>0</v>
      </c>
    </row>
    <row r="122" spans="1:14" x14ac:dyDescent="0.3">
      <c r="A122" s="1">
        <v>8</v>
      </c>
      <c r="B122" t="s">
        <v>177</v>
      </c>
      <c r="C122" t="s">
        <v>3614</v>
      </c>
      <c r="I122" t="str">
        <f t="shared" si="2"/>
        <v>N/A</v>
      </c>
      <c r="J122">
        <f t="shared" si="3"/>
        <v>6.6900000000000001E-2</v>
      </c>
      <c r="K122">
        <f t="shared" si="4"/>
        <v>0</v>
      </c>
      <c r="L122">
        <f t="shared" si="5"/>
        <v>0</v>
      </c>
      <c r="M122">
        <f t="shared" si="6"/>
        <v>0</v>
      </c>
      <c r="N122">
        <f t="shared" si="7"/>
        <v>0</v>
      </c>
    </row>
    <row r="123" spans="1:14" x14ac:dyDescent="0.3">
      <c r="A123" s="1">
        <v>9</v>
      </c>
      <c r="B123" t="s">
        <v>178</v>
      </c>
      <c r="C123" t="s">
        <v>6858</v>
      </c>
      <c r="I123" t="str">
        <f t="shared" si="2"/>
        <v>N/A</v>
      </c>
      <c r="J123">
        <f t="shared" si="3"/>
        <v>7410000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247</v>
      </c>
      <c r="I125" t="str">
        <f t="shared" si="8"/>
        <v>N/A</v>
      </c>
      <c r="J125" t="str">
        <f t="shared" si="9"/>
        <v>0.36</v>
      </c>
      <c r="K125">
        <f t="shared" si="10"/>
        <v>0</v>
      </c>
      <c r="L125">
        <f t="shared" si="11"/>
        <v>0</v>
      </c>
      <c r="M125">
        <f t="shared" si="12"/>
        <v>0</v>
      </c>
      <c r="N125">
        <f t="shared" si="13"/>
        <v>0</v>
      </c>
    </row>
    <row r="126" spans="1:14" x14ac:dyDescent="0.3">
      <c r="A126" s="1">
        <v>1</v>
      </c>
      <c r="B126" t="s">
        <v>180</v>
      </c>
      <c r="C126" t="s">
        <v>6859</v>
      </c>
      <c r="I126" t="str">
        <f t="shared" si="8"/>
        <v>N/A</v>
      </c>
      <c r="J126">
        <f t="shared" si="9"/>
        <v>1.47E-2</v>
      </c>
      <c r="K126">
        <f t="shared" si="10"/>
        <v>0</v>
      </c>
      <c r="L126">
        <f t="shared" si="11"/>
        <v>0</v>
      </c>
      <c r="M126">
        <f t="shared" si="12"/>
        <v>0</v>
      </c>
      <c r="N126">
        <f t="shared" si="13"/>
        <v>0</v>
      </c>
    </row>
    <row r="127" spans="1:14" x14ac:dyDescent="0.3">
      <c r="A127" s="1">
        <v>2</v>
      </c>
      <c r="B127" t="s">
        <v>181</v>
      </c>
      <c r="C127" t="s">
        <v>247</v>
      </c>
      <c r="I127" t="str">
        <f t="shared" si="8"/>
        <v>N/A</v>
      </c>
      <c r="J127" t="str">
        <f t="shared" si="9"/>
        <v>0.36</v>
      </c>
      <c r="K127">
        <f t="shared" si="10"/>
        <v>0</v>
      </c>
      <c r="L127">
        <f t="shared" si="11"/>
        <v>0</v>
      </c>
      <c r="M127">
        <f t="shared" si="12"/>
        <v>0</v>
      </c>
      <c r="N127">
        <f t="shared" si="13"/>
        <v>0</v>
      </c>
    </row>
    <row r="128" spans="1:14" x14ac:dyDescent="0.3">
      <c r="A128" s="1">
        <v>3</v>
      </c>
      <c r="B128" t="s">
        <v>183</v>
      </c>
      <c r="C128" t="s">
        <v>6860</v>
      </c>
      <c r="I128" t="str">
        <f t="shared" si="8"/>
        <v>N/A</v>
      </c>
      <c r="J128">
        <f t="shared" si="9"/>
        <v>1.4499999999999999E-2</v>
      </c>
      <c r="K128">
        <f t="shared" si="10"/>
        <v>0</v>
      </c>
      <c r="L128">
        <f t="shared" si="11"/>
        <v>0</v>
      </c>
      <c r="M128">
        <f t="shared" si="12"/>
        <v>0</v>
      </c>
      <c r="N128">
        <f t="shared" si="13"/>
        <v>0</v>
      </c>
    </row>
    <row r="129" spans="1:14" x14ac:dyDescent="0.3">
      <c r="A129" s="1">
        <v>4</v>
      </c>
      <c r="B129" t="s">
        <v>185</v>
      </c>
      <c r="C129" t="s">
        <v>3271</v>
      </c>
      <c r="I129" t="str">
        <f t="shared" si="8"/>
        <v>N/A</v>
      </c>
      <c r="J129" t="str">
        <f t="shared" si="9"/>
        <v>1.21</v>
      </c>
      <c r="K129">
        <f t="shared" si="10"/>
        <v>0</v>
      </c>
      <c r="L129">
        <f t="shared" si="11"/>
        <v>0</v>
      </c>
      <c r="M129">
        <f t="shared" si="12"/>
        <v>0</v>
      </c>
      <c r="N129">
        <f t="shared" si="13"/>
        <v>0</v>
      </c>
    </row>
    <row r="130" spans="1:14" x14ac:dyDescent="0.3">
      <c r="A130" s="1">
        <v>5</v>
      </c>
      <c r="B130" t="s">
        <v>186</v>
      </c>
      <c r="C130" t="s">
        <v>6861</v>
      </c>
      <c r="I130" t="str">
        <f t="shared" si="8"/>
        <v>N/A</v>
      </c>
      <c r="J130">
        <f t="shared" si="9"/>
        <v>0.27710000000000001</v>
      </c>
      <c r="K130">
        <f t="shared" si="10"/>
        <v>0</v>
      </c>
      <c r="L130">
        <f t="shared" si="11"/>
        <v>0</v>
      </c>
      <c r="M130">
        <f t="shared" si="12"/>
        <v>0</v>
      </c>
      <c r="N130">
        <f t="shared" si="13"/>
        <v>0</v>
      </c>
    </row>
    <row r="131" spans="1:14" x14ac:dyDescent="0.3">
      <c r="A131" s="1">
        <v>6</v>
      </c>
      <c r="B131" t="s">
        <v>187</v>
      </c>
      <c r="C131" t="s">
        <v>6862</v>
      </c>
      <c r="I131" t="str">
        <f t="shared" si="8"/>
        <v>N/A</v>
      </c>
      <c r="J131" t="str">
        <f t="shared" si="9"/>
        <v>Jun 7, 2017</v>
      </c>
      <c r="K131">
        <f t="shared" si="10"/>
        <v>0</v>
      </c>
      <c r="L131">
        <f t="shared" si="11"/>
        <v>0</v>
      </c>
      <c r="M131">
        <f t="shared" si="12"/>
        <v>0</v>
      </c>
      <c r="N131">
        <f t="shared" si="13"/>
        <v>0</v>
      </c>
    </row>
    <row r="132" spans="1:14" x14ac:dyDescent="0.3">
      <c r="A132" s="1">
        <v>7</v>
      </c>
      <c r="B132" t="s">
        <v>188</v>
      </c>
      <c r="C132" t="s">
        <v>4096</v>
      </c>
      <c r="I132" t="str">
        <f t="shared" si="8"/>
        <v>N/A</v>
      </c>
      <c r="J132" t="str">
        <f t="shared" si="9"/>
        <v>May 15,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6863</v>
      </c>
      <c r="I134" t="str">
        <f t="shared" si="8"/>
        <v>N/A</v>
      </c>
      <c r="J134" t="str">
        <f t="shared" si="9"/>
        <v>Jun 9, 2016</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6864</v>
      </c>
      <c r="C138" t="s">
        <v>6865</v>
      </c>
      <c r="D138" t="s">
        <v>6866</v>
      </c>
      <c r="E138" t="s">
        <v>6867</v>
      </c>
      <c r="F138">
        <v>70</v>
      </c>
      <c r="I138" t="str">
        <f t="shared" si="8"/>
        <v>neg_trend</v>
      </c>
      <c r="J138" t="str">
        <f t="shared" si="9"/>
        <v>Founder, Chairman and Chairman of Centennial Bank</v>
      </c>
      <c r="K138" t="str">
        <f t="shared" si="10"/>
        <v>850.39k</v>
      </c>
      <c r="L138">
        <f t="shared" si="11"/>
        <v>2630000</v>
      </c>
      <c r="M138">
        <f t="shared" si="12"/>
        <v>70</v>
      </c>
      <c r="N138">
        <f t="shared" si="13"/>
        <v>0</v>
      </c>
    </row>
    <row r="139" spans="1:14" x14ac:dyDescent="0.3">
      <c r="A139" s="1">
        <v>1</v>
      </c>
      <c r="B139" t="s">
        <v>6868</v>
      </c>
      <c r="C139" t="s">
        <v>6869</v>
      </c>
      <c r="D139" t="s">
        <v>6870</v>
      </c>
      <c r="F139">
        <v>62</v>
      </c>
      <c r="I139" t="str">
        <f t="shared" si="8"/>
        <v>N/A</v>
      </c>
      <c r="J139" t="str">
        <f t="shared" si="9"/>
        <v>Chief Exec. Officer, Pres, Director and Director of Centennial Bank</v>
      </c>
      <c r="K139" t="str">
        <f t="shared" si="10"/>
        <v>317.54k</v>
      </c>
      <c r="L139">
        <f t="shared" si="11"/>
        <v>0</v>
      </c>
      <c r="M139">
        <f t="shared" si="12"/>
        <v>62</v>
      </c>
      <c r="N139">
        <f t="shared" si="13"/>
        <v>0</v>
      </c>
    </row>
    <row r="140" spans="1:14" x14ac:dyDescent="0.3">
      <c r="A140" s="1">
        <v>2</v>
      </c>
      <c r="B140" t="s">
        <v>6871</v>
      </c>
      <c r="C140" t="s">
        <v>6872</v>
      </c>
      <c r="D140" t="s">
        <v>6873</v>
      </c>
      <c r="E140" t="s">
        <v>6874</v>
      </c>
      <c r="F140">
        <v>51</v>
      </c>
      <c r="I140" t="str">
        <f t="shared" si="8"/>
        <v>neg_trend</v>
      </c>
      <c r="J140" t="str">
        <f t="shared" si="9"/>
        <v>CFO, Treasurer and Director</v>
      </c>
      <c r="K140" t="str">
        <f t="shared" si="10"/>
        <v>477.09k</v>
      </c>
      <c r="L140" t="str">
        <f t="shared" si="11"/>
        <v>289.56k</v>
      </c>
      <c r="M140">
        <f t="shared" si="12"/>
        <v>51</v>
      </c>
      <c r="N140">
        <f t="shared" si="13"/>
        <v>0</v>
      </c>
    </row>
    <row r="141" spans="1:14" x14ac:dyDescent="0.3">
      <c r="A141" s="1">
        <v>3</v>
      </c>
      <c r="B141" t="s">
        <v>6875</v>
      </c>
      <c r="C141" t="s">
        <v>6876</v>
      </c>
      <c r="D141" t="s">
        <v>6877</v>
      </c>
      <c r="F141">
        <v>53</v>
      </c>
      <c r="I141" t="str">
        <f t="shared" si="8"/>
        <v>N/A</v>
      </c>
      <c r="J141" t="str">
        <f t="shared" si="9"/>
        <v>Chief Lending Officer, Chief Lending Officer of Centennial Bank and Director of Centennial Bank</v>
      </c>
      <c r="K141" t="str">
        <f t="shared" si="10"/>
        <v>518.85k</v>
      </c>
      <c r="L141">
        <f t="shared" si="11"/>
        <v>0</v>
      </c>
      <c r="M141">
        <f t="shared" si="12"/>
        <v>53</v>
      </c>
      <c r="N141">
        <f t="shared" si="13"/>
        <v>0</v>
      </c>
    </row>
    <row r="142" spans="1:14" x14ac:dyDescent="0.3">
      <c r="A142" s="1">
        <v>4</v>
      </c>
      <c r="B142" t="s">
        <v>6878</v>
      </c>
      <c r="C142" t="s">
        <v>6879</v>
      </c>
      <c r="D142" t="s">
        <v>6880</v>
      </c>
      <c r="E142" t="s">
        <v>950</v>
      </c>
      <c r="F142">
        <v>55</v>
      </c>
      <c r="I142" t="str">
        <f t="shared" si="8"/>
        <v>neg_trend</v>
      </c>
      <c r="J142" t="str">
        <f t="shared" si="9"/>
        <v>Director, CEO of Centennial Bank, Pres of Centennial Bank and Director of Centennial Bank</v>
      </c>
      <c r="K142" t="str">
        <f t="shared" si="10"/>
        <v>619.69k</v>
      </c>
      <c r="L142">
        <f t="shared" si="11"/>
        <v>1140000</v>
      </c>
      <c r="M142">
        <f t="shared" si="12"/>
        <v>55</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6881</v>
      </c>
      <c r="D145" t="s">
        <v>2098</v>
      </c>
      <c r="E145" t="s">
        <v>6882</v>
      </c>
      <c r="F145" t="s">
        <v>6883</v>
      </c>
      <c r="G145" t="s">
        <v>6884</v>
      </c>
      <c r="I145" t="str">
        <f t="shared" si="8"/>
        <v>pos_trend</v>
      </c>
      <c r="J145">
        <f t="shared" si="9"/>
        <v>177140000</v>
      </c>
      <c r="K145">
        <f t="shared" si="10"/>
        <v>217130000</v>
      </c>
      <c r="L145">
        <f t="shared" si="11"/>
        <v>335890000</v>
      </c>
      <c r="M145">
        <f t="shared" si="12"/>
        <v>377440000</v>
      </c>
      <c r="N145">
        <f t="shared" si="13"/>
        <v>436540000</v>
      </c>
    </row>
    <row r="146" spans="1:14" x14ac:dyDescent="0.3">
      <c r="A146" s="1">
        <v>1</v>
      </c>
      <c r="B146" t="s">
        <v>1300</v>
      </c>
      <c r="C146" t="s">
        <v>6885</v>
      </c>
      <c r="D146" t="s">
        <v>6886</v>
      </c>
      <c r="E146" t="s">
        <v>6887</v>
      </c>
      <c r="F146" t="s">
        <v>6888</v>
      </c>
      <c r="G146" t="s">
        <v>6889</v>
      </c>
      <c r="I146" t="str">
        <f t="shared" si="8"/>
        <v>pos_trend</v>
      </c>
      <c r="J146">
        <f t="shared" si="9"/>
        <v>159360000</v>
      </c>
      <c r="K146">
        <f t="shared" si="10"/>
        <v>198540000</v>
      </c>
      <c r="L146">
        <f t="shared" si="11"/>
        <v>306350000</v>
      </c>
      <c r="M146">
        <f t="shared" si="12"/>
        <v>344290000</v>
      </c>
      <c r="N146">
        <f t="shared" si="13"/>
        <v>403390000</v>
      </c>
    </row>
    <row r="147" spans="1:14" x14ac:dyDescent="0.3">
      <c r="A147" s="1">
        <v>2</v>
      </c>
      <c r="B147" t="s">
        <v>1306</v>
      </c>
      <c r="C147" t="s">
        <v>6890</v>
      </c>
      <c r="D147" t="s">
        <v>6891</v>
      </c>
      <c r="E147" t="s">
        <v>6892</v>
      </c>
      <c r="F147" t="s">
        <v>6893</v>
      </c>
      <c r="G147" t="s">
        <v>6894</v>
      </c>
      <c r="I147" t="str">
        <f t="shared" si="8"/>
        <v>N/A</v>
      </c>
      <c r="J147" t="str">
        <f t="shared" si="9"/>
        <v>17000</v>
      </c>
      <c r="K147" t="str">
        <f t="shared" si="10"/>
        <v>29000</v>
      </c>
      <c r="L147" t="str">
        <f t="shared" si="11"/>
        <v>50000</v>
      </c>
      <c r="M147" t="str">
        <f t="shared" si="12"/>
        <v>24000</v>
      </c>
      <c r="N147" t="str">
        <f t="shared" si="13"/>
        <v>9000</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6895</v>
      </c>
      <c r="D149" t="s">
        <v>6896</v>
      </c>
      <c r="E149" t="s">
        <v>6897</v>
      </c>
      <c r="F149" t="s">
        <v>6898</v>
      </c>
      <c r="G149" t="s">
        <v>2769</v>
      </c>
      <c r="I149" t="str">
        <f t="shared" si="8"/>
        <v>N/A</v>
      </c>
      <c r="J149" t="str">
        <f t="shared" si="9"/>
        <v>379000</v>
      </c>
      <c r="K149" t="str">
        <f t="shared" si="10"/>
        <v>254000</v>
      </c>
      <c r="L149" t="str">
        <f t="shared" si="11"/>
        <v>97000</v>
      </c>
      <c r="M149" t="str">
        <f t="shared" si="12"/>
        <v>233000</v>
      </c>
      <c r="N149" t="str">
        <f t="shared" si="13"/>
        <v>471000</v>
      </c>
    </row>
    <row r="150" spans="1:14" x14ac:dyDescent="0.3">
      <c r="A150" s="1">
        <v>5</v>
      </c>
      <c r="B150" t="s">
        <v>1309</v>
      </c>
      <c r="C150" t="s">
        <v>6899</v>
      </c>
      <c r="D150" t="s">
        <v>6900</v>
      </c>
      <c r="E150" t="s">
        <v>6901</v>
      </c>
      <c r="F150" t="s">
        <v>6902</v>
      </c>
      <c r="G150" t="s">
        <v>6903</v>
      </c>
      <c r="I150" t="str">
        <f t="shared" si="8"/>
        <v>N/A</v>
      </c>
      <c r="J150">
        <f t="shared" si="9"/>
        <v>17380000</v>
      </c>
      <c r="K150">
        <f t="shared" si="10"/>
        <v>18310000</v>
      </c>
      <c r="L150">
        <f t="shared" si="11"/>
        <v>29400000</v>
      </c>
      <c r="M150">
        <f t="shared" si="12"/>
        <v>32890000</v>
      </c>
      <c r="N150">
        <f t="shared" si="13"/>
        <v>32659999.999999996</v>
      </c>
    </row>
    <row r="151" spans="1:14" x14ac:dyDescent="0.3">
      <c r="A151" s="1">
        <v>6</v>
      </c>
      <c r="B151" t="s">
        <v>1315</v>
      </c>
      <c r="C151" t="s">
        <v>332</v>
      </c>
      <c r="D151" t="s">
        <v>6904</v>
      </c>
      <c r="E151" t="s">
        <v>6905</v>
      </c>
      <c r="F151" t="s">
        <v>6906</v>
      </c>
      <c r="G151" t="s">
        <v>6907</v>
      </c>
      <c r="I151" t="str">
        <f t="shared" si="8"/>
        <v>N/A</v>
      </c>
      <c r="J151" t="str">
        <f t="shared" si="9"/>
        <v>N/A</v>
      </c>
      <c r="K151">
        <f t="shared" si="10"/>
        <v>0.2258</v>
      </c>
      <c r="L151">
        <f t="shared" si="11"/>
        <v>0.54700000000000004</v>
      </c>
      <c r="M151">
        <f t="shared" si="12"/>
        <v>0.12369999999999999</v>
      </c>
      <c r="N151">
        <f t="shared" si="13"/>
        <v>0.15660000000000002</v>
      </c>
    </row>
    <row r="152" spans="1:14" x14ac:dyDescent="0.3">
      <c r="A152" s="1">
        <v>7</v>
      </c>
      <c r="B152" t="s">
        <v>1320</v>
      </c>
      <c r="C152" t="s">
        <v>6908</v>
      </c>
      <c r="D152" t="s">
        <v>6909</v>
      </c>
      <c r="E152" t="s">
        <v>6910</v>
      </c>
      <c r="F152" t="s">
        <v>6911</v>
      </c>
      <c r="G152" t="s">
        <v>6912</v>
      </c>
      <c r="I152" t="str">
        <f t="shared" si="8"/>
        <v>N/A</v>
      </c>
      <c r="J152">
        <f t="shared" si="9"/>
        <v>21540000</v>
      </c>
      <c r="K152">
        <f t="shared" si="10"/>
        <v>14530000</v>
      </c>
      <c r="L152">
        <f t="shared" si="11"/>
        <v>18870000</v>
      </c>
      <c r="M152">
        <f t="shared" si="12"/>
        <v>21720000</v>
      </c>
      <c r="N152">
        <f t="shared" si="13"/>
        <v>30580000</v>
      </c>
    </row>
    <row r="153" spans="1:14" x14ac:dyDescent="0.3">
      <c r="A153" s="1">
        <v>8</v>
      </c>
      <c r="B153" t="s">
        <v>1326</v>
      </c>
      <c r="C153" t="s">
        <v>6913</v>
      </c>
      <c r="D153" t="s">
        <v>6914</v>
      </c>
      <c r="E153" t="s">
        <v>6915</v>
      </c>
      <c r="F153" t="s">
        <v>6916</v>
      </c>
      <c r="G153" t="s">
        <v>6917</v>
      </c>
      <c r="I153" t="str">
        <f t="shared" si="8"/>
        <v>N/A</v>
      </c>
      <c r="J153">
        <f t="shared" si="9"/>
        <v>14990000</v>
      </c>
      <c r="K153">
        <f t="shared" si="10"/>
        <v>9740000</v>
      </c>
      <c r="L153">
        <f t="shared" si="11"/>
        <v>12800000</v>
      </c>
      <c r="M153">
        <f t="shared" si="12"/>
        <v>12970000</v>
      </c>
      <c r="N153">
        <f t="shared" si="13"/>
        <v>15930000</v>
      </c>
    </row>
    <row r="154" spans="1:14" x14ac:dyDescent="0.3">
      <c r="A154" s="1">
        <v>9</v>
      </c>
      <c r="B154" t="s">
        <v>1332</v>
      </c>
      <c r="C154" t="s">
        <v>4169</v>
      </c>
      <c r="D154" t="s">
        <v>6918</v>
      </c>
      <c r="E154" t="s">
        <v>6919</v>
      </c>
      <c r="F154" t="s">
        <v>1390</v>
      </c>
      <c r="G154" t="s">
        <v>6920</v>
      </c>
      <c r="I154" t="str">
        <f t="shared" si="8"/>
        <v>N/A</v>
      </c>
      <c r="J154">
        <f t="shared" si="9"/>
        <v>6140000</v>
      </c>
      <c r="K154">
        <f t="shared" si="10"/>
        <v>4360000</v>
      </c>
      <c r="L154">
        <f t="shared" si="11"/>
        <v>5350000</v>
      </c>
      <c r="M154">
        <f t="shared" si="12"/>
        <v>8130000.0000000009</v>
      </c>
      <c r="N154">
        <f t="shared" si="13"/>
        <v>14080000</v>
      </c>
    </row>
    <row r="155" spans="1:14" x14ac:dyDescent="0.3">
      <c r="A155" s="1">
        <v>10</v>
      </c>
      <c r="B155" t="s">
        <v>1338</v>
      </c>
      <c r="C155" t="s">
        <v>4169</v>
      </c>
      <c r="D155" t="s">
        <v>6918</v>
      </c>
      <c r="E155" t="s">
        <v>6919</v>
      </c>
      <c r="F155" t="s">
        <v>1390</v>
      </c>
      <c r="G155" t="s">
        <v>6920</v>
      </c>
      <c r="I155" t="str">
        <f t="shared" si="8"/>
        <v>N/A</v>
      </c>
      <c r="J155">
        <f t="shared" si="9"/>
        <v>6140000</v>
      </c>
      <c r="K155">
        <f t="shared" si="10"/>
        <v>4360000</v>
      </c>
      <c r="L155">
        <f t="shared" si="11"/>
        <v>5350000</v>
      </c>
      <c r="M155">
        <f t="shared" si="12"/>
        <v>8130000.0000000009</v>
      </c>
      <c r="N155">
        <f t="shared" si="13"/>
        <v>14080000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6921</v>
      </c>
      <c r="E158" t="s">
        <v>6922</v>
      </c>
      <c r="F158" t="s">
        <v>6923</v>
      </c>
      <c r="G158" t="s">
        <v>6924</v>
      </c>
      <c r="I158" t="str">
        <f t="shared" si="8"/>
        <v>N/A</v>
      </c>
      <c r="J158" t="str">
        <f t="shared" si="9"/>
        <v>N/A</v>
      </c>
      <c r="K158">
        <f t="shared" si="10"/>
        <v>-0.32520000000000004</v>
      </c>
      <c r="L158">
        <f t="shared" si="11"/>
        <v>0.29859999999999998</v>
      </c>
      <c r="M158">
        <f t="shared" si="12"/>
        <v>0.1512</v>
      </c>
      <c r="N158">
        <f t="shared" si="13"/>
        <v>0.40759999999999996</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6925</v>
      </c>
      <c r="D161" t="s">
        <v>3905</v>
      </c>
      <c r="E161" t="s">
        <v>6926</v>
      </c>
      <c r="F161" t="s">
        <v>6927</v>
      </c>
      <c r="G161" t="s">
        <v>6928</v>
      </c>
      <c r="I161" t="str">
        <f t="shared" si="8"/>
        <v>pos_trend</v>
      </c>
      <c r="J161">
        <f t="shared" si="9"/>
        <v>155600000</v>
      </c>
      <c r="K161">
        <f t="shared" si="10"/>
        <v>202600000</v>
      </c>
      <c r="L161">
        <f t="shared" si="11"/>
        <v>317020000</v>
      </c>
      <c r="M161">
        <f t="shared" si="12"/>
        <v>355710000</v>
      </c>
      <c r="N161">
        <f t="shared" si="13"/>
        <v>405960000</v>
      </c>
    </row>
    <row r="162" spans="1:14" x14ac:dyDescent="0.3">
      <c r="A162" s="1">
        <v>1</v>
      </c>
      <c r="B162" t="s">
        <v>1351</v>
      </c>
      <c r="C162" t="s">
        <v>332</v>
      </c>
      <c r="D162" t="s">
        <v>6929</v>
      </c>
      <c r="E162" t="s">
        <v>6930</v>
      </c>
      <c r="F162" t="s">
        <v>6931</v>
      </c>
      <c r="G162" t="s">
        <v>1732</v>
      </c>
      <c r="I162" t="str">
        <f t="shared" si="8"/>
        <v>N/A</v>
      </c>
      <c r="J162" t="str">
        <f t="shared" si="9"/>
        <v>N/A</v>
      </c>
      <c r="K162">
        <f t="shared" si="10"/>
        <v>0.30199999999999999</v>
      </c>
      <c r="L162">
        <f t="shared" si="11"/>
        <v>0.56479999999999997</v>
      </c>
      <c r="M162">
        <f t="shared" si="12"/>
        <v>0.12210000000000001</v>
      </c>
      <c r="N162">
        <f t="shared" si="13"/>
        <v>0.14130000000000001</v>
      </c>
    </row>
    <row r="163" spans="1:14" x14ac:dyDescent="0.3">
      <c r="A163" s="1">
        <v>2</v>
      </c>
      <c r="B163" t="s">
        <v>1356</v>
      </c>
      <c r="C163" t="s">
        <v>6932</v>
      </c>
      <c r="D163" t="s">
        <v>6933</v>
      </c>
      <c r="E163" t="s">
        <v>6934</v>
      </c>
      <c r="F163" t="s">
        <v>6935</v>
      </c>
      <c r="G163" t="s">
        <v>6936</v>
      </c>
      <c r="I163" t="str">
        <f t="shared" si="8"/>
        <v>N/A</v>
      </c>
      <c r="J163">
        <f t="shared" si="9"/>
        <v>2750000</v>
      </c>
      <c r="K163">
        <f t="shared" si="10"/>
        <v>5180000</v>
      </c>
      <c r="L163">
        <f t="shared" si="11"/>
        <v>22660000</v>
      </c>
      <c r="M163">
        <f t="shared" si="12"/>
        <v>25160000</v>
      </c>
      <c r="N163">
        <f t="shared" si="13"/>
        <v>18610000</v>
      </c>
    </row>
    <row r="164" spans="1:14" x14ac:dyDescent="0.3">
      <c r="A164" s="1">
        <v>3</v>
      </c>
      <c r="B164" t="s">
        <v>1362</v>
      </c>
      <c r="C164" t="s">
        <v>332</v>
      </c>
      <c r="D164" t="s">
        <v>6937</v>
      </c>
      <c r="E164" t="s">
        <v>6938</v>
      </c>
      <c r="F164" t="s">
        <v>6939</v>
      </c>
      <c r="G164" t="s">
        <v>6940</v>
      </c>
      <c r="I164" t="str">
        <f t="shared" si="8"/>
        <v>N/A</v>
      </c>
      <c r="J164" t="str">
        <f t="shared" si="9"/>
        <v>N/A</v>
      </c>
      <c r="K164">
        <f t="shared" si="10"/>
        <v>0.88360000000000005</v>
      </c>
      <c r="L164">
        <f t="shared" si="11"/>
        <v>3.3752999999999997</v>
      </c>
      <c r="M164">
        <f t="shared" si="12"/>
        <v>0.1103</v>
      </c>
      <c r="N164">
        <f t="shared" si="13"/>
        <v>-0.26050000000000001</v>
      </c>
    </row>
    <row r="165" spans="1:14" x14ac:dyDescent="0.3">
      <c r="A165" s="1">
        <v>4</v>
      </c>
      <c r="B165" t="s">
        <v>1367</v>
      </c>
      <c r="C165" t="s">
        <v>6941</v>
      </c>
      <c r="D165" t="s">
        <v>6942</v>
      </c>
      <c r="E165" t="s">
        <v>6943</v>
      </c>
      <c r="F165" t="s">
        <v>6944</v>
      </c>
      <c r="G165" t="s">
        <v>6945</v>
      </c>
      <c r="I165" t="str">
        <f t="shared" si="8"/>
        <v>pos_trend</v>
      </c>
      <c r="J165">
        <f t="shared" si="9"/>
        <v>152850000</v>
      </c>
      <c r="K165">
        <f t="shared" si="10"/>
        <v>197420000</v>
      </c>
      <c r="L165">
        <f t="shared" si="11"/>
        <v>294350000</v>
      </c>
      <c r="M165">
        <f t="shared" si="12"/>
        <v>330550000</v>
      </c>
      <c r="N165">
        <f t="shared" si="13"/>
        <v>387350000</v>
      </c>
    </row>
    <row r="166" spans="1:14" x14ac:dyDescent="0.3">
      <c r="A166" s="1">
        <v>5</v>
      </c>
      <c r="B166" t="s">
        <v>1373</v>
      </c>
      <c r="C166" t="s">
        <v>332</v>
      </c>
      <c r="D166" t="s">
        <v>6946</v>
      </c>
      <c r="E166" t="s">
        <v>6947</v>
      </c>
      <c r="F166" t="s">
        <v>2641</v>
      </c>
      <c r="G166" t="s">
        <v>4160</v>
      </c>
      <c r="I166" t="str">
        <f t="shared" si="8"/>
        <v>N/A</v>
      </c>
      <c r="J166" t="str">
        <f t="shared" si="9"/>
        <v>N/A</v>
      </c>
      <c r="K166">
        <f t="shared" si="10"/>
        <v>0.29160000000000003</v>
      </c>
      <c r="L166">
        <f t="shared" si="11"/>
        <v>0.49100000000000005</v>
      </c>
      <c r="M166">
        <f t="shared" si="12"/>
        <v>0.12300000000000001</v>
      </c>
      <c r="N166">
        <f t="shared" si="13"/>
        <v>0.17180000000000001</v>
      </c>
    </row>
    <row r="167" spans="1:14" x14ac:dyDescent="0.3">
      <c r="A167" s="1">
        <v>6</v>
      </c>
      <c r="B167" t="s">
        <v>1378</v>
      </c>
      <c r="C167" t="s">
        <v>332</v>
      </c>
      <c r="D167" t="s">
        <v>332</v>
      </c>
      <c r="E167" t="s">
        <v>332</v>
      </c>
      <c r="F167" t="s">
        <v>332</v>
      </c>
      <c r="G167" t="s">
        <v>4211</v>
      </c>
      <c r="I167" t="str">
        <f t="shared" si="8"/>
        <v>N/A</v>
      </c>
      <c r="J167" t="str">
        <f t="shared" si="9"/>
        <v>N/A</v>
      </c>
      <c r="K167" t="str">
        <f t="shared" si="10"/>
        <v>N/A</v>
      </c>
      <c r="L167" t="str">
        <f t="shared" si="11"/>
        <v>N/A</v>
      </c>
      <c r="M167" t="str">
        <f t="shared" si="12"/>
        <v>N/A</v>
      </c>
      <c r="N167">
        <f t="shared" si="13"/>
        <v>4.8099999999999997E-2</v>
      </c>
    </row>
    <row r="168" spans="1:14" x14ac:dyDescent="0.3">
      <c r="A168" s="1">
        <v>7</v>
      </c>
      <c r="B168" t="s">
        <v>1380</v>
      </c>
      <c r="C168" t="s">
        <v>6948</v>
      </c>
      <c r="D168" t="s">
        <v>6949</v>
      </c>
      <c r="E168" t="s">
        <v>6950</v>
      </c>
      <c r="F168" t="s">
        <v>6951</v>
      </c>
      <c r="G168" t="s">
        <v>6952</v>
      </c>
      <c r="I168" t="str">
        <f t="shared" si="8"/>
        <v>pos_trend</v>
      </c>
      <c r="J168">
        <f t="shared" si="9"/>
        <v>42440000</v>
      </c>
      <c r="K168">
        <f t="shared" si="10"/>
        <v>44180000</v>
      </c>
      <c r="L168">
        <f t="shared" si="11"/>
        <v>65489999.999999993</v>
      </c>
      <c r="M168">
        <f t="shared" si="12"/>
        <v>65890000</v>
      </c>
      <c r="N168">
        <f t="shared" si="13"/>
        <v>86350000</v>
      </c>
    </row>
    <row r="169" spans="1:14" x14ac:dyDescent="0.3">
      <c r="A169" s="1">
        <v>8</v>
      </c>
      <c r="B169" t="s">
        <v>1386</v>
      </c>
      <c r="C169" t="s">
        <v>6894</v>
      </c>
      <c r="D169" t="s">
        <v>6953</v>
      </c>
      <c r="E169" t="s">
        <v>332</v>
      </c>
      <c r="F169" t="s">
        <v>6954</v>
      </c>
      <c r="G169" t="s">
        <v>6955</v>
      </c>
      <c r="I169" t="str">
        <f t="shared" si="8"/>
        <v>N/A</v>
      </c>
      <c r="J169" t="str">
        <f t="shared" si="9"/>
        <v>9000</v>
      </c>
      <c r="K169" t="str">
        <f t="shared" si="10"/>
        <v>111000</v>
      </c>
      <c r="L169" t="str">
        <f t="shared" si="11"/>
        <v>N/A</v>
      </c>
      <c r="M169" t="str">
        <f t="shared" si="12"/>
        <v>4000</v>
      </c>
      <c r="N169" t="str">
        <f t="shared" si="13"/>
        <v>669000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6956</v>
      </c>
      <c r="D171" t="s">
        <v>6957</v>
      </c>
      <c r="E171" t="s">
        <v>3910</v>
      </c>
      <c r="F171" t="s">
        <v>6958</v>
      </c>
      <c r="G171" t="s">
        <v>6959</v>
      </c>
      <c r="I171" t="str">
        <f t="shared" si="8"/>
        <v>pos_trend</v>
      </c>
      <c r="J171">
        <f t="shared" si="9"/>
        <v>32689999.999999996</v>
      </c>
      <c r="K171">
        <f t="shared" si="10"/>
        <v>42280000</v>
      </c>
      <c r="L171">
        <f t="shared" si="11"/>
        <v>61900000</v>
      </c>
      <c r="M171">
        <f t="shared" si="12"/>
        <v>65660000</v>
      </c>
      <c r="N171">
        <f t="shared" si="13"/>
        <v>73400000</v>
      </c>
    </row>
    <row r="172" spans="1:14" x14ac:dyDescent="0.3">
      <c r="A172" s="1">
        <v>11</v>
      </c>
      <c r="B172" t="s">
        <v>1399</v>
      </c>
      <c r="C172" t="s">
        <v>6956</v>
      </c>
      <c r="D172" t="s">
        <v>6957</v>
      </c>
      <c r="E172" t="s">
        <v>6960</v>
      </c>
      <c r="F172" t="s">
        <v>6961</v>
      </c>
      <c r="G172" t="s">
        <v>6962</v>
      </c>
      <c r="I172" t="str">
        <f t="shared" si="8"/>
        <v>pos_trend</v>
      </c>
      <c r="J172">
        <f t="shared" si="9"/>
        <v>32689999.999999996</v>
      </c>
      <c r="K172">
        <f t="shared" si="10"/>
        <v>42280000</v>
      </c>
      <c r="L172">
        <f t="shared" si="11"/>
        <v>60530000</v>
      </c>
      <c r="M172">
        <f t="shared" si="12"/>
        <v>63280000</v>
      </c>
      <c r="N172">
        <f t="shared" si="13"/>
        <v>71940000</v>
      </c>
    </row>
    <row r="173" spans="1:14" x14ac:dyDescent="0.3">
      <c r="A173" s="1">
        <v>12</v>
      </c>
      <c r="B173" t="s">
        <v>1405</v>
      </c>
      <c r="C173" t="s">
        <v>6914</v>
      </c>
      <c r="D173" t="s">
        <v>5379</v>
      </c>
      <c r="E173" t="s">
        <v>535</v>
      </c>
      <c r="F173" t="s">
        <v>6963</v>
      </c>
      <c r="G173" t="s">
        <v>6964</v>
      </c>
      <c r="I173" t="str">
        <f t="shared" si="8"/>
        <v>N/A</v>
      </c>
      <c r="J173">
        <f t="shared" si="9"/>
        <v>9740000</v>
      </c>
      <c r="K173">
        <f t="shared" si="10"/>
        <v>1790000</v>
      </c>
      <c r="L173">
        <f t="shared" si="11"/>
        <v>3580000</v>
      </c>
      <c r="M173" t="str">
        <f t="shared" si="12"/>
        <v>224000</v>
      </c>
      <c r="N173">
        <f t="shared" si="13"/>
        <v>12280000</v>
      </c>
    </row>
    <row r="174" spans="1:14" x14ac:dyDescent="0.3">
      <c r="A174" s="1">
        <v>13</v>
      </c>
      <c r="B174" t="s">
        <v>1411</v>
      </c>
      <c r="C174" t="s">
        <v>6965</v>
      </c>
      <c r="D174" t="s">
        <v>6966</v>
      </c>
      <c r="E174" t="s">
        <v>6967</v>
      </c>
      <c r="F174" t="s">
        <v>6968</v>
      </c>
      <c r="G174" t="s">
        <v>6969</v>
      </c>
      <c r="I174" t="str">
        <f t="shared" si="8"/>
        <v>N/A</v>
      </c>
      <c r="J174">
        <f t="shared" si="9"/>
        <v>95210000</v>
      </c>
      <c r="K174">
        <f t="shared" si="10"/>
        <v>119140000</v>
      </c>
      <c r="L174">
        <f t="shared" si="11"/>
        <v>176550000</v>
      </c>
      <c r="M174">
        <f t="shared" si="12"/>
        <v>174570000</v>
      </c>
      <c r="N174">
        <f t="shared" si="13"/>
        <v>191320000</v>
      </c>
    </row>
    <row r="175" spans="1:14" x14ac:dyDescent="0.3">
      <c r="A175" s="1">
        <v>14</v>
      </c>
      <c r="B175" t="s">
        <v>1417</v>
      </c>
      <c r="C175" t="s">
        <v>6970</v>
      </c>
      <c r="D175" t="s">
        <v>6971</v>
      </c>
      <c r="E175" t="s">
        <v>6972</v>
      </c>
      <c r="F175" t="s">
        <v>6973</v>
      </c>
      <c r="G175" t="s">
        <v>6974</v>
      </c>
      <c r="I175" t="str">
        <f t="shared" si="8"/>
        <v>pos_trend</v>
      </c>
      <c r="J175">
        <f t="shared" si="9"/>
        <v>47290000</v>
      </c>
      <c r="K175">
        <f t="shared" si="10"/>
        <v>59100000</v>
      </c>
      <c r="L175">
        <f t="shared" si="11"/>
        <v>78030000</v>
      </c>
      <c r="M175">
        <f t="shared" si="12"/>
        <v>88710000</v>
      </c>
      <c r="N175">
        <f t="shared" si="13"/>
        <v>103360000</v>
      </c>
    </row>
    <row r="176" spans="1:14" x14ac:dyDescent="0.3">
      <c r="A176" s="1">
        <v>15</v>
      </c>
      <c r="B176" t="s">
        <v>1423</v>
      </c>
      <c r="C176" t="s">
        <v>5319</v>
      </c>
      <c r="D176" t="s">
        <v>6975</v>
      </c>
      <c r="E176" t="s">
        <v>6976</v>
      </c>
      <c r="F176" t="s">
        <v>5176</v>
      </c>
      <c r="G176" t="s">
        <v>6977</v>
      </c>
      <c r="I176" t="str">
        <f t="shared" si="8"/>
        <v>pos_trend</v>
      </c>
      <c r="J176">
        <f t="shared" si="9"/>
        <v>14500000</v>
      </c>
      <c r="K176">
        <f t="shared" si="10"/>
        <v>17170000</v>
      </c>
      <c r="L176">
        <f t="shared" si="11"/>
        <v>25030000</v>
      </c>
      <c r="M176">
        <f t="shared" si="12"/>
        <v>25970000</v>
      </c>
      <c r="N176">
        <f t="shared" si="13"/>
        <v>26130000</v>
      </c>
    </row>
    <row r="177" spans="1:14" x14ac:dyDescent="0.3">
      <c r="A177" s="1">
        <v>16</v>
      </c>
      <c r="B177" t="s">
        <v>408</v>
      </c>
      <c r="C177" t="s">
        <v>6978</v>
      </c>
      <c r="D177" t="s">
        <v>6979</v>
      </c>
      <c r="E177" t="s">
        <v>6980</v>
      </c>
      <c r="F177" t="s">
        <v>6981</v>
      </c>
      <c r="G177" t="s">
        <v>6982</v>
      </c>
      <c r="I177" t="str">
        <f t="shared" si="8"/>
        <v>N/A</v>
      </c>
      <c r="J177">
        <f t="shared" si="9"/>
        <v>23500000</v>
      </c>
      <c r="K177">
        <f t="shared" si="10"/>
        <v>40490000</v>
      </c>
      <c r="L177">
        <f t="shared" si="11"/>
        <v>32360000</v>
      </c>
      <c r="M177">
        <f t="shared" si="12"/>
        <v>31890000</v>
      </c>
      <c r="N177">
        <f t="shared" si="13"/>
        <v>38820000</v>
      </c>
    </row>
    <row r="178" spans="1:14" x14ac:dyDescent="0.3">
      <c r="A178" s="1">
        <v>17</v>
      </c>
      <c r="B178" t="s">
        <v>1434</v>
      </c>
      <c r="C178" t="s">
        <v>6983</v>
      </c>
      <c r="D178" t="s">
        <v>6984</v>
      </c>
      <c r="E178" t="s">
        <v>6985</v>
      </c>
      <c r="F178" t="s">
        <v>6986</v>
      </c>
      <c r="G178" t="s">
        <v>6987</v>
      </c>
      <c r="I178" t="str">
        <f t="shared" si="8"/>
        <v>pos_trend</v>
      </c>
      <c r="J178">
        <f t="shared" si="9"/>
        <v>100080000</v>
      </c>
      <c r="K178">
        <f t="shared" si="10"/>
        <v>122450000</v>
      </c>
      <c r="L178">
        <f t="shared" si="11"/>
        <v>183290000</v>
      </c>
      <c r="M178">
        <f t="shared" si="12"/>
        <v>221870000</v>
      </c>
      <c r="N178">
        <f t="shared" si="13"/>
        <v>282380000</v>
      </c>
    </row>
    <row r="179" spans="1:14" x14ac:dyDescent="0.3">
      <c r="A179" s="1">
        <v>18</v>
      </c>
      <c r="B179" t="s">
        <v>1440</v>
      </c>
      <c r="C179" t="s">
        <v>332</v>
      </c>
      <c r="D179" t="s">
        <v>6988</v>
      </c>
      <c r="E179" t="s">
        <v>6989</v>
      </c>
      <c r="F179" t="s">
        <v>2208</v>
      </c>
      <c r="G179" t="s">
        <v>6990</v>
      </c>
      <c r="I179" t="str">
        <f t="shared" si="8"/>
        <v>N/A</v>
      </c>
      <c r="J179" t="str">
        <f t="shared" si="9"/>
        <v>N/A</v>
      </c>
      <c r="K179">
        <f t="shared" si="10"/>
        <v>0.22359999999999999</v>
      </c>
      <c r="L179">
        <f t="shared" si="11"/>
        <v>0.49680000000000002</v>
      </c>
      <c r="M179">
        <f t="shared" si="12"/>
        <v>0.21050000000000002</v>
      </c>
      <c r="N179">
        <f t="shared" si="13"/>
        <v>0.2727</v>
      </c>
    </row>
    <row r="180" spans="1:14" x14ac:dyDescent="0.3">
      <c r="A180" s="1">
        <v>19</v>
      </c>
      <c r="B180" t="s">
        <v>1444</v>
      </c>
      <c r="C180" t="s">
        <v>332</v>
      </c>
      <c r="D180" t="s">
        <v>332</v>
      </c>
      <c r="E180" t="s">
        <v>332</v>
      </c>
      <c r="F180" t="s">
        <v>332</v>
      </c>
      <c r="G180" t="s">
        <v>6991</v>
      </c>
      <c r="I180" t="str">
        <f t="shared" si="8"/>
        <v>N/A</v>
      </c>
      <c r="J180" t="str">
        <f t="shared" si="9"/>
        <v>N/A</v>
      </c>
      <c r="K180" t="str">
        <f t="shared" si="10"/>
        <v>N/A</v>
      </c>
      <c r="L180" t="str">
        <f t="shared" si="11"/>
        <v>N/A</v>
      </c>
      <c r="M180" t="str">
        <f t="shared" si="12"/>
        <v>N/A</v>
      </c>
      <c r="N180">
        <f t="shared" si="13"/>
        <v>0.54</v>
      </c>
    </row>
    <row r="181" spans="1:14" x14ac:dyDescent="0.3">
      <c r="A181" s="1">
        <v>20</v>
      </c>
      <c r="B181" t="s">
        <v>1446</v>
      </c>
      <c r="C181" t="s">
        <v>6992</v>
      </c>
      <c r="D181" t="s">
        <v>2189</v>
      </c>
      <c r="E181" t="s">
        <v>6993</v>
      </c>
      <c r="F181" t="s">
        <v>6994</v>
      </c>
      <c r="G181" t="s">
        <v>2389</v>
      </c>
      <c r="I181" t="str">
        <f t="shared" si="8"/>
        <v>N/A</v>
      </c>
      <c r="J181" t="str">
        <f t="shared" si="9"/>
        <v>324000</v>
      </c>
      <c r="K181" t="str">
        <f t="shared" si="10"/>
        <v>397000</v>
      </c>
      <c r="L181" t="str">
        <f t="shared" si="11"/>
        <v>322000</v>
      </c>
      <c r="M181" t="str">
        <f t="shared" si="12"/>
        <v>(214,000)</v>
      </c>
      <c r="N181" t="str">
        <f t="shared" si="13"/>
        <v>700000</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6992</v>
      </c>
      <c r="D183" t="s">
        <v>2189</v>
      </c>
      <c r="E183" t="s">
        <v>6993</v>
      </c>
      <c r="F183" t="s">
        <v>6994</v>
      </c>
      <c r="G183" t="s">
        <v>2389</v>
      </c>
      <c r="I183" t="str">
        <f t="shared" si="8"/>
        <v>N/A</v>
      </c>
      <c r="J183" t="str">
        <f t="shared" si="9"/>
        <v>324000</v>
      </c>
      <c r="K183" t="str">
        <f t="shared" si="10"/>
        <v>397000</v>
      </c>
      <c r="L183" t="str">
        <f t="shared" si="11"/>
        <v>322000</v>
      </c>
      <c r="M183" t="str">
        <f t="shared" si="12"/>
        <v>(214,000)</v>
      </c>
      <c r="N183" t="str">
        <f t="shared" si="13"/>
        <v>700000</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5189</v>
      </c>
      <c r="D185" t="s">
        <v>6995</v>
      </c>
      <c r="E185" t="s">
        <v>4172</v>
      </c>
      <c r="F185" t="s">
        <v>516</v>
      </c>
      <c r="G185" t="s">
        <v>6996</v>
      </c>
      <c r="I185" t="str">
        <f t="shared" si="8"/>
        <v>N/A</v>
      </c>
      <c r="J185">
        <f t="shared" si="9"/>
        <v>1950000</v>
      </c>
      <c r="K185">
        <f t="shared" si="10"/>
        <v>18380000</v>
      </c>
      <c r="L185">
        <f t="shared" si="11"/>
        <v>6440000</v>
      </c>
      <c r="M185">
        <f t="shared" si="12"/>
        <v>3170000</v>
      </c>
      <c r="N185" t="str">
        <f t="shared" si="13"/>
        <v>433000</v>
      </c>
    </row>
    <row r="186" spans="1:14" x14ac:dyDescent="0.3">
      <c r="A186" s="1">
        <v>25</v>
      </c>
      <c r="B186" t="s">
        <v>441</v>
      </c>
      <c r="C186" t="s">
        <v>6997</v>
      </c>
      <c r="D186" t="s">
        <v>6998</v>
      </c>
      <c r="E186" t="s">
        <v>6999</v>
      </c>
      <c r="F186" t="s">
        <v>7000</v>
      </c>
      <c r="G186" t="s">
        <v>7001</v>
      </c>
      <c r="I186" t="str">
        <f t="shared" si="8"/>
        <v>pos_trend</v>
      </c>
      <c r="J186">
        <f t="shared" si="9"/>
        <v>98450000</v>
      </c>
      <c r="K186">
        <f t="shared" si="10"/>
        <v>104470000</v>
      </c>
      <c r="L186">
        <f t="shared" si="11"/>
        <v>177170000</v>
      </c>
      <c r="M186">
        <f t="shared" si="12"/>
        <v>218490000</v>
      </c>
      <c r="N186">
        <f t="shared" si="13"/>
        <v>282650000</v>
      </c>
    </row>
    <row r="187" spans="1:14" x14ac:dyDescent="0.3">
      <c r="A187" s="1">
        <v>26</v>
      </c>
      <c r="B187" t="s">
        <v>447</v>
      </c>
      <c r="C187" t="s">
        <v>332</v>
      </c>
      <c r="D187" t="s">
        <v>4937</v>
      </c>
      <c r="E187" t="s">
        <v>7002</v>
      </c>
      <c r="F187" t="s">
        <v>7003</v>
      </c>
      <c r="G187" t="s">
        <v>7004</v>
      </c>
      <c r="I187" t="str">
        <f t="shared" si="8"/>
        <v>N/A</v>
      </c>
      <c r="J187" t="str">
        <f t="shared" si="9"/>
        <v>N/A</v>
      </c>
      <c r="K187">
        <f t="shared" si="10"/>
        <v>6.1200000000000004E-2</v>
      </c>
      <c r="L187">
        <f t="shared" si="11"/>
        <v>0.69590000000000007</v>
      </c>
      <c r="M187">
        <f t="shared" si="12"/>
        <v>0.23320000000000002</v>
      </c>
      <c r="N187">
        <f t="shared" si="13"/>
        <v>0.29360000000000003</v>
      </c>
    </row>
    <row r="188" spans="1:14" x14ac:dyDescent="0.3">
      <c r="A188" s="1">
        <v>27</v>
      </c>
      <c r="B188" t="s">
        <v>452</v>
      </c>
      <c r="C188" t="s">
        <v>332</v>
      </c>
      <c r="D188" t="s">
        <v>332</v>
      </c>
      <c r="E188" t="s">
        <v>332</v>
      </c>
      <c r="F188" t="s">
        <v>332</v>
      </c>
      <c r="G188" t="s">
        <v>7005</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0.54049999999999998</v>
      </c>
    </row>
    <row r="189" spans="1:14" x14ac:dyDescent="0.3">
      <c r="A189" s="1">
        <v>28</v>
      </c>
      <c r="B189" t="s">
        <v>1455</v>
      </c>
      <c r="C189" t="s">
        <v>7006</v>
      </c>
      <c r="D189" t="s">
        <v>2353</v>
      </c>
      <c r="E189" t="s">
        <v>7007</v>
      </c>
      <c r="F189" t="s">
        <v>7008</v>
      </c>
      <c r="G189" t="s">
        <v>7009</v>
      </c>
      <c r="I189" t="str">
        <f t="shared" si="14"/>
        <v>pos_trend</v>
      </c>
      <c r="J189">
        <f t="shared" si="15"/>
        <v>35430000</v>
      </c>
      <c r="K189">
        <f t="shared" si="16"/>
        <v>37950000</v>
      </c>
      <c r="L189">
        <f t="shared" si="17"/>
        <v>64110000</v>
      </c>
      <c r="M189">
        <f t="shared" si="18"/>
        <v>80290000</v>
      </c>
      <c r="N189">
        <f t="shared" si="19"/>
        <v>105500000</v>
      </c>
    </row>
    <row r="190" spans="1:14" x14ac:dyDescent="0.3">
      <c r="A190" s="1">
        <v>29</v>
      </c>
      <c r="B190" t="s">
        <v>1461</v>
      </c>
      <c r="C190" t="s">
        <v>7010</v>
      </c>
      <c r="D190" t="s">
        <v>4317</v>
      </c>
      <c r="E190" t="s">
        <v>7011</v>
      </c>
      <c r="F190" t="s">
        <v>7012</v>
      </c>
      <c r="G190" t="s">
        <v>4527</v>
      </c>
      <c r="I190" t="str">
        <f t="shared" si="14"/>
        <v>N/A</v>
      </c>
      <c r="J190">
        <f t="shared" si="15"/>
        <v>35860000</v>
      </c>
      <c r="K190">
        <f t="shared" si="16"/>
        <v>13790000</v>
      </c>
      <c r="L190">
        <f t="shared" si="17"/>
        <v>45410000</v>
      </c>
      <c r="M190">
        <f t="shared" si="18"/>
        <v>73120000</v>
      </c>
      <c r="N190">
        <f t="shared" si="19"/>
        <v>92800000</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7013</v>
      </c>
      <c r="D192" t="s">
        <v>7014</v>
      </c>
      <c r="E192" t="s">
        <v>7015</v>
      </c>
      <c r="F192" t="s">
        <v>7016</v>
      </c>
      <c r="G192" t="s">
        <v>7017</v>
      </c>
      <c r="I192" t="str">
        <f t="shared" si="14"/>
        <v>N/A</v>
      </c>
      <c r="J192" t="str">
        <f t="shared" si="15"/>
        <v>(434,000)</v>
      </c>
      <c r="K192">
        <f t="shared" si="16"/>
        <v>24160000</v>
      </c>
      <c r="L192">
        <f t="shared" si="17"/>
        <v>18700000</v>
      </c>
      <c r="M192">
        <f t="shared" si="18"/>
        <v>7170000</v>
      </c>
      <c r="N192">
        <f t="shared" si="19"/>
        <v>12710000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7018</v>
      </c>
      <c r="D197" t="s">
        <v>7019</v>
      </c>
      <c r="E197" t="s">
        <v>7020</v>
      </c>
      <c r="F197" t="s">
        <v>3190</v>
      </c>
      <c r="G197" t="s">
        <v>7021</v>
      </c>
      <c r="I197" t="str">
        <f t="shared" si="14"/>
        <v>pos_trend</v>
      </c>
      <c r="J197">
        <f t="shared" si="15"/>
        <v>63020000</v>
      </c>
      <c r="K197">
        <f t="shared" si="16"/>
        <v>66519999.999999993</v>
      </c>
      <c r="L197">
        <f t="shared" si="17"/>
        <v>113060000</v>
      </c>
      <c r="M197">
        <f t="shared" si="18"/>
        <v>138200000</v>
      </c>
      <c r="N197">
        <f t="shared" si="19"/>
        <v>177150000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7018</v>
      </c>
      <c r="D199" t="s">
        <v>7019</v>
      </c>
      <c r="E199" t="s">
        <v>7020</v>
      </c>
      <c r="F199" t="s">
        <v>3190</v>
      </c>
      <c r="G199" t="s">
        <v>7021</v>
      </c>
      <c r="I199" t="str">
        <f t="shared" si="14"/>
        <v>pos_trend</v>
      </c>
      <c r="J199">
        <f t="shared" si="15"/>
        <v>63020000</v>
      </c>
      <c r="K199">
        <f t="shared" si="16"/>
        <v>66519999.999999993</v>
      </c>
      <c r="L199">
        <f t="shared" si="17"/>
        <v>113060000</v>
      </c>
      <c r="M199">
        <f t="shared" si="18"/>
        <v>138200000</v>
      </c>
      <c r="N199">
        <f t="shared" si="19"/>
        <v>177150000</v>
      </c>
    </row>
    <row r="200" spans="1:14" x14ac:dyDescent="0.3">
      <c r="A200" s="1">
        <v>39</v>
      </c>
      <c r="B200" t="s">
        <v>489</v>
      </c>
      <c r="C200" t="s">
        <v>332</v>
      </c>
      <c r="D200" t="s">
        <v>7022</v>
      </c>
      <c r="E200" t="s">
        <v>7023</v>
      </c>
      <c r="F200" t="s">
        <v>7024</v>
      </c>
      <c r="G200" t="s">
        <v>7025</v>
      </c>
      <c r="I200" t="str">
        <f t="shared" si="14"/>
        <v>N/A</v>
      </c>
      <c r="J200" t="str">
        <f t="shared" si="15"/>
        <v>N/A</v>
      </c>
      <c r="K200">
        <f t="shared" si="16"/>
        <v>5.5500000000000001E-2</v>
      </c>
      <c r="L200">
        <f t="shared" si="17"/>
        <v>0.69969999999999999</v>
      </c>
      <c r="M200">
        <f t="shared" si="18"/>
        <v>0.2223</v>
      </c>
      <c r="N200">
        <f t="shared" si="19"/>
        <v>0.28179999999999999</v>
      </c>
    </row>
    <row r="201" spans="1:14" x14ac:dyDescent="0.3">
      <c r="A201" s="1">
        <v>40</v>
      </c>
      <c r="B201" t="s">
        <v>1494</v>
      </c>
      <c r="C201" t="s">
        <v>332</v>
      </c>
      <c r="D201" t="s">
        <v>332</v>
      </c>
      <c r="E201" t="s">
        <v>332</v>
      </c>
      <c r="F201" t="s">
        <v>332</v>
      </c>
      <c r="G201" t="s">
        <v>7026</v>
      </c>
      <c r="I201" t="str">
        <f t="shared" si="14"/>
        <v>N/A</v>
      </c>
      <c r="J201" t="str">
        <f t="shared" si="15"/>
        <v>N/A</v>
      </c>
      <c r="K201" t="str">
        <f t="shared" si="16"/>
        <v>N/A</v>
      </c>
      <c r="L201" t="str">
        <f t="shared" si="17"/>
        <v>N/A</v>
      </c>
      <c r="M201" t="str">
        <f t="shared" si="18"/>
        <v>N/A</v>
      </c>
      <c r="N201">
        <f t="shared" si="19"/>
        <v>0.33880000000000005</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332</v>
      </c>
      <c r="I207" t="str">
        <f t="shared" si="14"/>
        <v>N/A</v>
      </c>
      <c r="J207" t="str">
        <f t="shared" si="15"/>
        <v>N/A</v>
      </c>
      <c r="K207" t="str">
        <f t="shared" si="16"/>
        <v>N/A</v>
      </c>
      <c r="L207" t="str">
        <f t="shared" si="17"/>
        <v>N/A</v>
      </c>
      <c r="M207" t="str">
        <f t="shared" si="18"/>
        <v>N/A</v>
      </c>
      <c r="N207" t="str">
        <f t="shared" si="19"/>
        <v>N/A</v>
      </c>
    </row>
    <row r="208" spans="1:14" x14ac:dyDescent="0.3">
      <c r="A208" s="1">
        <v>47</v>
      </c>
      <c r="B208" t="s">
        <v>502</v>
      </c>
      <c r="C208" t="s">
        <v>7018</v>
      </c>
      <c r="D208" t="s">
        <v>7019</v>
      </c>
      <c r="E208" t="s">
        <v>7020</v>
      </c>
      <c r="F208" t="s">
        <v>3190</v>
      </c>
      <c r="G208" t="s">
        <v>7021</v>
      </c>
      <c r="I208" t="str">
        <f t="shared" si="14"/>
        <v>pos_trend</v>
      </c>
      <c r="J208">
        <f t="shared" si="15"/>
        <v>63020000</v>
      </c>
      <c r="K208">
        <f t="shared" si="16"/>
        <v>66519999.999999993</v>
      </c>
      <c r="L208">
        <f t="shared" si="17"/>
        <v>113060000</v>
      </c>
      <c r="M208">
        <f t="shared" si="18"/>
        <v>138200000</v>
      </c>
      <c r="N208">
        <f t="shared" si="19"/>
        <v>177150000</v>
      </c>
    </row>
    <row r="209" spans="1:14" x14ac:dyDescent="0.3">
      <c r="A209" s="1">
        <v>48</v>
      </c>
      <c r="B209" t="s">
        <v>503</v>
      </c>
      <c r="C209" t="s">
        <v>3353</v>
      </c>
      <c r="D209" t="s">
        <v>1139</v>
      </c>
      <c r="E209" t="s">
        <v>2203</v>
      </c>
      <c r="F209" t="s">
        <v>1035</v>
      </c>
      <c r="G209" t="s">
        <v>505</v>
      </c>
      <c r="I209" t="str">
        <f t="shared" si="14"/>
        <v>pos_trend</v>
      </c>
      <c r="J209" t="str">
        <f t="shared" si="15"/>
        <v>0.56</v>
      </c>
      <c r="K209" t="str">
        <f t="shared" si="16"/>
        <v>0.58</v>
      </c>
      <c r="L209" t="str">
        <f t="shared" si="17"/>
        <v>0.86</v>
      </c>
      <c r="M209" t="str">
        <f t="shared" si="18"/>
        <v>1.01</v>
      </c>
      <c r="N209" t="str">
        <f t="shared" si="19"/>
        <v>1.26</v>
      </c>
    </row>
    <row r="210" spans="1:14" x14ac:dyDescent="0.3">
      <c r="A210" s="1">
        <v>49</v>
      </c>
      <c r="B210" t="s">
        <v>509</v>
      </c>
      <c r="C210" t="s">
        <v>332</v>
      </c>
      <c r="D210" t="s">
        <v>7027</v>
      </c>
      <c r="E210" t="s">
        <v>7028</v>
      </c>
      <c r="F210" t="s">
        <v>5874</v>
      </c>
      <c r="G210" t="s">
        <v>7029</v>
      </c>
      <c r="I210" t="str">
        <f t="shared" si="14"/>
        <v>N/A</v>
      </c>
      <c r="J210" t="str">
        <f t="shared" si="15"/>
        <v>N/A</v>
      </c>
      <c r="K210">
        <f t="shared" si="16"/>
        <v>2.6800000000000001E-2</v>
      </c>
      <c r="L210">
        <f t="shared" si="17"/>
        <v>0.48700000000000004</v>
      </c>
      <c r="M210">
        <f t="shared" si="18"/>
        <v>0.18129999999999999</v>
      </c>
      <c r="N210">
        <f t="shared" si="19"/>
        <v>0.2475</v>
      </c>
    </row>
    <row r="211" spans="1:14" x14ac:dyDescent="0.3">
      <c r="A211" s="1">
        <v>50</v>
      </c>
      <c r="B211" t="s">
        <v>514</v>
      </c>
      <c r="C211" t="s">
        <v>7030</v>
      </c>
      <c r="D211" t="s">
        <v>7031</v>
      </c>
      <c r="E211" t="s">
        <v>7032</v>
      </c>
      <c r="F211" t="s">
        <v>7033</v>
      </c>
      <c r="G211" t="s">
        <v>7034</v>
      </c>
      <c r="I211" t="str">
        <f t="shared" si="14"/>
        <v>pos_trend</v>
      </c>
      <c r="J211">
        <f t="shared" si="15"/>
        <v>112550000</v>
      </c>
      <c r="K211">
        <f t="shared" si="16"/>
        <v>115820000</v>
      </c>
      <c r="L211">
        <f t="shared" si="17"/>
        <v>131900000</v>
      </c>
      <c r="M211">
        <f t="shared" si="18"/>
        <v>136620000</v>
      </c>
      <c r="N211">
        <f t="shared" si="19"/>
        <v>140420000</v>
      </c>
    </row>
    <row r="212" spans="1:14" x14ac:dyDescent="0.3">
      <c r="A212" s="1">
        <v>51</v>
      </c>
      <c r="B212" t="s">
        <v>519</v>
      </c>
      <c r="C212" t="s">
        <v>3353</v>
      </c>
      <c r="D212" t="s">
        <v>7035</v>
      </c>
      <c r="E212" t="s">
        <v>2216</v>
      </c>
      <c r="F212" t="s">
        <v>1035</v>
      </c>
      <c r="G212" t="s">
        <v>505</v>
      </c>
      <c r="I212" t="str">
        <f t="shared" si="14"/>
        <v>pos_trend</v>
      </c>
      <c r="J212" t="str">
        <f t="shared" si="15"/>
        <v>0.56</v>
      </c>
      <c r="K212" t="str">
        <f t="shared" si="16"/>
        <v>0.57</v>
      </c>
      <c r="L212" t="str">
        <f t="shared" si="17"/>
        <v>0.85</v>
      </c>
      <c r="M212" t="str">
        <f t="shared" si="18"/>
        <v>1.01</v>
      </c>
      <c r="N212" t="str">
        <f t="shared" si="19"/>
        <v>1.26</v>
      </c>
    </row>
    <row r="213" spans="1:14" x14ac:dyDescent="0.3">
      <c r="A213" s="1">
        <v>52</v>
      </c>
      <c r="B213" t="s">
        <v>525</v>
      </c>
      <c r="C213" t="s">
        <v>332</v>
      </c>
      <c r="D213" t="s">
        <v>6258</v>
      </c>
      <c r="E213" t="s">
        <v>7036</v>
      </c>
      <c r="F213" t="s">
        <v>7037</v>
      </c>
      <c r="G213" t="s">
        <v>7029</v>
      </c>
      <c r="I213" t="str">
        <f t="shared" si="14"/>
        <v>N/A</v>
      </c>
      <c r="J213" t="str">
        <f t="shared" si="15"/>
        <v>N/A</v>
      </c>
      <c r="K213">
        <f t="shared" si="16"/>
        <v>2.2400000000000003E-2</v>
      </c>
      <c r="L213">
        <f t="shared" si="17"/>
        <v>0.49119999999999997</v>
      </c>
      <c r="M213">
        <f t="shared" si="18"/>
        <v>0.18820000000000001</v>
      </c>
      <c r="N213">
        <f t="shared" si="19"/>
        <v>0.2475</v>
      </c>
    </row>
    <row r="214" spans="1:14" x14ac:dyDescent="0.3">
      <c r="A214" s="1">
        <v>53</v>
      </c>
      <c r="B214" t="s">
        <v>530</v>
      </c>
      <c r="C214" t="s">
        <v>7038</v>
      </c>
      <c r="D214" t="s">
        <v>7039</v>
      </c>
      <c r="E214" t="s">
        <v>7040</v>
      </c>
      <c r="F214" t="s">
        <v>7041</v>
      </c>
      <c r="G214" t="s">
        <v>7042</v>
      </c>
      <c r="I214" t="str">
        <f t="shared" si="14"/>
        <v>pos_trend</v>
      </c>
      <c r="J214">
        <f t="shared" si="15"/>
        <v>113260000</v>
      </c>
      <c r="K214">
        <f t="shared" si="16"/>
        <v>116500000</v>
      </c>
      <c r="L214">
        <f t="shared" si="17"/>
        <v>132660000</v>
      </c>
      <c r="M214">
        <f t="shared" si="18"/>
        <v>137130000</v>
      </c>
      <c r="N214">
        <f t="shared" si="19"/>
        <v>140710000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7043</v>
      </c>
      <c r="D217" t="s">
        <v>7044</v>
      </c>
      <c r="E217" t="s">
        <v>7045</v>
      </c>
      <c r="F217" t="s">
        <v>7046</v>
      </c>
      <c r="G217" t="s">
        <v>7047</v>
      </c>
      <c r="I217" t="str">
        <f t="shared" si="14"/>
        <v>pos_trend</v>
      </c>
      <c r="J217">
        <f t="shared" si="15"/>
        <v>101970000</v>
      </c>
      <c r="K217">
        <f t="shared" si="16"/>
        <v>104010000</v>
      </c>
      <c r="L217">
        <f t="shared" si="17"/>
        <v>105440000</v>
      </c>
      <c r="M217">
        <f t="shared" si="18"/>
        <v>111260000</v>
      </c>
      <c r="N217">
        <f t="shared" si="19"/>
        <v>123760000</v>
      </c>
    </row>
    <row r="218" spans="1:14" x14ac:dyDescent="0.3">
      <c r="A218" s="1">
        <v>1</v>
      </c>
      <c r="B218" t="s">
        <v>1531</v>
      </c>
      <c r="C218" t="s">
        <v>332</v>
      </c>
      <c r="D218" t="s">
        <v>6501</v>
      </c>
      <c r="E218" t="s">
        <v>2232</v>
      </c>
      <c r="F218" t="s">
        <v>7048</v>
      </c>
      <c r="G218" t="s">
        <v>7049</v>
      </c>
      <c r="I218" t="str">
        <f t="shared" si="14"/>
        <v>N/A</v>
      </c>
      <c r="J218" t="str">
        <f t="shared" si="15"/>
        <v>N/A</v>
      </c>
      <c r="K218">
        <f t="shared" si="16"/>
        <v>1.9900000000000001E-2</v>
      </c>
      <c r="L218">
        <f t="shared" si="17"/>
        <v>1.38E-2</v>
      </c>
      <c r="M218">
        <f t="shared" si="18"/>
        <v>5.5199999999999999E-2</v>
      </c>
      <c r="N218">
        <f t="shared" si="19"/>
        <v>0.1124</v>
      </c>
    </row>
    <row r="219" spans="1:14" x14ac:dyDescent="0.3">
      <c r="A219" s="1">
        <v>2</v>
      </c>
      <c r="B219" t="s">
        <v>1536</v>
      </c>
      <c r="C219" t="s">
        <v>7050</v>
      </c>
      <c r="D219" t="s">
        <v>3789</v>
      </c>
      <c r="E219" t="s">
        <v>1615</v>
      </c>
      <c r="F219" t="s">
        <v>7051</v>
      </c>
      <c r="G219" t="s">
        <v>1825</v>
      </c>
      <c r="I219" t="str">
        <f t="shared" si="14"/>
        <v>N/A</v>
      </c>
      <c r="J219">
        <f t="shared" si="15"/>
        <v>873250000</v>
      </c>
      <c r="K219">
        <f t="shared" si="16"/>
        <v>1360000000</v>
      </c>
      <c r="L219">
        <f t="shared" si="17"/>
        <v>1430000000</v>
      </c>
      <c r="M219">
        <f t="shared" si="18"/>
        <v>1660000000</v>
      </c>
      <c r="N219">
        <f t="shared" si="19"/>
        <v>1450000000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2795</v>
      </c>
      <c r="D221" t="s">
        <v>4729</v>
      </c>
      <c r="E221" t="s">
        <v>7052</v>
      </c>
      <c r="F221" t="s">
        <v>7053</v>
      </c>
      <c r="G221" t="s">
        <v>7053</v>
      </c>
      <c r="I221" t="str">
        <f t="shared" si="14"/>
        <v>N/A</v>
      </c>
      <c r="J221">
        <f t="shared" si="15"/>
        <v>17150000</v>
      </c>
      <c r="K221">
        <f t="shared" si="16"/>
        <v>4280000</v>
      </c>
      <c r="L221" t="str">
        <f t="shared" si="17"/>
        <v>250000</v>
      </c>
      <c r="M221">
        <f t="shared" si="18"/>
        <v>1550000</v>
      </c>
      <c r="N221">
        <f t="shared" si="19"/>
        <v>1550000</v>
      </c>
    </row>
    <row r="222" spans="1:14" x14ac:dyDescent="0.3">
      <c r="A222" s="1">
        <v>5</v>
      </c>
      <c r="B222" t="s">
        <v>1553</v>
      </c>
      <c r="C222" t="s">
        <v>2795</v>
      </c>
      <c r="D222" t="s">
        <v>4729</v>
      </c>
      <c r="E222" t="s">
        <v>7052</v>
      </c>
      <c r="F222" t="s">
        <v>7053</v>
      </c>
      <c r="G222" t="s">
        <v>7053</v>
      </c>
      <c r="I222" t="str">
        <f t="shared" si="14"/>
        <v>N/A</v>
      </c>
      <c r="J222">
        <f t="shared" si="15"/>
        <v>17150000</v>
      </c>
      <c r="K222">
        <f t="shared" si="16"/>
        <v>4280000</v>
      </c>
      <c r="L222" t="str">
        <f t="shared" si="17"/>
        <v>250000</v>
      </c>
      <c r="M222">
        <f t="shared" si="18"/>
        <v>1550000</v>
      </c>
      <c r="N222">
        <f t="shared" si="19"/>
        <v>1550000</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7054</v>
      </c>
      <c r="D224" t="s">
        <v>7055</v>
      </c>
      <c r="E224" t="s">
        <v>7056</v>
      </c>
      <c r="F224" t="s">
        <v>7057</v>
      </c>
      <c r="G224" t="s">
        <v>7058</v>
      </c>
      <c r="I224" t="str">
        <f t="shared" si="14"/>
        <v>N/A</v>
      </c>
      <c r="J224">
        <f t="shared" si="15"/>
        <v>190750000</v>
      </c>
      <c r="K224">
        <f t="shared" si="16"/>
        <v>463540000</v>
      </c>
      <c r="L224">
        <f t="shared" si="17"/>
        <v>340800000</v>
      </c>
      <c r="M224">
        <f t="shared" si="18"/>
        <v>375940000</v>
      </c>
      <c r="N224">
        <f t="shared" si="19"/>
        <v>243400000</v>
      </c>
    </row>
    <row r="225" spans="1:14" x14ac:dyDescent="0.3">
      <c r="A225" s="1">
        <v>8</v>
      </c>
      <c r="B225" t="s">
        <v>1558</v>
      </c>
      <c r="C225" t="s">
        <v>332</v>
      </c>
      <c r="D225" t="s">
        <v>332</v>
      </c>
      <c r="E225" t="s">
        <v>332</v>
      </c>
      <c r="F225" t="s">
        <v>332</v>
      </c>
      <c r="G225" t="s">
        <v>332</v>
      </c>
      <c r="I225" t="str">
        <f t="shared" si="14"/>
        <v>N/A</v>
      </c>
      <c r="J225" t="str">
        <f t="shared" si="15"/>
        <v>N/A</v>
      </c>
      <c r="K225" t="str">
        <f t="shared" si="16"/>
        <v>N/A</v>
      </c>
      <c r="L225" t="str">
        <f t="shared" si="17"/>
        <v>N/A</v>
      </c>
      <c r="M225" t="str">
        <f t="shared" si="18"/>
        <v>N/A</v>
      </c>
      <c r="N225" t="str">
        <f t="shared" si="19"/>
        <v>N/A</v>
      </c>
    </row>
    <row r="226" spans="1:14" x14ac:dyDescent="0.3">
      <c r="A226" s="1">
        <v>9</v>
      </c>
      <c r="B226" t="s">
        <v>1564</v>
      </c>
      <c r="C226" t="s">
        <v>7059</v>
      </c>
      <c r="D226" t="s">
        <v>7060</v>
      </c>
      <c r="E226" t="s">
        <v>7061</v>
      </c>
      <c r="F226" t="s">
        <v>7062</v>
      </c>
      <c r="G226" t="s">
        <v>7063</v>
      </c>
      <c r="I226" t="str">
        <f t="shared" si="14"/>
        <v>N/A</v>
      </c>
      <c r="J226">
        <f t="shared" si="15"/>
        <v>190640000</v>
      </c>
      <c r="K226">
        <f t="shared" si="16"/>
        <v>310130000</v>
      </c>
      <c r="L226">
        <f t="shared" si="17"/>
        <v>367660000</v>
      </c>
      <c r="M226">
        <f t="shared" si="18"/>
        <v>386600000</v>
      </c>
      <c r="N226">
        <f t="shared" si="19"/>
        <v>386220000</v>
      </c>
    </row>
    <row r="227" spans="1:14" x14ac:dyDescent="0.3">
      <c r="A227" s="1">
        <v>10</v>
      </c>
      <c r="B227" t="s">
        <v>1570</v>
      </c>
      <c r="C227" t="s">
        <v>7064</v>
      </c>
      <c r="D227" t="s">
        <v>7065</v>
      </c>
      <c r="E227" t="s">
        <v>7066</v>
      </c>
      <c r="F227" t="s">
        <v>7067</v>
      </c>
      <c r="G227" t="s">
        <v>7068</v>
      </c>
      <c r="I227" t="str">
        <f t="shared" si="14"/>
        <v>N/A</v>
      </c>
      <c r="J227">
        <f t="shared" si="15"/>
        <v>325340000</v>
      </c>
      <c r="K227">
        <f t="shared" si="16"/>
        <v>461590000</v>
      </c>
      <c r="L227">
        <f t="shared" si="17"/>
        <v>664130000</v>
      </c>
      <c r="M227">
        <f t="shared" si="18"/>
        <v>699480000</v>
      </c>
      <c r="N227">
        <f t="shared" si="19"/>
        <v>687270000</v>
      </c>
    </row>
    <row r="228" spans="1:14" x14ac:dyDescent="0.3">
      <c r="A228" s="1">
        <v>11</v>
      </c>
      <c r="B228" t="s">
        <v>1576</v>
      </c>
      <c r="C228" t="s">
        <v>7069</v>
      </c>
      <c r="D228" t="s">
        <v>2963</v>
      </c>
      <c r="E228" t="s">
        <v>7070</v>
      </c>
      <c r="F228" t="s">
        <v>6645</v>
      </c>
      <c r="G228" t="s">
        <v>7071</v>
      </c>
      <c r="I228" t="str">
        <f t="shared" si="14"/>
        <v>N/A</v>
      </c>
      <c r="J228">
        <f t="shared" si="15"/>
        <v>19500000</v>
      </c>
      <c r="K228">
        <f t="shared" si="16"/>
        <v>54840000</v>
      </c>
      <c r="L228">
        <f t="shared" si="17"/>
        <v>51490000</v>
      </c>
      <c r="M228">
        <f t="shared" si="18"/>
        <v>53610000</v>
      </c>
      <c r="N228">
        <f t="shared" si="19"/>
        <v>40210000</v>
      </c>
    </row>
    <row r="229" spans="1:14" x14ac:dyDescent="0.3">
      <c r="A229" s="1">
        <v>12</v>
      </c>
      <c r="B229" t="s">
        <v>1582</v>
      </c>
      <c r="C229" t="s">
        <v>7072</v>
      </c>
      <c r="D229" t="s">
        <v>7073</v>
      </c>
      <c r="E229" t="s">
        <v>7074</v>
      </c>
      <c r="F229" t="s">
        <v>7075</v>
      </c>
      <c r="G229" t="s">
        <v>7076</v>
      </c>
      <c r="I229" t="str">
        <f t="shared" si="14"/>
        <v>N/A</v>
      </c>
      <c r="J229">
        <f t="shared" si="15"/>
        <v>129880000</v>
      </c>
      <c r="K229">
        <f t="shared" si="16"/>
        <v>61530000</v>
      </c>
      <c r="L229">
        <f t="shared" si="17"/>
        <v>7090000</v>
      </c>
      <c r="M229">
        <f t="shared" si="18"/>
        <v>144570000</v>
      </c>
      <c r="N229">
        <f t="shared" si="19"/>
        <v>92890000</v>
      </c>
    </row>
    <row r="230" spans="1:14" x14ac:dyDescent="0.3">
      <c r="A230" s="1">
        <v>13</v>
      </c>
      <c r="B230" t="s">
        <v>1588</v>
      </c>
      <c r="C230" t="s">
        <v>332</v>
      </c>
      <c r="D230" t="s">
        <v>7077</v>
      </c>
      <c r="E230" t="s">
        <v>4338</v>
      </c>
      <c r="F230" t="s">
        <v>7078</v>
      </c>
      <c r="G230" t="s">
        <v>7079</v>
      </c>
      <c r="I230" t="str">
        <f t="shared" si="14"/>
        <v>N/A</v>
      </c>
      <c r="J230" t="str">
        <f t="shared" si="15"/>
        <v>N/A</v>
      </c>
      <c r="K230">
        <f t="shared" si="16"/>
        <v>0.55270000000000008</v>
      </c>
      <c r="L230">
        <f t="shared" si="17"/>
        <v>5.5700000000000006E-2</v>
      </c>
      <c r="M230">
        <f t="shared" si="18"/>
        <v>0.16090000000000002</v>
      </c>
      <c r="N230">
        <f t="shared" si="19"/>
        <v>-0.1265</v>
      </c>
    </row>
    <row r="231" spans="1:14" x14ac:dyDescent="0.3">
      <c r="A231" s="1">
        <v>14</v>
      </c>
      <c r="B231" t="s">
        <v>1593</v>
      </c>
      <c r="C231" t="s">
        <v>3038</v>
      </c>
      <c r="D231" t="s">
        <v>7080</v>
      </c>
      <c r="E231" t="s">
        <v>1705</v>
      </c>
      <c r="F231" t="s">
        <v>7081</v>
      </c>
      <c r="G231" t="s">
        <v>7082</v>
      </c>
      <c r="I231" t="str">
        <f t="shared" si="14"/>
        <v>pos_trend</v>
      </c>
      <c r="J231">
        <f t="shared" si="15"/>
        <v>2670000000</v>
      </c>
      <c r="K231">
        <f t="shared" si="16"/>
        <v>4430000000</v>
      </c>
      <c r="L231">
        <f t="shared" si="17"/>
        <v>5000000000</v>
      </c>
      <c r="M231">
        <f t="shared" si="18"/>
        <v>6570000000</v>
      </c>
      <c r="N231">
        <f t="shared" si="19"/>
        <v>7310000000</v>
      </c>
    </row>
    <row r="232" spans="1:14" x14ac:dyDescent="0.3">
      <c r="A232" s="1">
        <v>15</v>
      </c>
      <c r="B232" t="s">
        <v>1599</v>
      </c>
      <c r="C232" t="s">
        <v>6303</v>
      </c>
      <c r="D232" t="s">
        <v>7083</v>
      </c>
      <c r="E232" t="s">
        <v>7084</v>
      </c>
      <c r="F232" t="s">
        <v>7085</v>
      </c>
      <c r="G232" t="s">
        <v>7086</v>
      </c>
      <c r="I232" t="str">
        <f t="shared" si="14"/>
        <v>pos_trend</v>
      </c>
      <c r="J232">
        <f t="shared" si="15"/>
        <v>2720000000</v>
      </c>
      <c r="K232">
        <f t="shared" si="16"/>
        <v>4480000000</v>
      </c>
      <c r="L232">
        <f t="shared" si="17"/>
        <v>5060000000</v>
      </c>
      <c r="M232">
        <f t="shared" si="18"/>
        <v>6640000000</v>
      </c>
      <c r="N232">
        <f t="shared" si="19"/>
        <v>7390000000</v>
      </c>
    </row>
    <row r="233" spans="1:14" x14ac:dyDescent="0.3">
      <c r="A233" s="1">
        <v>16</v>
      </c>
      <c r="B233" t="s">
        <v>1605</v>
      </c>
      <c r="C233" t="s">
        <v>7087</v>
      </c>
      <c r="D233" t="s">
        <v>7088</v>
      </c>
      <c r="E233" t="s">
        <v>7089</v>
      </c>
      <c r="F233" t="s">
        <v>7090</v>
      </c>
      <c r="G233" t="s">
        <v>1219</v>
      </c>
      <c r="I233" t="str">
        <f t="shared" si="14"/>
        <v>pos_trend</v>
      </c>
      <c r="J233">
        <f t="shared" si="15"/>
        <v>271580000</v>
      </c>
      <c r="K233">
        <f t="shared" si="16"/>
        <v>554400000</v>
      </c>
      <c r="L233">
        <f t="shared" si="17"/>
        <v>727610000</v>
      </c>
      <c r="M233">
        <f t="shared" si="18"/>
        <v>917700000</v>
      </c>
      <c r="N233">
        <f t="shared" si="19"/>
        <v>1200000000</v>
      </c>
    </row>
    <row r="234" spans="1:14" x14ac:dyDescent="0.3">
      <c r="A234" s="1">
        <v>17</v>
      </c>
      <c r="B234" t="s">
        <v>1611</v>
      </c>
      <c r="C234" t="s">
        <v>1360</v>
      </c>
      <c r="D234" t="s">
        <v>7091</v>
      </c>
      <c r="E234" t="s">
        <v>7092</v>
      </c>
      <c r="F234" t="s">
        <v>7093</v>
      </c>
      <c r="G234" t="s">
        <v>7094</v>
      </c>
      <c r="I234" t="str">
        <f t="shared" si="14"/>
        <v>N/A</v>
      </c>
      <c r="J234">
        <f t="shared" si="15"/>
        <v>37500000</v>
      </c>
      <c r="K234">
        <f t="shared" si="16"/>
        <v>69590000</v>
      </c>
      <c r="L234">
        <f t="shared" si="17"/>
        <v>56740000</v>
      </c>
      <c r="M234">
        <f t="shared" si="18"/>
        <v>52260000</v>
      </c>
      <c r="N234">
        <f t="shared" si="19"/>
        <v>41750000</v>
      </c>
    </row>
    <row r="235" spans="1:14" x14ac:dyDescent="0.3">
      <c r="A235" s="1">
        <v>18</v>
      </c>
      <c r="B235" t="s">
        <v>1617</v>
      </c>
      <c r="C235" t="s">
        <v>3431</v>
      </c>
      <c r="D235" t="s">
        <v>7095</v>
      </c>
      <c r="E235" t="s">
        <v>7096</v>
      </c>
      <c r="F235" t="s">
        <v>7097</v>
      </c>
      <c r="G235" t="s">
        <v>5990</v>
      </c>
      <c r="I235" t="str">
        <f t="shared" si="14"/>
        <v>pos_trend</v>
      </c>
      <c r="J235">
        <f t="shared" si="15"/>
        <v>2350000000</v>
      </c>
      <c r="K235">
        <f t="shared" si="16"/>
        <v>3790000000</v>
      </c>
      <c r="L235">
        <f t="shared" si="17"/>
        <v>4210000000</v>
      </c>
      <c r="M235">
        <f t="shared" si="18"/>
        <v>5610000000</v>
      </c>
      <c r="N235">
        <f t="shared" si="19"/>
        <v>6060000000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7098</v>
      </c>
      <c r="D239" t="s">
        <v>7099</v>
      </c>
      <c r="E239" t="s">
        <v>7100</v>
      </c>
      <c r="F239" t="s">
        <v>7101</v>
      </c>
      <c r="G239" t="s">
        <v>7102</v>
      </c>
      <c r="I239" t="str">
        <f t="shared" si="14"/>
        <v>N/A</v>
      </c>
      <c r="J239">
        <f t="shared" si="15"/>
        <v>52730000</v>
      </c>
      <c r="K239">
        <f t="shared" si="16"/>
        <v>66879999.999999993</v>
      </c>
      <c r="L239">
        <f t="shared" si="17"/>
        <v>67910000</v>
      </c>
      <c r="M239">
        <f t="shared" si="18"/>
        <v>62930000</v>
      </c>
      <c r="N239">
        <f t="shared" si="19"/>
        <v>84310000</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7103</v>
      </c>
      <c r="D241" t="s">
        <v>7104</v>
      </c>
      <c r="E241" t="s">
        <v>7105</v>
      </c>
      <c r="F241" t="s">
        <v>7106</v>
      </c>
      <c r="G241" t="s">
        <v>7107</v>
      </c>
      <c r="I241" t="str">
        <f t="shared" si="14"/>
        <v>N/A</v>
      </c>
      <c r="J241" t="str">
        <f t="shared" si="15"/>
        <v>(50.63M)</v>
      </c>
      <c r="K241" t="str">
        <f t="shared" si="16"/>
        <v>(43.82M)</v>
      </c>
      <c r="L241" t="str">
        <f t="shared" si="17"/>
        <v>(55.01M)</v>
      </c>
      <c r="M241" t="str">
        <f t="shared" si="18"/>
        <v>(69.22M)</v>
      </c>
      <c r="N241" t="str">
        <f t="shared" si="19"/>
        <v>(80M)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7108</v>
      </c>
      <c r="E243" t="s">
        <v>7109</v>
      </c>
      <c r="F243" t="s">
        <v>7110</v>
      </c>
      <c r="G243" t="s">
        <v>7111</v>
      </c>
      <c r="I243" t="str">
        <f t="shared" si="14"/>
        <v>N/A</v>
      </c>
      <c r="J243" t="str">
        <f t="shared" si="15"/>
        <v>N/A</v>
      </c>
      <c r="K243">
        <f t="shared" si="16"/>
        <v>0.6631999999999999</v>
      </c>
      <c r="L243">
        <f t="shared" si="17"/>
        <v>0.12840000000000001</v>
      </c>
      <c r="M243">
        <f t="shared" si="18"/>
        <v>0.31380000000000002</v>
      </c>
      <c r="N243">
        <f t="shared" si="19"/>
        <v>0.1119</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7112</v>
      </c>
      <c r="D246" t="s">
        <v>7113</v>
      </c>
      <c r="E246" t="s">
        <v>7114</v>
      </c>
      <c r="F246" t="s">
        <v>7115</v>
      </c>
      <c r="G246" t="s">
        <v>5868</v>
      </c>
      <c r="I246" t="str">
        <f t="shared" si="14"/>
        <v>N/A</v>
      </c>
      <c r="J246">
        <f t="shared" si="15"/>
        <v>113880000</v>
      </c>
      <c r="K246">
        <f t="shared" si="16"/>
        <v>197220000</v>
      </c>
      <c r="L246">
        <f t="shared" si="17"/>
        <v>206910000</v>
      </c>
      <c r="M246">
        <f t="shared" si="18"/>
        <v>212160000</v>
      </c>
      <c r="N246">
        <f t="shared" si="19"/>
        <v>205300000</v>
      </c>
    </row>
    <row r="247" spans="1:14" x14ac:dyDescent="0.3">
      <c r="A247" s="1">
        <v>30</v>
      </c>
      <c r="B247" t="s">
        <v>1649</v>
      </c>
      <c r="C247" t="s">
        <v>7116</v>
      </c>
      <c r="D247" t="s">
        <v>7117</v>
      </c>
      <c r="E247" t="s">
        <v>7118</v>
      </c>
      <c r="F247" t="s">
        <v>7119</v>
      </c>
      <c r="G247" t="s">
        <v>7120</v>
      </c>
      <c r="I247" t="str">
        <f t="shared" si="14"/>
        <v>N/A</v>
      </c>
      <c r="J247">
        <f t="shared" si="15"/>
        <v>372350000</v>
      </c>
      <c r="K247">
        <f t="shared" si="16"/>
        <v>558360000</v>
      </c>
      <c r="L247">
        <f t="shared" si="17"/>
        <v>542890000</v>
      </c>
      <c r="M247">
        <f t="shared" si="18"/>
        <v>611780000</v>
      </c>
      <c r="N247">
        <f t="shared" si="19"/>
        <v>612090000</v>
      </c>
    </row>
    <row r="248" spans="1:14" x14ac:dyDescent="0.3">
      <c r="A248" s="1">
        <v>31</v>
      </c>
      <c r="B248" t="s">
        <v>681</v>
      </c>
      <c r="C248" t="s">
        <v>7121</v>
      </c>
      <c r="D248" t="s">
        <v>7122</v>
      </c>
      <c r="E248" t="s">
        <v>7123</v>
      </c>
      <c r="F248" t="s">
        <v>7124</v>
      </c>
      <c r="G248" t="s">
        <v>7125</v>
      </c>
      <c r="I248" t="str">
        <f t="shared" si="14"/>
        <v>N/A</v>
      </c>
      <c r="J248">
        <f t="shared" si="15"/>
        <v>274610000</v>
      </c>
      <c r="K248">
        <f t="shared" si="16"/>
        <v>234330000</v>
      </c>
      <c r="L248">
        <f t="shared" si="17"/>
        <v>196540000</v>
      </c>
      <c r="M248">
        <f t="shared" si="18"/>
        <v>212350000</v>
      </c>
      <c r="N248">
        <f t="shared" si="19"/>
        <v>215790000</v>
      </c>
    </row>
    <row r="249" spans="1:14" x14ac:dyDescent="0.3">
      <c r="A249" s="1">
        <v>32</v>
      </c>
      <c r="B249" t="s">
        <v>667</v>
      </c>
      <c r="C249" t="s">
        <v>7126</v>
      </c>
      <c r="D249" t="s">
        <v>7127</v>
      </c>
      <c r="E249" t="s">
        <v>7128</v>
      </c>
      <c r="F249" t="s">
        <v>7129</v>
      </c>
      <c r="G249" t="s">
        <v>7130</v>
      </c>
      <c r="I249" t="str">
        <f t="shared" si="14"/>
        <v>N/A</v>
      </c>
      <c r="J249">
        <f t="shared" si="15"/>
        <v>97740000</v>
      </c>
      <c r="K249">
        <f t="shared" si="16"/>
        <v>324030000</v>
      </c>
      <c r="L249">
        <f t="shared" si="17"/>
        <v>346350000</v>
      </c>
      <c r="M249">
        <f t="shared" si="18"/>
        <v>399430000</v>
      </c>
      <c r="N249">
        <f t="shared" si="19"/>
        <v>396290000</v>
      </c>
    </row>
    <row r="250" spans="1:14" x14ac:dyDescent="0.3">
      <c r="A250" s="1">
        <v>33</v>
      </c>
      <c r="B250" t="s">
        <v>1664</v>
      </c>
      <c r="C250" t="s">
        <v>7131</v>
      </c>
      <c r="D250" t="s">
        <v>4149</v>
      </c>
      <c r="E250" t="s">
        <v>7132</v>
      </c>
      <c r="F250" t="s">
        <v>7133</v>
      </c>
      <c r="G250" t="s">
        <v>7134</v>
      </c>
      <c r="I250" t="str">
        <f t="shared" si="14"/>
        <v>pos_trend</v>
      </c>
      <c r="J250">
        <f t="shared" si="15"/>
        <v>16309999.999999998</v>
      </c>
      <c r="K250">
        <f t="shared" si="16"/>
        <v>22940000</v>
      </c>
      <c r="L250">
        <f t="shared" si="17"/>
        <v>24080000</v>
      </c>
      <c r="M250">
        <f t="shared" si="18"/>
        <v>29130000</v>
      </c>
      <c r="N250">
        <f t="shared" si="19"/>
        <v>30840000</v>
      </c>
    </row>
    <row r="251" spans="1:14" x14ac:dyDescent="0.3">
      <c r="A251" s="1">
        <v>34</v>
      </c>
      <c r="B251" t="s">
        <v>688</v>
      </c>
      <c r="C251" t="s">
        <v>7135</v>
      </c>
      <c r="D251" t="s">
        <v>7136</v>
      </c>
      <c r="E251" t="s">
        <v>7137</v>
      </c>
      <c r="F251" t="s">
        <v>7138</v>
      </c>
      <c r="G251" t="s">
        <v>7139</v>
      </c>
      <c r="I251" t="str">
        <f t="shared" si="14"/>
        <v>pos_trend</v>
      </c>
      <c r="J251">
        <f t="shared" si="15"/>
        <v>4240000000</v>
      </c>
      <c r="K251">
        <f t="shared" si="16"/>
        <v>6850000000</v>
      </c>
      <c r="L251">
        <f t="shared" si="17"/>
        <v>7420000000</v>
      </c>
      <c r="M251">
        <f t="shared" si="18"/>
        <v>9310000000</v>
      </c>
      <c r="N251">
        <f t="shared" si="19"/>
        <v>9820000000</v>
      </c>
    </row>
    <row r="252" spans="1:14" x14ac:dyDescent="0.3">
      <c r="A252" s="1">
        <v>35</v>
      </c>
      <c r="B252" t="s">
        <v>1673</v>
      </c>
      <c r="C252" t="s">
        <v>332</v>
      </c>
      <c r="D252" t="s">
        <v>7140</v>
      </c>
      <c r="E252" t="s">
        <v>7141</v>
      </c>
      <c r="F252" t="s">
        <v>7142</v>
      </c>
      <c r="G252" t="s">
        <v>7143</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0.61540000000000006</v>
      </c>
      <c r="L252">
        <f t="shared" ref="L252:L315" si="23">IF(TRIM(E252)="-", "N/A", IF(RIGHT(E252,1)="M",1000000*VALUE(LEFT(E252,LEN(E252)-1)),IF(RIGHT(E252,1)="B",1000000000*VALUE(LEFT(E252,LEN(E252)-1)),IF(RIGHT(E252,1)="%",0.01*VALUE(LEFT(E252,LEN(E252)-1)),E252))))</f>
        <v>8.3100000000000007E-2</v>
      </c>
      <c r="M252">
        <f t="shared" ref="M252:M315" si="24">IF(TRIM(F252)="-", "N/A", IF(RIGHT(F252,1)="M",1000000*VALUE(LEFT(F252,LEN(F252)-1)),IF(RIGHT(F252,1)="B",1000000000*VALUE(LEFT(F252,LEN(F252)-1)),IF(RIGHT(F252,1)="%",0.01*VALUE(LEFT(F252,LEN(F252)-1)),F252))))</f>
        <v>0.25370000000000004</v>
      </c>
      <c r="N252">
        <f t="shared" ref="N252:N315" si="25">IF(TRIM(G252)="-", "N/A", IF(RIGHT(G252,1)="M",1000000*VALUE(LEFT(G252,LEN(G252)-1)),IF(RIGHT(G252,1)="B",1000000000*VALUE(LEFT(G252,LEN(G252)-1)),IF(RIGHT(G252,1)="%",0.01*VALUE(LEFT(G252,LEN(G252)-1)),G252))))</f>
        <v>5.5300000000000002E-2</v>
      </c>
    </row>
    <row r="253" spans="1:14" x14ac:dyDescent="0.3">
      <c r="A253" s="1">
        <v>36</v>
      </c>
      <c r="B253" t="s">
        <v>1678</v>
      </c>
      <c r="C253" t="s">
        <v>332</v>
      </c>
      <c r="D253" t="s">
        <v>332</v>
      </c>
      <c r="E253" t="s">
        <v>332</v>
      </c>
      <c r="F253" t="s">
        <v>332</v>
      </c>
      <c r="G253" t="s">
        <v>1272</v>
      </c>
      <c r="I253" t="str">
        <f t="shared" si="20"/>
        <v>N/A</v>
      </c>
      <c r="J253" t="str">
        <f t="shared" si="21"/>
        <v>N/A</v>
      </c>
      <c r="K253" t="str">
        <f t="shared" si="22"/>
        <v>N/A</v>
      </c>
      <c r="L253" t="str">
        <f t="shared" si="23"/>
        <v>N/A</v>
      </c>
      <c r="M253" t="str">
        <f t="shared" si="24"/>
        <v>N/A</v>
      </c>
      <c r="N253">
        <f t="shared" si="25"/>
        <v>1.8500000000000003E-2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3345</v>
      </c>
      <c r="D256" t="s">
        <v>1690</v>
      </c>
      <c r="E256" t="s">
        <v>7144</v>
      </c>
      <c r="F256" t="s">
        <v>7145</v>
      </c>
      <c r="G256" t="s">
        <v>7146</v>
      </c>
      <c r="I256" t="str">
        <f t="shared" si="20"/>
        <v>pos_trend</v>
      </c>
      <c r="J256">
        <f t="shared" si="21"/>
        <v>3480000000</v>
      </c>
      <c r="K256">
        <f t="shared" si="22"/>
        <v>5390000000</v>
      </c>
      <c r="L256">
        <f t="shared" si="23"/>
        <v>5420000000</v>
      </c>
      <c r="M256">
        <f t="shared" si="24"/>
        <v>6440000000</v>
      </c>
      <c r="N256">
        <f t="shared" si="25"/>
        <v>6940000000</v>
      </c>
    </row>
    <row r="257" spans="1:14" x14ac:dyDescent="0.3">
      <c r="A257" s="1">
        <v>1</v>
      </c>
      <c r="B257" t="s">
        <v>1686</v>
      </c>
      <c r="C257" t="s">
        <v>7147</v>
      </c>
      <c r="D257" t="s">
        <v>7148</v>
      </c>
      <c r="E257" t="s">
        <v>1219</v>
      </c>
      <c r="F257" t="s">
        <v>1764</v>
      </c>
      <c r="G257" t="s">
        <v>1768</v>
      </c>
      <c r="I257" t="str">
        <f t="shared" si="20"/>
        <v>pos_trend</v>
      </c>
      <c r="J257">
        <f t="shared" si="21"/>
        <v>666410000</v>
      </c>
      <c r="K257">
        <f t="shared" si="22"/>
        <v>991160000</v>
      </c>
      <c r="L257">
        <f t="shared" si="23"/>
        <v>1200000000</v>
      </c>
      <c r="M257">
        <f t="shared" si="24"/>
        <v>1460000000</v>
      </c>
      <c r="N257">
        <f t="shared" si="25"/>
        <v>1700000000</v>
      </c>
    </row>
    <row r="258" spans="1:14" x14ac:dyDescent="0.3">
      <c r="A258" s="1">
        <v>2</v>
      </c>
      <c r="B258" t="s">
        <v>1691</v>
      </c>
      <c r="C258" t="s">
        <v>1755</v>
      </c>
      <c r="D258" t="s">
        <v>4589</v>
      </c>
      <c r="E258" t="s">
        <v>7149</v>
      </c>
      <c r="F258" t="s">
        <v>7150</v>
      </c>
      <c r="G258" t="s">
        <v>7151</v>
      </c>
      <c r="I258" t="str">
        <f t="shared" si="20"/>
        <v>N/A</v>
      </c>
      <c r="J258">
        <f t="shared" si="21"/>
        <v>2820000000</v>
      </c>
      <c r="K258">
        <f t="shared" si="22"/>
        <v>4400000000</v>
      </c>
      <c r="L258">
        <f t="shared" si="23"/>
        <v>4219999999.9999995</v>
      </c>
      <c r="M258">
        <f t="shared" si="24"/>
        <v>4980000000</v>
      </c>
      <c r="N258">
        <f t="shared" si="25"/>
        <v>5250000000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7152</v>
      </c>
      <c r="E260" t="s">
        <v>7153</v>
      </c>
      <c r="F260" t="s">
        <v>7154</v>
      </c>
      <c r="G260" t="s">
        <v>7155</v>
      </c>
      <c r="I260" t="str">
        <f t="shared" si="20"/>
        <v>N/A</v>
      </c>
      <c r="J260" t="str">
        <f t="shared" si="21"/>
        <v>N/A</v>
      </c>
      <c r="K260">
        <f t="shared" si="22"/>
        <v>0.54820000000000002</v>
      </c>
      <c r="L260">
        <f t="shared" si="23"/>
        <v>5.6999999999999993E-3</v>
      </c>
      <c r="M260">
        <f t="shared" si="24"/>
        <v>0.187</v>
      </c>
      <c r="N260">
        <f t="shared" si="25"/>
        <v>7.8300000000000008E-2</v>
      </c>
    </row>
    <row r="261" spans="1:14" x14ac:dyDescent="0.3">
      <c r="A261" s="1">
        <v>5</v>
      </c>
      <c r="B261" t="s">
        <v>1702</v>
      </c>
      <c r="C261" t="s">
        <v>7156</v>
      </c>
      <c r="D261" t="s">
        <v>7157</v>
      </c>
      <c r="E261" t="s">
        <v>7158</v>
      </c>
      <c r="F261" t="s">
        <v>1761</v>
      </c>
      <c r="G261" t="s">
        <v>7159</v>
      </c>
      <c r="I261" t="str">
        <f t="shared" si="20"/>
        <v>N/A</v>
      </c>
      <c r="J261">
        <f t="shared" si="21"/>
        <v>225530000</v>
      </c>
      <c r="K261">
        <f t="shared" si="22"/>
        <v>572470000</v>
      </c>
      <c r="L261">
        <f t="shared" si="23"/>
        <v>935250000</v>
      </c>
      <c r="M261">
        <f t="shared" si="24"/>
        <v>1600000000</v>
      </c>
      <c r="N261">
        <f t="shared" si="25"/>
        <v>1490000000</v>
      </c>
    </row>
    <row r="262" spans="1:14" x14ac:dyDescent="0.3">
      <c r="A262" s="1">
        <v>6</v>
      </c>
      <c r="B262" t="s">
        <v>699</v>
      </c>
      <c r="C262" t="s">
        <v>7160</v>
      </c>
      <c r="D262" t="s">
        <v>7161</v>
      </c>
      <c r="E262" t="s">
        <v>7162</v>
      </c>
      <c r="F262" t="s">
        <v>7163</v>
      </c>
      <c r="G262" t="s">
        <v>7164</v>
      </c>
      <c r="I262" t="str">
        <f t="shared" si="20"/>
        <v>N/A</v>
      </c>
      <c r="J262">
        <f t="shared" si="21"/>
        <v>96280000</v>
      </c>
      <c r="K262">
        <f t="shared" si="22"/>
        <v>326550000</v>
      </c>
      <c r="L262">
        <f t="shared" si="23"/>
        <v>744990000</v>
      </c>
      <c r="M262">
        <f t="shared" si="24"/>
        <v>144420000</v>
      </c>
      <c r="N262">
        <f t="shared" si="25"/>
        <v>677300000</v>
      </c>
    </row>
    <row r="263" spans="1:14" x14ac:dyDescent="0.3">
      <c r="A263" s="1">
        <v>7</v>
      </c>
      <c r="B263" t="s">
        <v>701</v>
      </c>
      <c r="C263" t="s">
        <v>7165</v>
      </c>
      <c r="D263" t="s">
        <v>7166</v>
      </c>
      <c r="E263" t="s">
        <v>7167</v>
      </c>
      <c r="F263" t="s">
        <v>1550</v>
      </c>
      <c r="G263" t="s">
        <v>7168</v>
      </c>
      <c r="I263" t="str">
        <f t="shared" si="20"/>
        <v>N/A</v>
      </c>
      <c r="J263">
        <f t="shared" si="21"/>
        <v>30000000</v>
      </c>
      <c r="K263">
        <f t="shared" si="22"/>
        <v>165570000</v>
      </c>
      <c r="L263">
        <f t="shared" si="23"/>
        <v>568530000</v>
      </c>
      <c r="M263">
        <f t="shared" si="24"/>
        <v>16030000.000000002</v>
      </c>
      <c r="N263">
        <f t="shared" si="25"/>
        <v>556010000</v>
      </c>
    </row>
    <row r="264" spans="1:14" x14ac:dyDescent="0.3">
      <c r="A264" s="1">
        <v>8</v>
      </c>
      <c r="B264" t="s">
        <v>700</v>
      </c>
      <c r="C264" t="s">
        <v>7169</v>
      </c>
      <c r="D264" t="s">
        <v>7170</v>
      </c>
      <c r="E264" t="s">
        <v>7171</v>
      </c>
      <c r="F264" t="s">
        <v>7172</v>
      </c>
      <c r="G264" t="s">
        <v>7173</v>
      </c>
      <c r="I264" t="str">
        <f t="shared" si="20"/>
        <v>N/A</v>
      </c>
      <c r="J264">
        <f t="shared" si="21"/>
        <v>66280000</v>
      </c>
      <c r="K264">
        <f t="shared" si="22"/>
        <v>160980000</v>
      </c>
      <c r="L264">
        <f t="shared" si="23"/>
        <v>176470000</v>
      </c>
      <c r="M264">
        <f t="shared" si="24"/>
        <v>128389999.99999999</v>
      </c>
      <c r="N264">
        <f t="shared" si="25"/>
        <v>121290000</v>
      </c>
    </row>
    <row r="265" spans="1:14" x14ac:dyDescent="0.3">
      <c r="A265" s="1">
        <v>9</v>
      </c>
      <c r="B265" t="s">
        <v>727</v>
      </c>
      <c r="C265" t="s">
        <v>7174</v>
      </c>
      <c r="D265" t="s">
        <v>7175</v>
      </c>
      <c r="E265" t="s">
        <v>7176</v>
      </c>
      <c r="F265" t="s">
        <v>1825</v>
      </c>
      <c r="G265" t="s">
        <v>7177</v>
      </c>
      <c r="I265" t="str">
        <f t="shared" si="20"/>
        <v>N/A</v>
      </c>
      <c r="J265">
        <f t="shared" si="21"/>
        <v>129259999.99999999</v>
      </c>
      <c r="K265">
        <f t="shared" si="22"/>
        <v>245920000</v>
      </c>
      <c r="L265">
        <f t="shared" si="23"/>
        <v>190260000</v>
      </c>
      <c r="M265">
        <f t="shared" si="24"/>
        <v>1450000000</v>
      </c>
      <c r="N265">
        <f t="shared" si="25"/>
        <v>810010000</v>
      </c>
    </row>
    <row r="266" spans="1:14" x14ac:dyDescent="0.3">
      <c r="A266" s="1">
        <v>10</v>
      </c>
      <c r="B266" t="s">
        <v>1726</v>
      </c>
      <c r="C266" t="s">
        <v>7174</v>
      </c>
      <c r="D266" t="s">
        <v>7175</v>
      </c>
      <c r="E266" t="s">
        <v>7176</v>
      </c>
      <c r="F266" t="s">
        <v>1825</v>
      </c>
      <c r="G266" t="s">
        <v>7177</v>
      </c>
      <c r="I266" t="str">
        <f t="shared" si="20"/>
        <v>N/A</v>
      </c>
      <c r="J266">
        <f t="shared" si="21"/>
        <v>129259999.99999999</v>
      </c>
      <c r="K266">
        <f t="shared" si="22"/>
        <v>245920000</v>
      </c>
      <c r="L266">
        <f t="shared" si="23"/>
        <v>190260000</v>
      </c>
      <c r="M266">
        <f t="shared" si="24"/>
        <v>1450000000</v>
      </c>
      <c r="N266">
        <f t="shared" si="25"/>
        <v>810010000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7178</v>
      </c>
      <c r="E268" t="s">
        <v>7179</v>
      </c>
      <c r="F268" t="s">
        <v>7180</v>
      </c>
      <c r="G268" t="s">
        <v>7181</v>
      </c>
      <c r="I268" t="str">
        <f t="shared" si="20"/>
        <v>N/A</v>
      </c>
      <c r="J268" t="str">
        <f t="shared" si="21"/>
        <v>N/A</v>
      </c>
      <c r="K268">
        <f t="shared" si="22"/>
        <v>0.90260000000000007</v>
      </c>
      <c r="L268">
        <f t="shared" si="23"/>
        <v>-0.22640000000000002</v>
      </c>
      <c r="M268">
        <f t="shared" si="24"/>
        <v>6.6253000000000002</v>
      </c>
      <c r="N268">
        <f t="shared" si="25"/>
        <v>-0.44170000000000004</v>
      </c>
    </row>
    <row r="269" spans="1:14" x14ac:dyDescent="0.3">
      <c r="A269" s="1">
        <v>13</v>
      </c>
      <c r="B269" t="s">
        <v>1731</v>
      </c>
      <c r="C269" t="s">
        <v>7182</v>
      </c>
      <c r="D269" t="s">
        <v>3028</v>
      </c>
      <c r="E269" t="s">
        <v>1735</v>
      </c>
      <c r="F269" t="s">
        <v>7183</v>
      </c>
      <c r="G269" t="s">
        <v>7184</v>
      </c>
      <c r="I269" t="str">
        <f t="shared" si="20"/>
        <v>N/A</v>
      </c>
      <c r="J269">
        <f t="shared" si="21"/>
        <v>5.3200000000000004E-2</v>
      </c>
      <c r="K269">
        <f t="shared" si="22"/>
        <v>8.3500000000000005E-2</v>
      </c>
      <c r="L269">
        <f t="shared" si="23"/>
        <v>0.126</v>
      </c>
      <c r="M269">
        <f t="shared" si="24"/>
        <v>0.1714</v>
      </c>
      <c r="N269">
        <f t="shared" si="25"/>
        <v>0.1515</v>
      </c>
    </row>
    <row r="270" spans="1:14" x14ac:dyDescent="0.3">
      <c r="A270" s="1">
        <v>14</v>
      </c>
      <c r="B270" t="s">
        <v>751</v>
      </c>
      <c r="C270" t="s">
        <v>2930</v>
      </c>
      <c r="D270" t="s">
        <v>977</v>
      </c>
      <c r="E270" t="s">
        <v>2214</v>
      </c>
      <c r="F270" t="s">
        <v>2791</v>
      </c>
      <c r="G270" t="s">
        <v>7185</v>
      </c>
      <c r="I270" t="str">
        <f t="shared" si="20"/>
        <v>N/A</v>
      </c>
      <c r="J270">
        <f t="shared" si="21"/>
        <v>17670000</v>
      </c>
      <c r="K270">
        <f t="shared" si="22"/>
        <v>5390000</v>
      </c>
      <c r="L270">
        <f t="shared" si="23"/>
        <v>28760000</v>
      </c>
      <c r="M270">
        <f t="shared" si="24"/>
        <v>55700000</v>
      </c>
      <c r="N270">
        <f t="shared" si="25"/>
        <v>51230000</v>
      </c>
    </row>
    <row r="271" spans="1:14" x14ac:dyDescent="0.3">
      <c r="A271" s="1">
        <v>15</v>
      </c>
      <c r="B271" t="s">
        <v>757</v>
      </c>
      <c r="C271" t="s">
        <v>2930</v>
      </c>
      <c r="D271" t="s">
        <v>977</v>
      </c>
      <c r="E271" t="s">
        <v>2214</v>
      </c>
      <c r="F271" t="s">
        <v>2791</v>
      </c>
      <c r="G271" t="s">
        <v>7185</v>
      </c>
      <c r="I271" t="str">
        <f t="shared" si="20"/>
        <v>N/A</v>
      </c>
      <c r="J271">
        <f t="shared" si="21"/>
        <v>17670000</v>
      </c>
      <c r="K271">
        <f t="shared" si="22"/>
        <v>5390000</v>
      </c>
      <c r="L271">
        <f t="shared" si="23"/>
        <v>28760000</v>
      </c>
      <c r="M271">
        <f t="shared" si="24"/>
        <v>55700000</v>
      </c>
      <c r="N271">
        <f t="shared" si="25"/>
        <v>51230000</v>
      </c>
    </row>
    <row r="272" spans="1:14" x14ac:dyDescent="0.3">
      <c r="A272" s="1">
        <v>16</v>
      </c>
      <c r="B272" t="s">
        <v>762</v>
      </c>
      <c r="C272" t="s">
        <v>7186</v>
      </c>
      <c r="D272" t="s">
        <v>7187</v>
      </c>
      <c r="E272" t="s">
        <v>7188</v>
      </c>
      <c r="F272" t="s">
        <v>7189</v>
      </c>
      <c r="G272" t="s">
        <v>7190</v>
      </c>
      <c r="I272" t="str">
        <f t="shared" si="20"/>
        <v>pos_trend</v>
      </c>
      <c r="J272">
        <f t="shared" si="21"/>
        <v>3730000000</v>
      </c>
      <c r="K272">
        <f t="shared" si="22"/>
        <v>6010000000</v>
      </c>
      <c r="L272">
        <f t="shared" si="23"/>
        <v>6410000000</v>
      </c>
      <c r="M272">
        <f t="shared" si="24"/>
        <v>8109999999.999999</v>
      </c>
      <c r="N272">
        <f t="shared" si="25"/>
        <v>8490000000</v>
      </c>
    </row>
    <row r="273" spans="1:14" x14ac:dyDescent="0.3">
      <c r="A273" s="1">
        <v>17</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20</v>
      </c>
      <c r="B276" t="s">
        <v>778</v>
      </c>
      <c r="C276" t="s">
        <v>7191</v>
      </c>
      <c r="D276" t="s">
        <v>1902</v>
      </c>
      <c r="E276" t="s">
        <v>47</v>
      </c>
      <c r="F276" t="s">
        <v>1219</v>
      </c>
      <c r="G276" t="s">
        <v>1616</v>
      </c>
      <c r="I276" t="str">
        <f t="shared" si="20"/>
        <v>pos_trend</v>
      </c>
      <c r="J276">
        <f t="shared" si="21"/>
        <v>515470000</v>
      </c>
      <c r="K276">
        <f t="shared" si="22"/>
        <v>840960000</v>
      </c>
      <c r="L276">
        <f t="shared" si="23"/>
        <v>1020000000</v>
      </c>
      <c r="M276">
        <f t="shared" si="24"/>
        <v>1200000000</v>
      </c>
      <c r="N276">
        <f t="shared" si="25"/>
        <v>1330000000</v>
      </c>
    </row>
    <row r="277" spans="1:14" x14ac:dyDescent="0.3">
      <c r="A277" s="1">
        <v>21</v>
      </c>
      <c r="B277" t="s">
        <v>784</v>
      </c>
      <c r="C277" t="s">
        <v>7192</v>
      </c>
      <c r="D277" t="s">
        <v>7193</v>
      </c>
      <c r="E277" t="s">
        <v>7194</v>
      </c>
      <c r="F277" t="s">
        <v>7195</v>
      </c>
      <c r="G277" t="s">
        <v>675</v>
      </c>
      <c r="I277" t="str">
        <f t="shared" si="20"/>
        <v>N/A</v>
      </c>
      <c r="J277" t="str">
        <f t="shared" si="21"/>
        <v>281000</v>
      </c>
      <c r="K277" t="str">
        <f t="shared" si="22"/>
        <v>651000</v>
      </c>
      <c r="L277" t="str">
        <f t="shared" si="23"/>
        <v>676000</v>
      </c>
      <c r="M277" t="str">
        <f t="shared" si="24"/>
        <v>701000</v>
      </c>
      <c r="N277">
        <f t="shared" si="25"/>
        <v>1410000</v>
      </c>
    </row>
    <row r="278" spans="1:14" x14ac:dyDescent="0.3">
      <c r="A278" s="1">
        <v>22</v>
      </c>
      <c r="B278" t="s">
        <v>1760</v>
      </c>
      <c r="C278" t="s">
        <v>7196</v>
      </c>
      <c r="D278" t="s">
        <v>7197</v>
      </c>
      <c r="E278" t="s">
        <v>7198</v>
      </c>
      <c r="F278" t="s">
        <v>7199</v>
      </c>
      <c r="G278" t="s">
        <v>7200</v>
      </c>
      <c r="I278" t="str">
        <f t="shared" si="20"/>
        <v>pos_trend</v>
      </c>
      <c r="J278">
        <f t="shared" si="21"/>
        <v>416350000</v>
      </c>
      <c r="K278">
        <f t="shared" si="22"/>
        <v>708060000</v>
      </c>
      <c r="L278">
        <f t="shared" si="23"/>
        <v>781330000</v>
      </c>
      <c r="M278">
        <f t="shared" si="24"/>
        <v>867980000</v>
      </c>
      <c r="N278">
        <f t="shared" si="25"/>
        <v>869740000</v>
      </c>
    </row>
    <row r="279" spans="1:14" x14ac:dyDescent="0.3">
      <c r="A279" s="1">
        <v>23</v>
      </c>
      <c r="B279" t="s">
        <v>790</v>
      </c>
      <c r="C279" t="s">
        <v>7201</v>
      </c>
      <c r="D279" t="s">
        <v>7202</v>
      </c>
      <c r="E279" t="s">
        <v>7203</v>
      </c>
      <c r="F279" t="s">
        <v>7204</v>
      </c>
      <c r="G279" t="s">
        <v>7205</v>
      </c>
      <c r="I279" t="str">
        <f t="shared" si="20"/>
        <v>pos_trend</v>
      </c>
      <c r="J279">
        <f t="shared" si="21"/>
        <v>86840000</v>
      </c>
      <c r="K279">
        <f t="shared" si="22"/>
        <v>136390000</v>
      </c>
      <c r="L279">
        <f t="shared" si="23"/>
        <v>226280000</v>
      </c>
      <c r="M279">
        <f t="shared" si="24"/>
        <v>326900000</v>
      </c>
      <c r="N279">
        <f t="shared" si="25"/>
        <v>455950000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7206</v>
      </c>
      <c r="D282" t="s">
        <v>7207</v>
      </c>
      <c r="E282" t="s">
        <v>7208</v>
      </c>
      <c r="F282" t="s">
        <v>7209</v>
      </c>
      <c r="G282" t="s">
        <v>411</v>
      </c>
      <c r="I282" t="str">
        <f t="shared" si="20"/>
        <v>N/A</v>
      </c>
      <c r="J282">
        <f t="shared" si="21"/>
        <v>12000000</v>
      </c>
      <c r="K282" t="str">
        <f t="shared" si="22"/>
        <v>(4.14M)</v>
      </c>
      <c r="L282">
        <f t="shared" si="23"/>
        <v>7010000</v>
      </c>
      <c r="M282">
        <f t="shared" si="24"/>
        <v>4179999.9999999995</v>
      </c>
      <c r="N282" t="str">
        <f t="shared" si="25"/>
        <v>400000</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332</v>
      </c>
      <c r="D284" t="s">
        <v>332</v>
      </c>
      <c r="E284" t="s">
        <v>332</v>
      </c>
      <c r="F284" t="s">
        <v>332</v>
      </c>
      <c r="G284" t="s">
        <v>332</v>
      </c>
      <c r="I284" t="str">
        <f t="shared" si="20"/>
        <v>N/A</v>
      </c>
      <c r="J284" t="str">
        <f t="shared" si="21"/>
        <v>N/A</v>
      </c>
      <c r="K284" t="str">
        <f t="shared" si="22"/>
        <v>N/A</v>
      </c>
      <c r="L284" t="str">
        <f t="shared" si="23"/>
        <v>N/A</v>
      </c>
      <c r="M284" t="str">
        <f t="shared" si="24"/>
        <v>N/A</v>
      </c>
      <c r="N284" t="str">
        <f t="shared" si="25"/>
        <v>N/A</v>
      </c>
    </row>
    <row r="285" spans="1:14" x14ac:dyDescent="0.3">
      <c r="A285" s="1">
        <v>29</v>
      </c>
      <c r="B285" t="s">
        <v>805</v>
      </c>
      <c r="C285" t="s">
        <v>332</v>
      </c>
      <c r="D285" t="s">
        <v>332</v>
      </c>
      <c r="E285" t="s">
        <v>332</v>
      </c>
      <c r="F285" t="s">
        <v>332</v>
      </c>
      <c r="G285" t="s">
        <v>332</v>
      </c>
      <c r="I285" t="str">
        <f t="shared" si="20"/>
        <v>N/A</v>
      </c>
      <c r="J285" t="str">
        <f t="shared" si="21"/>
        <v>N/A</v>
      </c>
      <c r="K285" t="str">
        <f t="shared" si="22"/>
        <v>N/A</v>
      </c>
      <c r="L285" t="str">
        <f t="shared" si="23"/>
        <v>N/A</v>
      </c>
      <c r="M285" t="str">
        <f t="shared" si="24"/>
        <v>N/A</v>
      </c>
      <c r="N285" t="str">
        <f t="shared" si="25"/>
        <v>N/A</v>
      </c>
    </row>
    <row r="286" spans="1:14" x14ac:dyDescent="0.3">
      <c r="A286" s="1">
        <v>30</v>
      </c>
      <c r="B286" t="s">
        <v>809</v>
      </c>
      <c r="C286" t="s">
        <v>1784</v>
      </c>
      <c r="D286" t="s">
        <v>7210</v>
      </c>
      <c r="E286" t="s">
        <v>6840</v>
      </c>
      <c r="F286" t="s">
        <v>7211</v>
      </c>
      <c r="G286" t="s">
        <v>2132</v>
      </c>
      <c r="I286" t="str">
        <f t="shared" si="20"/>
        <v>N/A</v>
      </c>
      <c r="J286">
        <f t="shared" si="21"/>
        <v>0.12150000000000001</v>
      </c>
      <c r="K286">
        <f t="shared" si="22"/>
        <v>0.1227</v>
      </c>
      <c r="L286">
        <f t="shared" si="23"/>
        <v>0.1368</v>
      </c>
      <c r="M286">
        <f t="shared" si="24"/>
        <v>0.12890000000000001</v>
      </c>
      <c r="N286">
        <f t="shared" si="25"/>
        <v>0.13519999999999999</v>
      </c>
    </row>
    <row r="287" spans="1:14" x14ac:dyDescent="0.3">
      <c r="A287" s="1">
        <v>31</v>
      </c>
      <c r="B287" t="s">
        <v>815</v>
      </c>
      <c r="C287" t="s">
        <v>7191</v>
      </c>
      <c r="D287" t="s">
        <v>1902</v>
      </c>
      <c r="E287" t="s">
        <v>47</v>
      </c>
      <c r="F287" t="s">
        <v>1219</v>
      </c>
      <c r="G287" t="s">
        <v>1616</v>
      </c>
      <c r="I287" t="str">
        <f t="shared" si="20"/>
        <v>pos_trend</v>
      </c>
      <c r="J287">
        <f t="shared" si="21"/>
        <v>515470000</v>
      </c>
      <c r="K287">
        <f t="shared" si="22"/>
        <v>840960000</v>
      </c>
      <c r="L287">
        <f t="shared" si="23"/>
        <v>1020000000</v>
      </c>
      <c r="M287">
        <f t="shared" si="24"/>
        <v>1200000000</v>
      </c>
      <c r="N287">
        <f t="shared" si="25"/>
        <v>1330000000</v>
      </c>
    </row>
    <row r="288" spans="1:14" x14ac:dyDescent="0.3">
      <c r="A288" s="1">
        <v>32</v>
      </c>
      <c r="B288" t="s">
        <v>816</v>
      </c>
      <c r="C288" t="s">
        <v>1784</v>
      </c>
      <c r="D288" t="s">
        <v>7210</v>
      </c>
      <c r="E288" t="s">
        <v>6840</v>
      </c>
      <c r="F288" t="s">
        <v>7211</v>
      </c>
      <c r="G288" t="s">
        <v>2132</v>
      </c>
      <c r="I288" t="str">
        <f t="shared" si="20"/>
        <v>N/A</v>
      </c>
      <c r="J288">
        <f t="shared" si="21"/>
        <v>0.12150000000000001</v>
      </c>
      <c r="K288">
        <f t="shared" si="22"/>
        <v>0.1227</v>
      </c>
      <c r="L288">
        <f t="shared" si="23"/>
        <v>0.1368</v>
      </c>
      <c r="M288">
        <f t="shared" si="24"/>
        <v>0.12890000000000001</v>
      </c>
      <c r="N288">
        <f t="shared" si="25"/>
        <v>0.13519999999999999</v>
      </c>
    </row>
    <row r="289" spans="1:14" x14ac:dyDescent="0.3">
      <c r="A289" s="1">
        <v>33</v>
      </c>
      <c r="B289" t="s">
        <v>1798</v>
      </c>
      <c r="C289" t="s">
        <v>332</v>
      </c>
      <c r="D289" t="s">
        <v>332</v>
      </c>
      <c r="E289" t="s">
        <v>332</v>
      </c>
      <c r="F289" t="s">
        <v>332</v>
      </c>
      <c r="G289" t="s">
        <v>7212</v>
      </c>
      <c r="I289" t="str">
        <f t="shared" si="20"/>
        <v>N/A</v>
      </c>
      <c r="J289" t="str">
        <f t="shared" si="21"/>
        <v>N/A</v>
      </c>
      <c r="K289" t="str">
        <f t="shared" si="22"/>
        <v>N/A</v>
      </c>
      <c r="L289" t="str">
        <f t="shared" si="23"/>
        <v>N/A</v>
      </c>
      <c r="M289" t="str">
        <f t="shared" si="24"/>
        <v>N/A</v>
      </c>
      <c r="N289">
        <f t="shared" si="25"/>
        <v>0.14019999999999999</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7191</v>
      </c>
      <c r="D291" t="s">
        <v>1902</v>
      </c>
      <c r="E291" t="s">
        <v>47</v>
      </c>
      <c r="F291" t="s">
        <v>1219</v>
      </c>
      <c r="G291" t="s">
        <v>1616</v>
      </c>
      <c r="I291" t="str">
        <f t="shared" si="20"/>
        <v>pos_trend</v>
      </c>
      <c r="J291">
        <f t="shared" si="21"/>
        <v>515470000</v>
      </c>
      <c r="K291">
        <f t="shared" si="22"/>
        <v>840960000</v>
      </c>
      <c r="L291">
        <f t="shared" si="23"/>
        <v>1020000000</v>
      </c>
      <c r="M291">
        <f t="shared" si="24"/>
        <v>1200000000</v>
      </c>
      <c r="N291">
        <f t="shared" si="25"/>
        <v>1330000000</v>
      </c>
    </row>
    <row r="292" spans="1:14" x14ac:dyDescent="0.3">
      <c r="A292" s="1">
        <v>36</v>
      </c>
      <c r="B292" t="s">
        <v>819</v>
      </c>
      <c r="C292" t="s">
        <v>7135</v>
      </c>
      <c r="D292" t="s">
        <v>7136</v>
      </c>
      <c r="E292" t="s">
        <v>7137</v>
      </c>
      <c r="F292" t="s">
        <v>7138</v>
      </c>
      <c r="G292" t="s">
        <v>7139</v>
      </c>
      <c r="I292" t="str">
        <f t="shared" si="20"/>
        <v>pos_trend</v>
      </c>
      <c r="J292">
        <f t="shared" si="21"/>
        <v>4240000000</v>
      </c>
      <c r="K292">
        <f t="shared" si="22"/>
        <v>6850000000</v>
      </c>
      <c r="L292">
        <f t="shared" si="23"/>
        <v>7420000000</v>
      </c>
      <c r="M292">
        <f t="shared" si="24"/>
        <v>9310000000</v>
      </c>
      <c r="N292">
        <f t="shared" si="25"/>
        <v>9820000000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7213</v>
      </c>
      <c r="D295" t="s">
        <v>7214</v>
      </c>
      <c r="E295" t="s">
        <v>7215</v>
      </c>
      <c r="F295" t="s">
        <v>7216</v>
      </c>
      <c r="G295" t="s">
        <v>7217</v>
      </c>
      <c r="I295" t="str">
        <f t="shared" si="20"/>
        <v>N/A</v>
      </c>
      <c r="J295" t="str">
        <f t="shared" si="21"/>
        <v>(13.52M)</v>
      </c>
      <c r="K295" t="str">
        <f t="shared" si="22"/>
        <v>(12.72M)</v>
      </c>
      <c r="L295" t="str">
        <f t="shared" si="23"/>
        <v>(67,000)</v>
      </c>
      <c r="M295" t="str">
        <f t="shared" si="24"/>
        <v>(10.54M)</v>
      </c>
      <c r="N295" t="str">
        <f t="shared" si="25"/>
        <v>(3.08M)</v>
      </c>
    </row>
    <row r="296" spans="1:14" x14ac:dyDescent="0.3">
      <c r="A296" s="1">
        <v>1</v>
      </c>
      <c r="B296" t="s">
        <v>887</v>
      </c>
      <c r="C296" t="s">
        <v>7213</v>
      </c>
      <c r="D296" t="s">
        <v>7214</v>
      </c>
      <c r="E296" t="s">
        <v>7215</v>
      </c>
      <c r="F296" t="s">
        <v>7216</v>
      </c>
      <c r="G296" t="s">
        <v>7217</v>
      </c>
      <c r="I296" t="str">
        <f t="shared" si="20"/>
        <v>N/A</v>
      </c>
      <c r="J296" t="str">
        <f t="shared" si="21"/>
        <v>(13.52M)</v>
      </c>
      <c r="K296" t="str">
        <f t="shared" si="22"/>
        <v>(12.72M)</v>
      </c>
      <c r="L296" t="str">
        <f t="shared" si="23"/>
        <v>(67,000)</v>
      </c>
      <c r="M296" t="str">
        <f t="shared" si="24"/>
        <v>(10.54M)</v>
      </c>
      <c r="N296" t="str">
        <f t="shared" si="25"/>
        <v>(3.08M)</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332</v>
      </c>
      <c r="D298" t="s">
        <v>7218</v>
      </c>
      <c r="E298" t="s">
        <v>7219</v>
      </c>
      <c r="F298" t="s">
        <v>332</v>
      </c>
      <c r="G298" t="s">
        <v>332</v>
      </c>
      <c r="I298" t="str">
        <f t="shared" si="20"/>
        <v>N/A</v>
      </c>
      <c r="J298" t="str">
        <f t="shared" si="21"/>
        <v>N/A</v>
      </c>
      <c r="K298" t="str">
        <f t="shared" si="22"/>
        <v>(52.13M)</v>
      </c>
      <c r="L298">
        <f t="shared" si="23"/>
        <v>11720000</v>
      </c>
      <c r="M298" t="str">
        <f t="shared" si="24"/>
        <v>N/A</v>
      </c>
      <c r="N298" t="str">
        <f t="shared" si="25"/>
        <v>N/A</v>
      </c>
    </row>
    <row r="299" spans="1:14" x14ac:dyDescent="0.3">
      <c r="A299" s="1">
        <v>4</v>
      </c>
      <c r="B299" t="s">
        <v>914</v>
      </c>
      <c r="C299" t="s">
        <v>332</v>
      </c>
      <c r="D299" t="s">
        <v>332</v>
      </c>
      <c r="E299" t="s">
        <v>332</v>
      </c>
      <c r="F299" t="s">
        <v>7220</v>
      </c>
      <c r="G299" t="s">
        <v>332</v>
      </c>
      <c r="I299" t="str">
        <f t="shared" si="20"/>
        <v>N/A</v>
      </c>
      <c r="J299" t="str">
        <f t="shared" si="21"/>
        <v>N/A</v>
      </c>
      <c r="K299" t="str">
        <f t="shared" si="22"/>
        <v>N/A</v>
      </c>
      <c r="L299" t="str">
        <f t="shared" si="23"/>
        <v>N/A</v>
      </c>
      <c r="M299">
        <f t="shared" si="24"/>
        <v>147040000</v>
      </c>
      <c r="N299" t="str">
        <f t="shared" si="25"/>
        <v>N/A</v>
      </c>
    </row>
    <row r="300" spans="1:14" x14ac:dyDescent="0.3">
      <c r="A300" s="1">
        <v>5</v>
      </c>
      <c r="B300" t="s">
        <v>917</v>
      </c>
      <c r="C300" t="s">
        <v>7221</v>
      </c>
      <c r="D300" t="s">
        <v>7222</v>
      </c>
      <c r="E300" t="s">
        <v>7223</v>
      </c>
      <c r="F300" t="s">
        <v>7224</v>
      </c>
      <c r="G300" t="s">
        <v>7225</v>
      </c>
      <c r="I300" t="str">
        <f t="shared" si="20"/>
        <v>N/A</v>
      </c>
      <c r="J300" t="str">
        <f t="shared" si="21"/>
        <v>(7.76M)</v>
      </c>
      <c r="K300">
        <f t="shared" si="22"/>
        <v>202630000</v>
      </c>
      <c r="L300" t="str">
        <f t="shared" si="23"/>
        <v>(14.69M)</v>
      </c>
      <c r="M300" t="str">
        <f t="shared" si="24"/>
        <v>(22.9M)</v>
      </c>
      <c r="N300">
        <f t="shared" si="25"/>
        <v>155370000</v>
      </c>
    </row>
    <row r="301" spans="1:14" x14ac:dyDescent="0.3">
      <c r="A301" s="1">
        <v>6</v>
      </c>
      <c r="B301" t="s">
        <v>918</v>
      </c>
      <c r="C301" t="s">
        <v>7226</v>
      </c>
      <c r="D301" t="s">
        <v>7227</v>
      </c>
      <c r="E301" t="s">
        <v>7228</v>
      </c>
      <c r="F301" t="s">
        <v>7229</v>
      </c>
      <c r="G301" t="s">
        <v>7230</v>
      </c>
      <c r="I301" t="str">
        <f t="shared" si="20"/>
        <v>N/A</v>
      </c>
      <c r="J301" t="str">
        <f t="shared" si="21"/>
        <v>(432.69M)</v>
      </c>
      <c r="K301" t="str">
        <f t="shared" si="22"/>
        <v>(383.11M)</v>
      </c>
      <c r="L301" t="str">
        <f t="shared" si="23"/>
        <v>(341.16M)</v>
      </c>
      <c r="M301" t="str">
        <f t="shared" si="24"/>
        <v>(390.49M)</v>
      </c>
      <c r="N301" t="str">
        <f t="shared" si="25"/>
        <v>(279.39M)</v>
      </c>
    </row>
    <row r="302" spans="1:14" x14ac:dyDescent="0.3">
      <c r="A302" s="1">
        <v>7</v>
      </c>
      <c r="B302" t="s">
        <v>919</v>
      </c>
      <c r="C302" t="s">
        <v>7231</v>
      </c>
      <c r="D302" t="s">
        <v>7232</v>
      </c>
      <c r="E302" t="s">
        <v>7233</v>
      </c>
      <c r="F302" t="s">
        <v>7234</v>
      </c>
      <c r="G302" t="s">
        <v>7235</v>
      </c>
      <c r="I302" t="str">
        <f t="shared" si="20"/>
        <v>N/A</v>
      </c>
      <c r="J302">
        <f t="shared" si="21"/>
        <v>424930000</v>
      </c>
      <c r="K302">
        <f t="shared" si="22"/>
        <v>585740000</v>
      </c>
      <c r="L302">
        <f t="shared" si="23"/>
        <v>326470000</v>
      </c>
      <c r="M302">
        <f t="shared" si="24"/>
        <v>367600000</v>
      </c>
      <c r="N302">
        <f t="shared" si="25"/>
        <v>434760000</v>
      </c>
    </row>
    <row r="303" spans="1:14" x14ac:dyDescent="0.3">
      <c r="A303" s="1">
        <v>8</v>
      </c>
      <c r="B303" t="s">
        <v>1828</v>
      </c>
      <c r="C303" t="s">
        <v>332</v>
      </c>
      <c r="D303" t="s">
        <v>7236</v>
      </c>
      <c r="E303" t="s">
        <v>7237</v>
      </c>
      <c r="F303" t="s">
        <v>7238</v>
      </c>
      <c r="G303" t="s">
        <v>7239</v>
      </c>
      <c r="I303" t="str">
        <f t="shared" si="20"/>
        <v>neg_trend</v>
      </c>
      <c r="J303" t="str">
        <f t="shared" si="21"/>
        <v>N/A</v>
      </c>
      <c r="K303" t="str">
        <f t="shared" si="22"/>
        <v>(56.24M)</v>
      </c>
      <c r="L303" t="str">
        <f t="shared" si="23"/>
        <v>(245.66M)</v>
      </c>
      <c r="M303" t="str">
        <f t="shared" si="24"/>
        <v>(1.15B)</v>
      </c>
      <c r="N303" t="str">
        <f t="shared" si="25"/>
        <v>(1.12B)</v>
      </c>
    </row>
    <row r="304" spans="1:14" x14ac:dyDescent="0.3">
      <c r="A304" s="1">
        <v>9</v>
      </c>
      <c r="B304" t="s">
        <v>1834</v>
      </c>
      <c r="C304" t="s">
        <v>7240</v>
      </c>
      <c r="D304" t="s">
        <v>7241</v>
      </c>
      <c r="E304" t="s">
        <v>360</v>
      </c>
      <c r="F304" t="s">
        <v>7242</v>
      </c>
      <c r="G304" t="s">
        <v>7243</v>
      </c>
      <c r="I304" t="str">
        <f t="shared" si="20"/>
        <v>N/A</v>
      </c>
      <c r="J304">
        <f t="shared" si="21"/>
        <v>72740000</v>
      </c>
      <c r="K304">
        <f t="shared" si="22"/>
        <v>2089999.9999999998</v>
      </c>
      <c r="L304">
        <f t="shared" si="23"/>
        <v>1490000</v>
      </c>
      <c r="M304">
        <f t="shared" si="24"/>
        <v>280360000</v>
      </c>
      <c r="N304">
        <f t="shared" si="25"/>
        <v>355040000</v>
      </c>
    </row>
    <row r="305" spans="1:14" x14ac:dyDescent="0.3">
      <c r="A305" s="1">
        <v>10</v>
      </c>
      <c r="B305" t="s">
        <v>920</v>
      </c>
      <c r="C305" t="s">
        <v>332</v>
      </c>
      <c r="D305" t="s">
        <v>332</v>
      </c>
      <c r="E305" t="s">
        <v>332</v>
      </c>
      <c r="F305" t="s">
        <v>332</v>
      </c>
      <c r="G305" t="s">
        <v>7244</v>
      </c>
      <c r="I305" t="str">
        <f t="shared" si="20"/>
        <v>N/A</v>
      </c>
      <c r="J305" t="str">
        <f t="shared" si="21"/>
        <v>N/A</v>
      </c>
      <c r="K305" t="str">
        <f t="shared" si="22"/>
        <v>N/A</v>
      </c>
      <c r="L305" t="str">
        <f t="shared" si="23"/>
        <v>N/A</v>
      </c>
      <c r="M305" t="str">
        <f t="shared" si="24"/>
        <v>N/A</v>
      </c>
      <c r="N305" t="str">
        <f t="shared" si="25"/>
        <v>(6.61M)</v>
      </c>
    </row>
    <row r="306" spans="1:14" x14ac:dyDescent="0.3">
      <c r="A306" s="1">
        <v>11</v>
      </c>
      <c r="B306" t="s">
        <v>921</v>
      </c>
      <c r="C306" t="s">
        <v>7245</v>
      </c>
      <c r="D306" t="s">
        <v>7246</v>
      </c>
      <c r="E306" t="s">
        <v>332</v>
      </c>
      <c r="F306" t="s">
        <v>7247</v>
      </c>
      <c r="G306" t="s">
        <v>7248</v>
      </c>
      <c r="I306" t="str">
        <f t="shared" si="20"/>
        <v>N/A</v>
      </c>
      <c r="J306">
        <f t="shared" si="21"/>
        <v>310840000</v>
      </c>
      <c r="K306" t="str">
        <f t="shared" si="22"/>
        <v>540000</v>
      </c>
      <c r="L306" t="str">
        <f t="shared" si="23"/>
        <v>N/A</v>
      </c>
      <c r="M306" t="str">
        <f t="shared" si="24"/>
        <v>27000</v>
      </c>
      <c r="N306" t="str">
        <f t="shared" si="25"/>
        <v>57000</v>
      </c>
    </row>
    <row r="307" spans="1:14" x14ac:dyDescent="0.3">
      <c r="A307" s="1">
        <v>12</v>
      </c>
      <c r="B307" t="s">
        <v>923</v>
      </c>
      <c r="C307" t="s">
        <v>7249</v>
      </c>
      <c r="D307" t="s">
        <v>7250</v>
      </c>
      <c r="E307" t="s">
        <v>7251</v>
      </c>
      <c r="F307" t="s">
        <v>7252</v>
      </c>
      <c r="G307" t="s">
        <v>7253</v>
      </c>
      <c r="I307" t="str">
        <f t="shared" si="20"/>
        <v>N/A</v>
      </c>
      <c r="J307">
        <f t="shared" si="21"/>
        <v>362300000</v>
      </c>
      <c r="K307">
        <f t="shared" si="22"/>
        <v>84170000</v>
      </c>
      <c r="L307" t="str">
        <f t="shared" si="23"/>
        <v>(247.2M)</v>
      </c>
      <c r="M307" t="str">
        <f t="shared" si="24"/>
        <v>(760.96M)</v>
      </c>
      <c r="N307" t="str">
        <f t="shared" si="25"/>
        <v>(618.38M)</v>
      </c>
    </row>
    <row r="308" spans="1:14" x14ac:dyDescent="0.3">
      <c r="A308" s="1">
        <v>13</v>
      </c>
      <c r="B308" t="s">
        <v>929</v>
      </c>
      <c r="C308" t="s">
        <v>332</v>
      </c>
      <c r="D308" t="s">
        <v>873</v>
      </c>
      <c r="E308" t="s">
        <v>7254</v>
      </c>
      <c r="F308" t="s">
        <v>7255</v>
      </c>
      <c r="G308" t="s">
        <v>7256</v>
      </c>
      <c r="I308" t="str">
        <f t="shared" si="20"/>
        <v>N/A</v>
      </c>
      <c r="J308" t="str">
        <f t="shared" si="21"/>
        <v>N/A</v>
      </c>
      <c r="K308">
        <f t="shared" si="22"/>
        <v>-0.76769999999999994</v>
      </c>
      <c r="L308">
        <f t="shared" si="23"/>
        <v>-3.9371</v>
      </c>
      <c r="M308">
        <f t="shared" si="24"/>
        <v>-2.0783</v>
      </c>
      <c r="N308">
        <f t="shared" si="25"/>
        <v>0.18739999999999998</v>
      </c>
    </row>
    <row r="309" spans="1:14" x14ac:dyDescent="0.3">
      <c r="A309" s="1">
        <v>14</v>
      </c>
      <c r="B309" t="s">
        <v>1852</v>
      </c>
      <c r="C309" t="s">
        <v>7257</v>
      </c>
      <c r="D309" t="s">
        <v>7258</v>
      </c>
      <c r="E309" t="s">
        <v>7259</v>
      </c>
      <c r="F309" t="s">
        <v>7260</v>
      </c>
      <c r="G309" t="s">
        <v>7261</v>
      </c>
      <c r="I309" t="str">
        <f t="shared" si="20"/>
        <v>N/A</v>
      </c>
      <c r="J309">
        <f t="shared" si="21"/>
        <v>2.0453000000000001</v>
      </c>
      <c r="K309">
        <f t="shared" si="22"/>
        <v>0.3876</v>
      </c>
      <c r="L309">
        <f t="shared" si="23"/>
        <v>-0.73599999999999999</v>
      </c>
      <c r="M309">
        <f t="shared" si="24"/>
        <v>-2.0161000000000002</v>
      </c>
      <c r="N309">
        <f t="shared" si="25"/>
        <v>-1.4166000000000001</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7262</v>
      </c>
      <c r="D312" t="s">
        <v>7263</v>
      </c>
      <c r="E312" t="s">
        <v>7264</v>
      </c>
      <c r="F312" t="s">
        <v>7265</v>
      </c>
      <c r="G312" t="s">
        <v>7266</v>
      </c>
      <c r="I312" t="str">
        <f t="shared" si="20"/>
        <v>pos_trend</v>
      </c>
      <c r="J312" t="str">
        <f t="shared" si="21"/>
        <v>(16.32M)</v>
      </c>
      <c r="K312" t="str">
        <f t="shared" si="22"/>
        <v>(16.97M)</v>
      </c>
      <c r="L312" t="str">
        <f t="shared" si="23"/>
        <v>(23.17M)</v>
      </c>
      <c r="M312" t="str">
        <f t="shared" si="24"/>
        <v>(37.58M)</v>
      </c>
      <c r="N312" t="str">
        <f t="shared" si="25"/>
        <v>(48.1M)</v>
      </c>
    </row>
    <row r="313" spans="1:14" x14ac:dyDescent="0.3">
      <c r="A313" s="1">
        <v>1</v>
      </c>
      <c r="B313" t="s">
        <v>946</v>
      </c>
      <c r="C313" t="s">
        <v>7262</v>
      </c>
      <c r="D313" t="s">
        <v>7263</v>
      </c>
      <c r="E313" t="s">
        <v>7264</v>
      </c>
      <c r="F313" t="s">
        <v>7265</v>
      </c>
      <c r="G313" t="s">
        <v>7266</v>
      </c>
      <c r="I313" t="str">
        <f t="shared" si="20"/>
        <v>pos_trend</v>
      </c>
      <c r="J313" t="str">
        <f t="shared" si="21"/>
        <v>(16.32M)</v>
      </c>
      <c r="K313" t="str">
        <f t="shared" si="22"/>
        <v>(16.97M)</v>
      </c>
      <c r="L313" t="str">
        <f t="shared" si="23"/>
        <v>(23.17M)</v>
      </c>
      <c r="M313" t="str">
        <f t="shared" si="24"/>
        <v>(37.58M)</v>
      </c>
      <c r="N313" t="str">
        <f t="shared" si="25"/>
        <v>(48.1M)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7267</v>
      </c>
      <c r="E315" t="s">
        <v>7268</v>
      </c>
      <c r="F315" t="s">
        <v>7269</v>
      </c>
      <c r="G315" t="s">
        <v>7270</v>
      </c>
      <c r="I315" t="str">
        <f t="shared" si="20"/>
        <v>N/A</v>
      </c>
      <c r="J315" t="str">
        <f t="shared" si="21"/>
        <v>N/A</v>
      </c>
      <c r="K315">
        <f t="shared" si="22"/>
        <v>-4.02E-2</v>
      </c>
      <c r="L315">
        <f t="shared" si="23"/>
        <v>-0.36530000000000001</v>
      </c>
      <c r="M315">
        <f t="shared" si="24"/>
        <v>-0.62190000000000001</v>
      </c>
      <c r="N315">
        <f t="shared" si="25"/>
        <v>-0.27979999999999999</v>
      </c>
    </row>
    <row r="316" spans="1:14" x14ac:dyDescent="0.3">
      <c r="A316" s="1">
        <v>4</v>
      </c>
      <c r="B316" t="s">
        <v>1878</v>
      </c>
      <c r="C316" t="s">
        <v>7271</v>
      </c>
      <c r="D316" t="s">
        <v>7272</v>
      </c>
      <c r="E316" t="s">
        <v>7273</v>
      </c>
      <c r="F316" t="s">
        <v>332</v>
      </c>
      <c r="G316" t="s">
        <v>332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364810000</v>
      </c>
      <c r="K316">
        <f t="shared" ref="K316:K379" si="28">IF(TRIM(D316)="-", "N/A", IF(RIGHT(D316,1)="M",1000000*VALUE(LEFT(D316,LEN(D316)-1)),IF(RIGHT(D316,1)="B",1000000000*VALUE(LEFT(D316,LEN(D316)-1)),IF(RIGHT(D316,1)="%",0.01*VALUE(LEFT(D316,LEN(D316)-1)),D316))))</f>
        <v>222910000</v>
      </c>
      <c r="L316">
        <f t="shared" ref="L316:L379" si="29">IF(TRIM(E316)="-", "N/A", IF(RIGHT(E316,1)="M",1000000*VALUE(LEFT(E316,LEN(E316)-1)),IF(RIGHT(E316,1)="B",1000000000*VALUE(LEFT(E316,LEN(E316)-1)),IF(RIGHT(E316,1)="%",0.01*VALUE(LEFT(E316,LEN(E316)-1)),E316))))</f>
        <v>370660000</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332</v>
      </c>
      <c r="D317" t="s">
        <v>332</v>
      </c>
      <c r="E317" t="s">
        <v>332</v>
      </c>
      <c r="F317" t="s">
        <v>7274</v>
      </c>
      <c r="G317" t="s">
        <v>7275</v>
      </c>
      <c r="I317" t="str">
        <f t="shared" si="26"/>
        <v>N/A</v>
      </c>
      <c r="J317" t="str">
        <f t="shared" si="27"/>
        <v>N/A</v>
      </c>
      <c r="K317" t="str">
        <f t="shared" si="28"/>
        <v>N/A</v>
      </c>
      <c r="L317" t="str">
        <f t="shared" si="29"/>
        <v>N/A</v>
      </c>
      <c r="M317">
        <f t="shared" si="30"/>
        <v>74990000</v>
      </c>
      <c r="N317">
        <f t="shared" si="31"/>
        <v>503920000</v>
      </c>
    </row>
    <row r="318" spans="1:14" x14ac:dyDescent="0.3">
      <c r="A318" s="1">
        <v>6</v>
      </c>
      <c r="B318" t="s">
        <v>947</v>
      </c>
      <c r="C318" t="s">
        <v>7276</v>
      </c>
      <c r="D318" t="s">
        <v>7277</v>
      </c>
      <c r="E318" t="s">
        <v>7278</v>
      </c>
      <c r="F318" t="s">
        <v>4768</v>
      </c>
      <c r="G318" t="s">
        <v>7279</v>
      </c>
      <c r="I318" t="str">
        <f t="shared" si="26"/>
        <v>N/A</v>
      </c>
      <c r="J318" t="str">
        <f t="shared" si="27"/>
        <v>(11.59M)</v>
      </c>
      <c r="K318" t="str">
        <f t="shared" si="28"/>
        <v>(146,000)</v>
      </c>
      <c r="L318" t="str">
        <f t="shared" si="29"/>
        <v>243000</v>
      </c>
      <c r="M318" t="str">
        <f t="shared" si="30"/>
        <v>(1.69M)</v>
      </c>
      <c r="N318" t="str">
        <f t="shared" si="31"/>
        <v>(8.32M)</v>
      </c>
    </row>
    <row r="319" spans="1:14" x14ac:dyDescent="0.3">
      <c r="A319" s="1">
        <v>7</v>
      </c>
      <c r="B319" t="s">
        <v>953</v>
      </c>
      <c r="C319" t="s">
        <v>7280</v>
      </c>
      <c r="D319" t="s">
        <v>332</v>
      </c>
      <c r="E319" t="s">
        <v>332</v>
      </c>
      <c r="F319" t="s">
        <v>7281</v>
      </c>
      <c r="G319" t="s">
        <v>7282</v>
      </c>
      <c r="I319" t="str">
        <f t="shared" si="26"/>
        <v>N/A</v>
      </c>
      <c r="J319" t="str">
        <f t="shared" si="27"/>
        <v>(13.55M)</v>
      </c>
      <c r="K319" t="str">
        <f t="shared" si="28"/>
        <v>N/A</v>
      </c>
      <c r="L319" t="str">
        <f t="shared" si="29"/>
        <v>N/A</v>
      </c>
      <c r="M319" t="str">
        <f t="shared" si="30"/>
        <v>(2.02M)</v>
      </c>
      <c r="N319" t="str">
        <f t="shared" si="31"/>
        <v>(9.82M)</v>
      </c>
    </row>
    <row r="320" spans="1:14" x14ac:dyDescent="0.3">
      <c r="A320" s="1">
        <v>8</v>
      </c>
      <c r="B320" t="s">
        <v>957</v>
      </c>
      <c r="C320" t="s">
        <v>4199</v>
      </c>
      <c r="D320" t="s">
        <v>7277</v>
      </c>
      <c r="E320" t="s">
        <v>7278</v>
      </c>
      <c r="F320" t="s">
        <v>7283</v>
      </c>
      <c r="G320" t="s">
        <v>5377</v>
      </c>
      <c r="I320" t="str">
        <f t="shared" si="26"/>
        <v>N/A</v>
      </c>
      <c r="J320">
        <f t="shared" si="27"/>
        <v>1960000</v>
      </c>
      <c r="K320" t="str">
        <f t="shared" si="28"/>
        <v>(146,000)</v>
      </c>
      <c r="L320" t="str">
        <f t="shared" si="29"/>
        <v>243000</v>
      </c>
      <c r="M320" t="str">
        <f t="shared" si="30"/>
        <v>329000</v>
      </c>
      <c r="N320">
        <f t="shared" si="31"/>
        <v>1500000</v>
      </c>
    </row>
    <row r="321" spans="1:14" x14ac:dyDescent="0.3">
      <c r="A321" s="1">
        <v>9</v>
      </c>
      <c r="B321" t="s">
        <v>961</v>
      </c>
      <c r="C321" t="s">
        <v>4199</v>
      </c>
      <c r="D321" t="s">
        <v>7284</v>
      </c>
      <c r="E321" t="s">
        <v>7285</v>
      </c>
      <c r="F321" t="s">
        <v>7286</v>
      </c>
      <c r="G321" t="s">
        <v>332</v>
      </c>
      <c r="I321" t="str">
        <f t="shared" si="26"/>
        <v>N/A</v>
      </c>
      <c r="J321">
        <f t="shared" si="27"/>
        <v>1960000</v>
      </c>
      <c r="K321" t="str">
        <f t="shared" si="28"/>
        <v>(577,000)</v>
      </c>
      <c r="L321" t="str">
        <f t="shared" si="29"/>
        <v>(331,000)</v>
      </c>
      <c r="M321" t="str">
        <f t="shared" si="30"/>
        <v>(60,000)</v>
      </c>
      <c r="N321" t="str">
        <f t="shared" si="31"/>
        <v>N/A</v>
      </c>
    </row>
    <row r="322" spans="1:14" x14ac:dyDescent="0.3">
      <c r="A322" s="1">
        <v>10</v>
      </c>
      <c r="B322" t="s">
        <v>963</v>
      </c>
      <c r="C322" t="s">
        <v>7287</v>
      </c>
      <c r="D322" t="s">
        <v>7288</v>
      </c>
      <c r="E322" t="s">
        <v>7289</v>
      </c>
      <c r="F322" t="s">
        <v>7290</v>
      </c>
      <c r="G322" t="s">
        <v>7291</v>
      </c>
      <c r="I322" t="str">
        <f t="shared" si="26"/>
        <v>N/A</v>
      </c>
      <c r="J322" t="str">
        <f t="shared" si="27"/>
        <v>(41.09M)</v>
      </c>
      <c r="K322" t="str">
        <f t="shared" si="28"/>
        <v>(24.34M)</v>
      </c>
      <c r="L322">
        <f t="shared" si="29"/>
        <v>341130000</v>
      </c>
      <c r="M322">
        <f t="shared" si="30"/>
        <v>654110000</v>
      </c>
      <c r="N322" t="str">
        <f t="shared" si="31"/>
        <v>(107.85M)</v>
      </c>
    </row>
    <row r="323" spans="1:14" x14ac:dyDescent="0.3">
      <c r="A323" s="1">
        <v>11</v>
      </c>
      <c r="B323" t="s">
        <v>969</v>
      </c>
      <c r="C323" t="s">
        <v>7292</v>
      </c>
      <c r="D323" t="s">
        <v>7293</v>
      </c>
      <c r="E323" t="s">
        <v>7294</v>
      </c>
      <c r="F323" t="s">
        <v>7295</v>
      </c>
      <c r="G323" t="s">
        <v>7296</v>
      </c>
      <c r="I323" t="str">
        <f t="shared" si="26"/>
        <v>N/A</v>
      </c>
      <c r="J323" t="str">
        <f t="shared" si="27"/>
        <v>(421,000)</v>
      </c>
      <c r="K323">
        <f t="shared" si="28"/>
        <v>11330000</v>
      </c>
      <c r="L323">
        <f t="shared" si="29"/>
        <v>15480000</v>
      </c>
      <c r="M323" t="str">
        <f t="shared" si="30"/>
        <v>(48.08M)</v>
      </c>
      <c r="N323" t="str">
        <f t="shared" si="31"/>
        <v>(7.1M)</v>
      </c>
    </row>
    <row r="324" spans="1:14" x14ac:dyDescent="0.3">
      <c r="A324" s="1">
        <v>12</v>
      </c>
      <c r="B324" t="s">
        <v>970</v>
      </c>
      <c r="C324" t="s">
        <v>7297</v>
      </c>
      <c r="D324" t="s">
        <v>7298</v>
      </c>
      <c r="E324" t="s">
        <v>7299</v>
      </c>
      <c r="F324" t="s">
        <v>7300</v>
      </c>
      <c r="G324" t="s">
        <v>7301</v>
      </c>
      <c r="I324" t="str">
        <f t="shared" si="26"/>
        <v>N/A</v>
      </c>
      <c r="J324" t="str">
        <f t="shared" si="27"/>
        <v>(40.67M)</v>
      </c>
      <c r="K324" t="str">
        <f t="shared" si="28"/>
        <v>(35.67M)</v>
      </c>
      <c r="L324">
        <f t="shared" si="29"/>
        <v>325650000</v>
      </c>
      <c r="M324">
        <f t="shared" si="30"/>
        <v>702190000</v>
      </c>
      <c r="N324" t="str">
        <f t="shared" si="31"/>
        <v>(100.75M)</v>
      </c>
    </row>
    <row r="325" spans="1:14" x14ac:dyDescent="0.3">
      <c r="A325" s="1">
        <v>13</v>
      </c>
      <c r="B325" t="s">
        <v>971</v>
      </c>
      <c r="C325" t="s">
        <v>332</v>
      </c>
      <c r="D325" t="s">
        <v>332</v>
      </c>
      <c r="E325" t="s">
        <v>7299</v>
      </c>
      <c r="F325" t="s">
        <v>7300</v>
      </c>
      <c r="G325" t="s">
        <v>332</v>
      </c>
      <c r="I325" t="str">
        <f t="shared" si="26"/>
        <v>N/A</v>
      </c>
      <c r="J325" t="str">
        <f t="shared" si="27"/>
        <v>N/A</v>
      </c>
      <c r="K325" t="str">
        <f t="shared" si="28"/>
        <v>N/A</v>
      </c>
      <c r="L325">
        <f t="shared" si="29"/>
        <v>325650000</v>
      </c>
      <c r="M325">
        <f t="shared" si="30"/>
        <v>702190000</v>
      </c>
      <c r="N325" t="str">
        <f t="shared" si="31"/>
        <v>N/A</v>
      </c>
    </row>
    <row r="326" spans="1:14" x14ac:dyDescent="0.3">
      <c r="A326" s="1">
        <v>14</v>
      </c>
      <c r="B326" t="s">
        <v>972</v>
      </c>
      <c r="C326" t="s">
        <v>7297</v>
      </c>
      <c r="D326" t="s">
        <v>7298</v>
      </c>
      <c r="E326" t="s">
        <v>332</v>
      </c>
      <c r="F326" t="s">
        <v>332</v>
      </c>
      <c r="G326" t="s">
        <v>7301</v>
      </c>
      <c r="I326" t="str">
        <f t="shared" si="26"/>
        <v>N/A</v>
      </c>
      <c r="J326" t="str">
        <f t="shared" si="27"/>
        <v>(40.67M)</v>
      </c>
      <c r="K326" t="str">
        <f t="shared" si="28"/>
        <v>(35.67M)</v>
      </c>
      <c r="L326" t="str">
        <f t="shared" si="29"/>
        <v>N/A</v>
      </c>
      <c r="M326" t="str">
        <f t="shared" si="30"/>
        <v>N/A</v>
      </c>
      <c r="N326" t="str">
        <f t="shared" si="31"/>
        <v>(100.75M)</v>
      </c>
    </row>
    <row r="327" spans="1:14" x14ac:dyDescent="0.3">
      <c r="A327" s="1">
        <v>15</v>
      </c>
      <c r="B327" t="s">
        <v>830</v>
      </c>
      <c r="C327" t="s">
        <v>674</v>
      </c>
      <c r="D327" t="s">
        <v>7302</v>
      </c>
      <c r="E327" t="s">
        <v>959</v>
      </c>
      <c r="F327" t="s">
        <v>7303</v>
      </c>
      <c r="G327" t="s">
        <v>7304</v>
      </c>
      <c r="I327" t="str">
        <f t="shared" si="26"/>
        <v>N/A</v>
      </c>
      <c r="J327">
        <f t="shared" si="27"/>
        <v>1380000</v>
      </c>
      <c r="K327" t="str">
        <f t="shared" si="28"/>
        <v>836000</v>
      </c>
      <c r="L327">
        <f t="shared" si="29"/>
        <v>1250000</v>
      </c>
      <c r="M327" t="str">
        <f t="shared" si="30"/>
        <v>605000</v>
      </c>
      <c r="N327">
        <f t="shared" si="31"/>
        <v>4150000.0000000005</v>
      </c>
    </row>
    <row r="328" spans="1:14" x14ac:dyDescent="0.3">
      <c r="A328" s="1">
        <v>16</v>
      </c>
      <c r="B328" t="s">
        <v>920</v>
      </c>
      <c r="C328" t="s">
        <v>332</v>
      </c>
      <c r="D328" t="s">
        <v>332</v>
      </c>
      <c r="E328" t="s">
        <v>332</v>
      </c>
      <c r="F328" t="s">
        <v>332</v>
      </c>
      <c r="G328" t="s">
        <v>332</v>
      </c>
      <c r="I328" t="str">
        <f t="shared" si="26"/>
        <v>N/A</v>
      </c>
      <c r="J328" t="str">
        <f t="shared" si="27"/>
        <v>N/A</v>
      </c>
      <c r="K328" t="str">
        <f t="shared" si="28"/>
        <v>N/A</v>
      </c>
      <c r="L328" t="str">
        <f t="shared" si="29"/>
        <v>N/A</v>
      </c>
      <c r="M328" t="str">
        <f t="shared" si="30"/>
        <v>N/A</v>
      </c>
      <c r="N328" t="str">
        <f t="shared" si="31"/>
        <v>N/A</v>
      </c>
    </row>
    <row r="329" spans="1:14" x14ac:dyDescent="0.3">
      <c r="A329" s="1">
        <v>17</v>
      </c>
      <c r="B329" t="s">
        <v>921</v>
      </c>
      <c r="C329" t="s">
        <v>674</v>
      </c>
      <c r="D329" t="s">
        <v>7302</v>
      </c>
      <c r="E329" t="s">
        <v>959</v>
      </c>
      <c r="F329" t="s">
        <v>7303</v>
      </c>
      <c r="G329" t="s">
        <v>7304</v>
      </c>
      <c r="I329" t="str">
        <f t="shared" si="26"/>
        <v>N/A</v>
      </c>
      <c r="J329">
        <f t="shared" si="27"/>
        <v>1380000</v>
      </c>
      <c r="K329" t="str">
        <f t="shared" si="28"/>
        <v>836000</v>
      </c>
      <c r="L329">
        <f t="shared" si="29"/>
        <v>1250000</v>
      </c>
      <c r="M329" t="str">
        <f t="shared" si="30"/>
        <v>605000</v>
      </c>
      <c r="N329">
        <f t="shared" si="31"/>
        <v>4150000.0000000005</v>
      </c>
    </row>
    <row r="330" spans="1:14" x14ac:dyDescent="0.3">
      <c r="A330" s="1">
        <v>18</v>
      </c>
      <c r="B330" t="s">
        <v>976</v>
      </c>
      <c r="C330" t="s">
        <v>7305</v>
      </c>
      <c r="D330" t="s">
        <v>7306</v>
      </c>
      <c r="E330" t="s">
        <v>7307</v>
      </c>
      <c r="F330" t="s">
        <v>7308</v>
      </c>
      <c r="G330" t="s">
        <v>7309</v>
      </c>
      <c r="I330" t="str">
        <f t="shared" si="26"/>
        <v>N/A</v>
      </c>
      <c r="J330" t="str">
        <f t="shared" si="27"/>
        <v>(432.43M)</v>
      </c>
      <c r="K330" t="str">
        <f t="shared" si="28"/>
        <v>(263.52M)</v>
      </c>
      <c r="L330" t="str">
        <f t="shared" si="29"/>
        <v>(51.2M)</v>
      </c>
      <c r="M330">
        <f t="shared" si="30"/>
        <v>690440000</v>
      </c>
      <c r="N330">
        <f t="shared" si="31"/>
        <v>343810000</v>
      </c>
    </row>
    <row r="331" spans="1:14" x14ac:dyDescent="0.3">
      <c r="A331" s="1">
        <v>19</v>
      </c>
      <c r="B331" t="s">
        <v>981</v>
      </c>
      <c r="C331" t="s">
        <v>332</v>
      </c>
      <c r="D331" t="s">
        <v>7310</v>
      </c>
      <c r="E331" t="s">
        <v>7311</v>
      </c>
      <c r="F331" t="s">
        <v>7312</v>
      </c>
      <c r="G331" t="s">
        <v>7313</v>
      </c>
      <c r="I331" t="str">
        <f t="shared" si="26"/>
        <v>N/A</v>
      </c>
      <c r="J331" t="str">
        <f t="shared" si="27"/>
        <v>N/A</v>
      </c>
      <c r="K331">
        <f t="shared" si="28"/>
        <v>0.39060000000000006</v>
      </c>
      <c r="L331">
        <f t="shared" si="29"/>
        <v>0.80569999999999997</v>
      </c>
      <c r="M331">
        <f t="shared" si="30"/>
        <v>14.4854</v>
      </c>
      <c r="N331">
        <f t="shared" si="31"/>
        <v>-0.502</v>
      </c>
    </row>
    <row r="332" spans="1:14" x14ac:dyDescent="0.3">
      <c r="A332" s="1">
        <v>20</v>
      </c>
      <c r="B332" t="s">
        <v>1926</v>
      </c>
      <c r="C332" t="s">
        <v>7314</v>
      </c>
      <c r="D332" t="s">
        <v>7315</v>
      </c>
      <c r="E332" t="s">
        <v>7316</v>
      </c>
      <c r="F332" t="s">
        <v>7317</v>
      </c>
      <c r="G332" t="s">
        <v>7318</v>
      </c>
      <c r="I332" t="str">
        <f t="shared" si="26"/>
        <v>N/A</v>
      </c>
      <c r="J332">
        <f t="shared" si="27"/>
        <v>-2.4412000000000003</v>
      </c>
      <c r="K332">
        <f t="shared" si="28"/>
        <v>-1.2137</v>
      </c>
      <c r="L332">
        <f t="shared" si="29"/>
        <v>-0.15240000000000001</v>
      </c>
      <c r="M332">
        <f t="shared" si="30"/>
        <v>1.8293000000000001</v>
      </c>
      <c r="N332">
        <f t="shared" si="31"/>
        <v>0.78760000000000008</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332</v>
      </c>
      <c r="E334" t="s">
        <v>998</v>
      </c>
      <c r="F334" t="s">
        <v>332</v>
      </c>
      <c r="G334" t="s">
        <v>998</v>
      </c>
      <c r="I334" t="str">
        <f t="shared" si="26"/>
        <v>N/A</v>
      </c>
      <c r="J334" t="str">
        <f t="shared" si="27"/>
        <v>N/A</v>
      </c>
      <c r="K334" t="str">
        <f t="shared" si="28"/>
        <v>N/A</v>
      </c>
      <c r="L334" t="str">
        <f t="shared" si="29"/>
        <v>0</v>
      </c>
      <c r="M334" t="str">
        <f t="shared" si="30"/>
        <v>N/A</v>
      </c>
      <c r="N334" t="str">
        <f t="shared" si="31"/>
        <v>0</v>
      </c>
    </row>
    <row r="335" spans="1:14" x14ac:dyDescent="0.3">
      <c r="A335" s="1">
        <v>23</v>
      </c>
      <c r="B335" t="s">
        <v>999</v>
      </c>
      <c r="C335" t="s">
        <v>7319</v>
      </c>
      <c r="D335" t="s">
        <v>7320</v>
      </c>
      <c r="E335" t="s">
        <v>7321</v>
      </c>
      <c r="F335" t="s">
        <v>7322</v>
      </c>
      <c r="G335" t="s">
        <v>7323</v>
      </c>
      <c r="I335" t="str">
        <f t="shared" si="26"/>
        <v>N/A</v>
      </c>
      <c r="J335">
        <f t="shared" si="27"/>
        <v>47550000</v>
      </c>
      <c r="K335" t="str">
        <f t="shared" si="28"/>
        <v>(66.32M)</v>
      </c>
      <c r="L335" t="str">
        <f t="shared" si="29"/>
        <v>(53.01M)</v>
      </c>
      <c r="M335">
        <f t="shared" si="30"/>
        <v>143300000</v>
      </c>
      <c r="N335" t="str">
        <f t="shared" si="31"/>
        <v>(39.17M)</v>
      </c>
    </row>
    <row r="336" spans="1:14" x14ac:dyDescent="0.3">
      <c r="A336" s="1">
        <v>24</v>
      </c>
      <c r="B336" t="s">
        <v>1005</v>
      </c>
      <c r="C336" t="s">
        <v>7324</v>
      </c>
      <c r="D336" t="s">
        <v>7325</v>
      </c>
      <c r="E336" t="s">
        <v>7326</v>
      </c>
      <c r="F336" t="s">
        <v>7327</v>
      </c>
      <c r="G336" t="s">
        <v>7328</v>
      </c>
      <c r="I336" t="str">
        <f t="shared" si="26"/>
        <v>N/A</v>
      </c>
      <c r="J336">
        <f t="shared" si="27"/>
        <v>104160000</v>
      </c>
      <c r="K336">
        <f t="shared" si="28"/>
        <v>100320000</v>
      </c>
      <c r="L336">
        <f t="shared" si="29"/>
        <v>245330000</v>
      </c>
      <c r="M336">
        <f t="shared" si="30"/>
        <v>203280000</v>
      </c>
      <c r="N336">
        <f t="shared" si="31"/>
        <v>232320000</v>
      </c>
    </row>
    <row r="337" spans="1:14" x14ac:dyDescent="0.3">
      <c r="A337" s="1">
        <v>25</v>
      </c>
      <c r="B337" t="s">
        <v>1010</v>
      </c>
      <c r="C337" t="s">
        <v>332</v>
      </c>
      <c r="D337" t="s">
        <v>7329</v>
      </c>
      <c r="E337" t="s">
        <v>7330</v>
      </c>
      <c r="F337" t="s">
        <v>7331</v>
      </c>
      <c r="G337" t="s">
        <v>7332</v>
      </c>
      <c r="I337" t="str">
        <f t="shared" si="26"/>
        <v>N/A</v>
      </c>
      <c r="J337" t="str">
        <f t="shared" si="27"/>
        <v>N/A</v>
      </c>
      <c r="K337">
        <f t="shared" si="28"/>
        <v>-3.6900000000000002E-2</v>
      </c>
      <c r="L337">
        <f t="shared" si="29"/>
        <v>1.4454</v>
      </c>
      <c r="M337">
        <f t="shared" si="30"/>
        <v>-0.1714</v>
      </c>
      <c r="N337">
        <f t="shared" si="31"/>
        <v>0.14280000000000001</v>
      </c>
    </row>
    <row r="338" spans="1:14" x14ac:dyDescent="0.3">
      <c r="A338" s="1">
        <v>26</v>
      </c>
      <c r="B338" t="s">
        <v>1015</v>
      </c>
      <c r="C338" t="s">
        <v>332</v>
      </c>
      <c r="D338" t="s">
        <v>332</v>
      </c>
      <c r="E338" t="s">
        <v>332</v>
      </c>
      <c r="F338" t="s">
        <v>332</v>
      </c>
      <c r="G338" t="s">
        <v>7333</v>
      </c>
      <c r="I338" t="str">
        <f t="shared" si="26"/>
        <v>N/A</v>
      </c>
      <c r="J338" t="str">
        <f t="shared" si="27"/>
        <v>N/A</v>
      </c>
      <c r="K338" t="str">
        <f t="shared" si="28"/>
        <v>N/A</v>
      </c>
      <c r="L338" t="str">
        <f t="shared" si="29"/>
        <v>N/A</v>
      </c>
      <c r="M338" t="str">
        <f t="shared" si="30"/>
        <v>N/A</v>
      </c>
      <c r="N338">
        <f t="shared" si="31"/>
        <v>4.7100000000000003E-2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7334</v>
      </c>
      <c r="C340" t="s">
        <v>7335</v>
      </c>
      <c r="I340" t="str">
        <f t="shared" si="26"/>
        <v>N/A</v>
      </c>
      <c r="J340" t="str">
        <f t="shared" si="27"/>
        <v>Sterling Bancorp</v>
      </c>
      <c r="K340">
        <f t="shared" si="28"/>
        <v>0</v>
      </c>
      <c r="L340">
        <f t="shared" si="29"/>
        <v>0</v>
      </c>
      <c r="M340">
        <f t="shared" si="30"/>
        <v>0</v>
      </c>
      <c r="N340">
        <f t="shared" si="31"/>
        <v>0</v>
      </c>
    </row>
    <row r="341" spans="1:14" x14ac:dyDescent="0.3">
      <c r="A341" s="1">
        <v>1</v>
      </c>
      <c r="B341" t="s">
        <v>7336</v>
      </c>
      <c r="C341" t="s">
        <v>7337</v>
      </c>
      <c r="I341" t="str">
        <f t="shared" si="26"/>
        <v>N/A</v>
      </c>
      <c r="J341" t="str">
        <f t="shared" si="27"/>
        <v>S&amp;T Bancorp</v>
      </c>
      <c r="K341">
        <f t="shared" si="28"/>
        <v>0</v>
      </c>
      <c r="L341">
        <f t="shared" si="29"/>
        <v>0</v>
      </c>
      <c r="M341">
        <f t="shared" si="30"/>
        <v>0</v>
      </c>
      <c r="N341">
        <f t="shared" si="31"/>
        <v>0</v>
      </c>
    </row>
    <row r="342" spans="1:14" x14ac:dyDescent="0.3">
      <c r="A342" s="1">
        <v>2</v>
      </c>
      <c r="B342" t="s">
        <v>6781</v>
      </c>
      <c r="C342" t="s">
        <v>6782</v>
      </c>
      <c r="I342" t="str">
        <f t="shared" si="26"/>
        <v>N/A</v>
      </c>
      <c r="J342" t="str">
        <f t="shared" si="27"/>
        <v>Ameris Bancorp</v>
      </c>
      <c r="K342">
        <f t="shared" si="28"/>
        <v>0</v>
      </c>
      <c r="L342">
        <f t="shared" si="29"/>
        <v>0</v>
      </c>
      <c r="M342">
        <f t="shared" si="30"/>
        <v>0</v>
      </c>
      <c r="N342">
        <f t="shared" si="31"/>
        <v>0</v>
      </c>
    </row>
    <row r="343" spans="1:14" x14ac:dyDescent="0.3">
      <c r="A343" s="1">
        <v>3</v>
      </c>
      <c r="B343" t="s">
        <v>1231</v>
      </c>
      <c r="C343" t="s">
        <v>6783</v>
      </c>
      <c r="I343" t="str">
        <f t="shared" si="26"/>
        <v>N/A</v>
      </c>
      <c r="J343" t="str">
        <f t="shared" si="27"/>
        <v>Associated Banc</v>
      </c>
      <c r="K343">
        <f t="shared" si="28"/>
        <v>0</v>
      </c>
      <c r="L343">
        <f t="shared" si="29"/>
        <v>0</v>
      </c>
      <c r="M343">
        <f t="shared" si="30"/>
        <v>0</v>
      </c>
      <c r="N343">
        <f t="shared" si="31"/>
        <v>0</v>
      </c>
    </row>
    <row r="344" spans="1:14" x14ac:dyDescent="0.3">
      <c r="A344" s="1">
        <v>4</v>
      </c>
      <c r="B344" t="s">
        <v>6784</v>
      </c>
      <c r="C344" t="s">
        <v>6785</v>
      </c>
      <c r="I344" t="str">
        <f t="shared" si="26"/>
        <v>N/A</v>
      </c>
      <c r="J344" t="str">
        <f t="shared" si="27"/>
        <v>BancFirst</v>
      </c>
      <c r="K344">
        <f t="shared" si="28"/>
        <v>0</v>
      </c>
      <c r="L344">
        <f t="shared" si="29"/>
        <v>0</v>
      </c>
      <c r="M344">
        <f t="shared" si="30"/>
        <v>0</v>
      </c>
      <c r="N344">
        <f t="shared" si="31"/>
        <v>0</v>
      </c>
    </row>
    <row r="345" spans="1:14" x14ac:dyDescent="0.3">
      <c r="A345" s="1">
        <v>5</v>
      </c>
      <c r="B345" t="s">
        <v>6786</v>
      </c>
      <c r="C345" t="s">
        <v>6787</v>
      </c>
      <c r="I345" t="str">
        <f t="shared" si="26"/>
        <v>N/A</v>
      </c>
      <c r="J345" t="str">
        <f t="shared" si="27"/>
        <v>Banner</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1792</v>
      </c>
      <c r="I348" t="str">
        <f t="shared" si="26"/>
        <v>N/A</v>
      </c>
      <c r="J348">
        <f t="shared" si="27"/>
        <v>3090000000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7338</v>
      </c>
      <c r="I350" t="str">
        <f t="shared" si="26"/>
        <v>N/A</v>
      </c>
      <c r="J350" t="str">
        <f t="shared" si="27"/>
        <v>19.37</v>
      </c>
      <c r="K350">
        <f t="shared" si="28"/>
        <v>0</v>
      </c>
      <c r="L350">
        <f t="shared" si="29"/>
        <v>0</v>
      </c>
      <c r="M350">
        <f t="shared" si="30"/>
        <v>0</v>
      </c>
      <c r="N350">
        <f t="shared" si="31"/>
        <v>0</v>
      </c>
    </row>
    <row r="351" spans="1:14" x14ac:dyDescent="0.3">
      <c r="A351" s="1">
        <v>3</v>
      </c>
      <c r="B351" t="s">
        <v>105</v>
      </c>
      <c r="I351" t="str">
        <f t="shared" si="26"/>
        <v>N/A</v>
      </c>
      <c r="J351">
        <f t="shared" si="27"/>
        <v>0</v>
      </c>
      <c r="K351">
        <f t="shared" si="28"/>
        <v>0</v>
      </c>
      <c r="L351">
        <f t="shared" si="29"/>
        <v>0</v>
      </c>
      <c r="M351">
        <f t="shared" si="30"/>
        <v>0</v>
      </c>
      <c r="N351">
        <f t="shared" si="31"/>
        <v>0</v>
      </c>
    </row>
    <row r="352" spans="1:14" x14ac:dyDescent="0.3">
      <c r="A352" s="1">
        <v>4</v>
      </c>
      <c r="B352" t="s">
        <v>107</v>
      </c>
      <c r="I352" t="str">
        <f t="shared" si="26"/>
        <v>N/A</v>
      </c>
      <c r="J352">
        <f t="shared" si="27"/>
        <v>0</v>
      </c>
      <c r="K352">
        <f t="shared" si="28"/>
        <v>0</v>
      </c>
      <c r="L352">
        <f t="shared" si="29"/>
        <v>0</v>
      </c>
      <c r="M352">
        <f t="shared" si="30"/>
        <v>0</v>
      </c>
      <c r="N352">
        <f t="shared" si="31"/>
        <v>0</v>
      </c>
    </row>
    <row r="353" spans="1:14" x14ac:dyDescent="0.3">
      <c r="A353" s="1">
        <v>5</v>
      </c>
      <c r="B353" t="s">
        <v>109</v>
      </c>
      <c r="C353" t="s">
        <v>7339</v>
      </c>
      <c r="I353" t="str">
        <f t="shared" si="26"/>
        <v>N/A</v>
      </c>
      <c r="J353" t="str">
        <f t="shared" si="27"/>
        <v>6.61</v>
      </c>
      <c r="K353">
        <f t="shared" si="28"/>
        <v>0</v>
      </c>
      <c r="L353">
        <f t="shared" si="29"/>
        <v>0</v>
      </c>
      <c r="M353">
        <f t="shared" si="30"/>
        <v>0</v>
      </c>
      <c r="N353">
        <f t="shared" si="31"/>
        <v>0</v>
      </c>
    </row>
    <row r="354" spans="1:14" x14ac:dyDescent="0.3">
      <c r="A354" s="1">
        <v>6</v>
      </c>
      <c r="B354" t="s">
        <v>111</v>
      </c>
      <c r="C354" t="s">
        <v>524</v>
      </c>
      <c r="I354" t="str">
        <f t="shared" si="26"/>
        <v>N/A</v>
      </c>
      <c r="J354" t="str">
        <f t="shared" si="27"/>
        <v>1.64</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1765</v>
      </c>
      <c r="I359" t="str">
        <f t="shared" si="26"/>
        <v>N/A</v>
      </c>
      <c r="J359">
        <f t="shared" si="27"/>
        <v>1280000000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7340</v>
      </c>
      <c r="I361" t="str">
        <f t="shared" si="26"/>
        <v>N/A</v>
      </c>
      <c r="J361" t="str">
        <f t="shared" si="27"/>
        <v>17.26</v>
      </c>
      <c r="K361">
        <f t="shared" si="28"/>
        <v>0</v>
      </c>
      <c r="L361">
        <f t="shared" si="29"/>
        <v>0</v>
      </c>
      <c r="M361">
        <f t="shared" si="30"/>
        <v>0</v>
      </c>
      <c r="N361">
        <f t="shared" si="31"/>
        <v>0</v>
      </c>
    </row>
    <row r="362" spans="1:14" x14ac:dyDescent="0.3">
      <c r="A362" s="1">
        <v>3</v>
      </c>
      <c r="B362" t="s">
        <v>105</v>
      </c>
      <c r="C362" t="s">
        <v>7341</v>
      </c>
      <c r="I362" t="str">
        <f t="shared" si="26"/>
        <v>N/A</v>
      </c>
      <c r="J362" t="str">
        <f t="shared" si="27"/>
        <v>14.94</v>
      </c>
      <c r="K362">
        <f t="shared" si="28"/>
        <v>0</v>
      </c>
      <c r="L362">
        <f t="shared" si="29"/>
        <v>0</v>
      </c>
      <c r="M362">
        <f t="shared" si="30"/>
        <v>0</v>
      </c>
      <c r="N362">
        <f t="shared" si="31"/>
        <v>0</v>
      </c>
    </row>
    <row r="363" spans="1:14" x14ac:dyDescent="0.3">
      <c r="A363" s="1">
        <v>4</v>
      </c>
      <c r="B363" t="s">
        <v>107</v>
      </c>
      <c r="C363" t="s">
        <v>4094</v>
      </c>
      <c r="I363" t="str">
        <f t="shared" si="26"/>
        <v>N/A</v>
      </c>
      <c r="J363" t="str">
        <f t="shared" si="27"/>
        <v>3.25</v>
      </c>
      <c r="K363">
        <f t="shared" si="28"/>
        <v>0</v>
      </c>
      <c r="L363">
        <f t="shared" si="29"/>
        <v>0</v>
      </c>
      <c r="M363">
        <f t="shared" si="30"/>
        <v>0</v>
      </c>
      <c r="N363">
        <f t="shared" si="31"/>
        <v>0</v>
      </c>
    </row>
    <row r="364" spans="1:14" x14ac:dyDescent="0.3">
      <c r="A364" s="1">
        <v>5</v>
      </c>
      <c r="B364" t="s">
        <v>109</v>
      </c>
      <c r="C364" t="s">
        <v>7342</v>
      </c>
      <c r="I364" t="str">
        <f t="shared" si="26"/>
        <v>N/A</v>
      </c>
      <c r="J364" t="str">
        <f t="shared" si="27"/>
        <v>5.36</v>
      </c>
      <c r="K364">
        <f t="shared" si="28"/>
        <v>0</v>
      </c>
      <c r="L364">
        <f t="shared" si="29"/>
        <v>0</v>
      </c>
      <c r="M364">
        <f t="shared" si="30"/>
        <v>0</v>
      </c>
      <c r="N364">
        <f t="shared" si="31"/>
        <v>0</v>
      </c>
    </row>
    <row r="365" spans="1:14" x14ac:dyDescent="0.3">
      <c r="A365" s="1">
        <v>6</v>
      </c>
      <c r="B365" t="s">
        <v>111</v>
      </c>
      <c r="C365" t="s">
        <v>5704</v>
      </c>
      <c r="I365" t="str">
        <f t="shared" si="26"/>
        <v>N/A</v>
      </c>
      <c r="J365" t="str">
        <f t="shared" si="27"/>
        <v>1.49</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3871</v>
      </c>
      <c r="I370" t="str">
        <f t="shared" si="26"/>
        <v>N/A</v>
      </c>
      <c r="J370">
        <f t="shared" si="27"/>
        <v>1740000000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6792</v>
      </c>
      <c r="I372" t="str">
        <f t="shared" si="26"/>
        <v>N/A</v>
      </c>
      <c r="J372" t="str">
        <f t="shared" si="27"/>
        <v>20.43</v>
      </c>
      <c r="K372">
        <f t="shared" si="28"/>
        <v>0</v>
      </c>
      <c r="L372">
        <f t="shared" si="29"/>
        <v>0</v>
      </c>
      <c r="M372">
        <f t="shared" si="30"/>
        <v>0</v>
      </c>
      <c r="N372">
        <f t="shared" si="31"/>
        <v>0</v>
      </c>
    </row>
    <row r="373" spans="1:14" x14ac:dyDescent="0.3">
      <c r="A373" s="1">
        <v>3</v>
      </c>
      <c r="B373" t="s">
        <v>105</v>
      </c>
      <c r="C373" t="s">
        <v>6793</v>
      </c>
      <c r="I373" t="str">
        <f t="shared" si="26"/>
        <v>N/A</v>
      </c>
      <c r="J373" t="str">
        <f t="shared" si="27"/>
        <v>14.49</v>
      </c>
      <c r="K373">
        <f t="shared" si="28"/>
        <v>0</v>
      </c>
      <c r="L373">
        <f t="shared" si="29"/>
        <v>0</v>
      </c>
      <c r="M373">
        <f t="shared" si="30"/>
        <v>0</v>
      </c>
      <c r="N373">
        <f t="shared" si="31"/>
        <v>0</v>
      </c>
    </row>
    <row r="374" spans="1:14" x14ac:dyDescent="0.3">
      <c r="A374" s="1">
        <v>4</v>
      </c>
      <c r="B374" t="s">
        <v>107</v>
      </c>
      <c r="C374" t="s">
        <v>6794</v>
      </c>
      <c r="I374" t="str">
        <f t="shared" si="26"/>
        <v>N/A</v>
      </c>
      <c r="J374" t="str">
        <f t="shared" si="27"/>
        <v>2.27</v>
      </c>
      <c r="K374">
        <f t="shared" si="28"/>
        <v>0</v>
      </c>
      <c r="L374">
        <f t="shared" si="29"/>
        <v>0</v>
      </c>
      <c r="M374">
        <f t="shared" si="30"/>
        <v>0</v>
      </c>
      <c r="N374">
        <f t="shared" si="31"/>
        <v>0</v>
      </c>
    </row>
    <row r="375" spans="1:14" x14ac:dyDescent="0.3">
      <c r="A375" s="1">
        <v>5</v>
      </c>
      <c r="B375" t="s">
        <v>109</v>
      </c>
      <c r="C375" t="s">
        <v>6795</v>
      </c>
      <c r="I375" t="str">
        <f t="shared" si="26"/>
        <v>N/A</v>
      </c>
      <c r="J375" t="str">
        <f t="shared" si="27"/>
        <v>5.24</v>
      </c>
      <c r="K375">
        <f t="shared" si="28"/>
        <v>0</v>
      </c>
      <c r="L375">
        <f t="shared" si="29"/>
        <v>0</v>
      </c>
      <c r="M375">
        <f t="shared" si="30"/>
        <v>0</v>
      </c>
      <c r="N375">
        <f t="shared" si="31"/>
        <v>0</v>
      </c>
    </row>
    <row r="376" spans="1:14" x14ac:dyDescent="0.3">
      <c r="A376" s="1">
        <v>6</v>
      </c>
      <c r="B376" t="s">
        <v>111</v>
      </c>
      <c r="C376" t="s">
        <v>6796</v>
      </c>
      <c r="I376" t="str">
        <f t="shared" si="26"/>
        <v>N/A</v>
      </c>
      <c r="J376" t="str">
        <f t="shared" si="27"/>
        <v>2.20</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1199</v>
      </c>
      <c r="I381" t="str">
        <f t="shared" si="32"/>
        <v>N/A</v>
      </c>
      <c r="J381">
        <f t="shared" si="33"/>
        <v>3700000000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1201</v>
      </c>
      <c r="I383" t="str">
        <f t="shared" si="32"/>
        <v>N/A</v>
      </c>
      <c r="J383" t="str">
        <f t="shared" si="33"/>
        <v>18.40</v>
      </c>
      <c r="K383">
        <f t="shared" si="34"/>
        <v>0</v>
      </c>
      <c r="L383">
        <f t="shared" si="35"/>
        <v>0</v>
      </c>
      <c r="M383">
        <f t="shared" si="36"/>
        <v>0</v>
      </c>
      <c r="N383">
        <f t="shared" si="37"/>
        <v>0</v>
      </c>
    </row>
    <row r="384" spans="1:14" x14ac:dyDescent="0.3">
      <c r="A384" s="1">
        <v>3</v>
      </c>
      <c r="B384" t="s">
        <v>105</v>
      </c>
      <c r="C384" t="s">
        <v>1238</v>
      </c>
      <c r="I384" t="str">
        <f t="shared" si="32"/>
        <v>N/A</v>
      </c>
      <c r="J384" t="str">
        <f t="shared" si="33"/>
        <v>15.31</v>
      </c>
      <c r="K384">
        <f t="shared" si="34"/>
        <v>0</v>
      </c>
      <c r="L384">
        <f t="shared" si="35"/>
        <v>0</v>
      </c>
      <c r="M384">
        <f t="shared" si="36"/>
        <v>0</v>
      </c>
      <c r="N384">
        <f t="shared" si="37"/>
        <v>0</v>
      </c>
    </row>
    <row r="385" spans="1:14" x14ac:dyDescent="0.3">
      <c r="A385" s="1">
        <v>4</v>
      </c>
      <c r="B385" t="s">
        <v>107</v>
      </c>
      <c r="C385" t="s">
        <v>1239</v>
      </c>
      <c r="I385" t="str">
        <f t="shared" si="32"/>
        <v>N/A</v>
      </c>
      <c r="J385" t="str">
        <f t="shared" si="33"/>
        <v>1.90</v>
      </c>
      <c r="K385">
        <f t="shared" si="34"/>
        <v>0</v>
      </c>
      <c r="L385">
        <f t="shared" si="35"/>
        <v>0</v>
      </c>
      <c r="M385">
        <f t="shared" si="36"/>
        <v>0</v>
      </c>
      <c r="N385">
        <f t="shared" si="37"/>
        <v>0</v>
      </c>
    </row>
    <row r="386" spans="1:14" x14ac:dyDescent="0.3">
      <c r="A386" s="1">
        <v>5</v>
      </c>
      <c r="B386" t="s">
        <v>109</v>
      </c>
      <c r="C386" t="s">
        <v>1240</v>
      </c>
      <c r="I386" t="str">
        <f t="shared" si="32"/>
        <v>N/A</v>
      </c>
      <c r="J386" t="str">
        <f t="shared" si="33"/>
        <v>3.68</v>
      </c>
      <c r="K386">
        <f t="shared" si="34"/>
        <v>0</v>
      </c>
      <c r="L386">
        <f t="shared" si="35"/>
        <v>0</v>
      </c>
      <c r="M386">
        <f t="shared" si="36"/>
        <v>0</v>
      </c>
      <c r="N386">
        <f t="shared" si="37"/>
        <v>0</v>
      </c>
    </row>
    <row r="387" spans="1:14" x14ac:dyDescent="0.3">
      <c r="A387" s="1">
        <v>6</v>
      </c>
      <c r="B387" t="s">
        <v>111</v>
      </c>
      <c r="C387" t="s">
        <v>1241</v>
      </c>
      <c r="I387" t="str">
        <f t="shared" si="32"/>
        <v>N/A</v>
      </c>
      <c r="J387" t="str">
        <f t="shared" si="33"/>
        <v>1.25</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5126</v>
      </c>
    </row>
    <row r="501" spans="3:3" x14ac:dyDescent="0.3">
      <c r="C501" t="s">
        <v>1051</v>
      </c>
    </row>
    <row r="502" spans="3:3" x14ac:dyDescent="0.3">
      <c r="C502" t="s">
        <v>2598</v>
      </c>
    </row>
    <row r="503" spans="3:3" x14ac:dyDescent="0.3">
      <c r="C503" t="s">
        <v>1982</v>
      </c>
    </row>
    <row r="504" spans="3:3" x14ac:dyDescent="0.3">
      <c r="C504" t="s">
        <v>2597</v>
      </c>
    </row>
    <row r="505" spans="3:3" x14ac:dyDescent="0.3">
      <c r="C505" t="s">
        <v>1981</v>
      </c>
    </row>
    <row r="506" spans="3:3" x14ac:dyDescent="0.3">
      <c r="C506" t="s">
        <v>1047</v>
      </c>
    </row>
    <row r="507" spans="3:3" x14ac:dyDescent="0.3">
      <c r="C507" t="s">
        <v>3234</v>
      </c>
    </row>
    <row r="508" spans="3:3" x14ac:dyDescent="0.3">
      <c r="C508" t="s">
        <v>1045</v>
      </c>
    </row>
    <row r="509" spans="3:3" x14ac:dyDescent="0.3">
      <c r="C509" t="s">
        <v>4049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abSelected="1" topLeftCell="B61" workbookViewId="0">
      <selection activeCell="I69" sqref="I69"/>
    </sheetView>
  </sheetViews>
  <sheetFormatPr defaultRowHeight="14.4" x14ac:dyDescent="0.3"/>
  <cols>
    <col min="1" max="1" width="0" hidden="1" customWidth="1"/>
    <col min="2" max="7" width="20.6640625" customWidth="1"/>
  </cols>
  <sheetData>
    <row r="1" spans="1:11" x14ac:dyDescent="0.3">
      <c r="B1" t="s">
        <v>0</v>
      </c>
      <c r="C1" t="s">
        <v>206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Acme United</v>
      </c>
    </row>
    <row r="2" spans="1:11" x14ac:dyDescent="0.3">
      <c r="B2" t="s">
        <v>2</v>
      </c>
      <c r="C2" t="s">
        <v>207</v>
      </c>
      <c r="F2" t="str">
        <f>TRIM(IF(ISNUMBER(VALUE(RIGHT(B68,1))),REPLACE(B68,LEN(B68),1,""),B68))</f>
        <v>Market Cap (intraday)</v>
      </c>
      <c r="K2" t="str">
        <f>LEFT(C1,FIND("(",C1) - 2)</f>
        <v>Acme United Corporation</v>
      </c>
    </row>
    <row r="3" spans="1:11" x14ac:dyDescent="0.3">
      <c r="F3" t="str">
        <f>TRIM(IF(ISNUMBER(VALUE(RIGHT(B69,1))),REPLACE(B69,LEN(B69),1,""),B69))</f>
        <v>Enterprise Value</v>
      </c>
      <c r="K3" t="str">
        <f>" is scheduled to report earnings "&amp;IFERROR("between "&amp;LEFT(C20,FIND("-",C20)-2)&amp;" and "&amp;RIGHT(C20,FIND("-",C20)-2),"on "&amp;C20)</f>
        <v xml:space="preserve"> is scheduled to report earnings between Jul 20, 2017 and Jul 24, 2017</v>
      </c>
    </row>
    <row r="4" spans="1:11" x14ac:dyDescent="0.3">
      <c r="B4" t="s">
        <v>4</v>
      </c>
      <c r="F4" t="str">
        <f t="shared" ref="F4:F10" si="0">TRIM(IF(ISNUMBER(VALUE(RIGHT(B70,1))),REPLACE(B70,LEN(B70),1,""),B70))</f>
        <v>Trailing P/E</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$27.78, down .39% after opening down from1.51% yesterday's close</v>
      </c>
    </row>
    <row r="5" spans="1:11" x14ac:dyDescent="0.3">
      <c r="F5" t="str">
        <f t="shared" si="0"/>
        <v>Forward P/E</v>
      </c>
      <c r="K5" t="str">
        <f>"The one year target estimate for " &amp; D1 &amp; " is " &amp; TEXT(C23,"$####.00")</f>
        <v>The one year target estimate for Acme United is $30.75</v>
      </c>
    </row>
    <row r="6" spans="1:11" x14ac:dyDescent="0.3">
      <c r="F6" t="str">
        <f t="shared" si="0"/>
        <v>PEG Ratio (5 yr expected)</v>
      </c>
      <c r="K6" t="str">
        <f>" which would be " &amp; IF(OR(LEFT(ABS((C23-C2)/C2*100),1)="8",LEFT(ABS((C23-C2)/C2*100),2)="18"), "an ", "a ")  &amp;TEXT(ABS((C23-C2)/C2),"####.00%")&amp;IF((C23-C2)&gt;0," increase over"," decrease from")&amp;" the current price"</f>
        <v xml:space="preserve"> which would be a 10.69% increase over the current price</v>
      </c>
    </row>
    <row r="7" spans="1:11" x14ac:dyDescent="0.3">
      <c r="A7" s="1">
        <v>0</v>
      </c>
      <c r="B7" t="s">
        <v>5</v>
      </c>
      <c r="C7" t="s">
        <v>208</v>
      </c>
      <c r="F7" t="str">
        <f t="shared" si="0"/>
        <v>Price/Sales (ttm)</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52.08% from last quarter based on the average of 2 analyst estimates (Yahoo Finance)</v>
      </c>
    </row>
    <row r="8" spans="1:11" x14ac:dyDescent="0.3">
      <c r="A8" s="1">
        <v>1</v>
      </c>
      <c r="B8" t="s">
        <v>7</v>
      </c>
      <c r="C8" t="s">
        <v>209</v>
      </c>
      <c r="F8" t="str">
        <f t="shared" si="0"/>
        <v>Price/Book (mrq)</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F9" t="str">
        <f t="shared" si="0"/>
        <v>Enterprise Value/Revenue</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F10" t="str">
        <f t="shared" si="0"/>
        <v>Enterprise Value/EBITDA</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$0.02 in the 2 months leading up to the earnings report</v>
      </c>
    </row>
    <row r="11" spans="1:11" x14ac:dyDescent="0.3">
      <c r="A11" s="1">
        <v>4</v>
      </c>
      <c r="B11" t="s">
        <v>13</v>
      </c>
      <c r="C11" t="s">
        <v>211</v>
      </c>
      <c r="K11" t="str">
        <f>K42</f>
        <v>Acme United has managed to increase revenue, gross income, and EBITDA each year since 2012</v>
      </c>
    </row>
    <row r="12" spans="1:11" x14ac:dyDescent="0.3">
      <c r="A12" s="1">
        <v>5</v>
      </c>
      <c r="B12" t="s">
        <v>15</v>
      </c>
      <c r="C12" t="s">
        <v>212</v>
      </c>
      <c r="D12" t="str">
        <f>LEFT(C12,FIND("-",C12)-2)</f>
        <v>18.89</v>
      </c>
      <c r="E12" t="str">
        <f>TRIM(RIGHT(C12,FIND("-",C12)-1))</f>
        <v>29.49</v>
      </c>
    </row>
    <row r="13" spans="1:11" x14ac:dyDescent="0.3">
      <c r="A13" s="1">
        <v>6</v>
      </c>
      <c r="B13" t="s">
        <v>17</v>
      </c>
      <c r="C13" t="s">
        <v>213</v>
      </c>
    </row>
    <row r="14" spans="1:11" x14ac:dyDescent="0.3">
      <c r="A14" s="1">
        <v>7</v>
      </c>
      <c r="B14" t="s">
        <v>19</v>
      </c>
      <c r="C14" t="s">
        <v>214</v>
      </c>
    </row>
    <row r="16" spans="1:11" x14ac:dyDescent="0.3">
      <c r="A16" s="1">
        <v>0</v>
      </c>
      <c r="B16" t="s">
        <v>21</v>
      </c>
      <c r="C16" t="s">
        <v>215</v>
      </c>
    </row>
    <row r="17" spans="1:13" x14ac:dyDescent="0.3">
      <c r="A17" s="1">
        <v>1</v>
      </c>
      <c r="B17" t="s">
        <v>23</v>
      </c>
      <c r="C17" t="s">
        <v>216</v>
      </c>
      <c r="K17" t="str">
        <f>K2 &amp; K3 &amp; ". " &amp; K4 &amp; ". " &amp; K5 &amp; K6 &amp; ". " &amp; K7 &amp; ". " &amp; K8 &amp; ". " &amp; K9 &amp; "."</f>
        <v>Acme United Corporation is scheduled to report earnings between Jul 20, 2017 and Jul 24, 2017. The stock is currently trading at $27.78, down .39% after opening down from1.51% yesterday's close. The one year target estimate for Acme United is $30.75 which would be a 10.69% increase over the current price. Earnings are expected to decrease by 52.08% from last quarter based on the average of 2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217</v>
      </c>
    </row>
    <row r="19" spans="1:13" x14ac:dyDescent="0.3">
      <c r="A19" s="1">
        <v>3</v>
      </c>
      <c r="B19" t="s">
        <v>26</v>
      </c>
      <c r="C19" t="s">
        <v>218</v>
      </c>
    </row>
    <row r="20" spans="1:13" x14ac:dyDescent="0.3">
      <c r="A20" s="1">
        <v>4</v>
      </c>
      <c r="B20" t="s">
        <v>28</v>
      </c>
      <c r="C20" t="s">
        <v>219</v>
      </c>
    </row>
    <row r="21" spans="1:13" x14ac:dyDescent="0.3">
      <c r="A21" s="1">
        <v>5</v>
      </c>
      <c r="B21" t="s">
        <v>30</v>
      </c>
      <c r="C21" t="s">
        <v>220</v>
      </c>
    </row>
    <row r="22" spans="1:13" x14ac:dyDescent="0.3">
      <c r="A22" s="1">
        <v>6</v>
      </c>
      <c r="B22" t="s">
        <v>32</v>
      </c>
      <c r="C22" t="s">
        <v>221</v>
      </c>
      <c r="J22">
        <f>IF(K22 &lt;&gt; "",1, 0)</f>
        <v>1</v>
      </c>
      <c r="K22" t="str">
        <f>IF(I145="pos_trend","Revenue","")</f>
        <v>Revenue</v>
      </c>
      <c r="L22" t="str">
        <f t="shared" ref="L22:L38" si="1">IF(EXACT(K22,UPPER(K22)),K22,LOWER(K22))</f>
        <v>revenue</v>
      </c>
      <c r="M22" t="str">
        <f>L22</f>
        <v>revenue</v>
      </c>
    </row>
    <row r="23" spans="1:13" x14ac:dyDescent="0.3">
      <c r="A23" s="1">
        <v>7</v>
      </c>
      <c r="B23" t="s">
        <v>33</v>
      </c>
      <c r="C23" t="s">
        <v>222</v>
      </c>
      <c r="J23">
        <f>IF(K23 &lt;&gt; "",2, 0)</f>
        <v>0</v>
      </c>
      <c r="K23" t="str">
        <f>IF(I146="pos_trend",B146,"")</f>
        <v/>
      </c>
      <c r="L23" t="str">
        <f t="shared" si="1"/>
        <v/>
      </c>
      <c r="M23" t="str">
        <f t="shared" ref="M23:M39" si="2">IF(L23&lt;&gt;"", M22 &amp; ", " &amp; L23,M22)</f>
        <v>revenue</v>
      </c>
    </row>
    <row r="24" spans="1:13" x14ac:dyDescent="0.3">
      <c r="J24">
        <f>IF(K24 &lt;&gt; "",3, 0)</f>
        <v>3</v>
      </c>
      <c r="K24" t="str">
        <f>IF(I153="pos_trend",B153,"")</f>
        <v>Gross Income</v>
      </c>
      <c r="L24" t="str">
        <f t="shared" si="1"/>
        <v>gross income</v>
      </c>
      <c r="M24" t="str">
        <f t="shared" si="2"/>
        <v>revenue, gross income</v>
      </c>
    </row>
    <row r="25" spans="1:13" x14ac:dyDescent="0.3">
      <c r="J25">
        <f>IF(K25 &lt;&gt; "",4, 0)</f>
        <v>0</v>
      </c>
      <c r="K25" t="str">
        <f>IF(I154="pos_trend",B154,"")</f>
        <v/>
      </c>
      <c r="L25" t="str">
        <f t="shared" si="1"/>
        <v/>
      </c>
      <c r="M25" t="str">
        <f t="shared" si="2"/>
        <v>revenue, gross income</v>
      </c>
    </row>
    <row r="26" spans="1:13" x14ac:dyDescent="0.3">
      <c r="B26" s="1" t="s">
        <v>35</v>
      </c>
      <c r="C26" s="1" t="s">
        <v>36</v>
      </c>
      <c r="D26" s="1" t="s">
        <v>37</v>
      </c>
      <c r="E26" s="1" t="s">
        <v>38</v>
      </c>
      <c r="F26" s="1" t="s">
        <v>39</v>
      </c>
      <c r="J26">
        <f>IF(K26 &lt;&gt; "",5, 0)</f>
        <v>0</v>
      </c>
      <c r="K26" t="str">
        <f>IF(I155="pos_trend",B155,"")</f>
        <v/>
      </c>
      <c r="L26" t="str">
        <f t="shared" si="1"/>
        <v/>
      </c>
      <c r="M26" t="str">
        <f t="shared" si="2"/>
        <v>revenue, gross income</v>
      </c>
    </row>
    <row r="27" spans="1:13" x14ac:dyDescent="0.3">
      <c r="A27" s="1">
        <v>0</v>
      </c>
      <c r="B27" t="s">
        <v>40</v>
      </c>
      <c r="C27">
        <v>2</v>
      </c>
      <c r="D27">
        <v>2</v>
      </c>
      <c r="E27">
        <v>2</v>
      </c>
      <c r="F27">
        <v>1</v>
      </c>
      <c r="J27">
        <f>IF(K27 &lt;&gt; "",6, 0)</f>
        <v>0</v>
      </c>
      <c r="K27" t="str">
        <f>IF(I172="pos_trend",B172,"")</f>
        <v/>
      </c>
      <c r="L27" t="str">
        <f t="shared" si="1"/>
        <v/>
      </c>
      <c r="M27" t="str">
        <f t="shared" si="2"/>
        <v>revenue, gross income</v>
      </c>
    </row>
    <row r="28" spans="1:13" x14ac:dyDescent="0.3">
      <c r="A28" s="1">
        <v>1</v>
      </c>
      <c r="B28" t="s">
        <v>41</v>
      </c>
      <c r="C28">
        <v>0.96</v>
      </c>
      <c r="D28">
        <v>0.46</v>
      </c>
      <c r="E28">
        <v>1.76</v>
      </c>
      <c r="F28">
        <v>1.96</v>
      </c>
      <c r="J28">
        <f>IF(K28 &lt;&gt; "",7, 0)</f>
        <v>0</v>
      </c>
      <c r="K28" t="str">
        <f>IF(I173="pos_trend",B173,"")</f>
        <v/>
      </c>
      <c r="L28" t="str">
        <f t="shared" si="1"/>
        <v/>
      </c>
      <c r="M28" t="str">
        <f t="shared" si="2"/>
        <v>revenue, gross income</v>
      </c>
    </row>
    <row r="29" spans="1:13" x14ac:dyDescent="0.3">
      <c r="A29" s="1">
        <v>2</v>
      </c>
      <c r="B29" t="s">
        <v>42</v>
      </c>
      <c r="C29">
        <v>0.91</v>
      </c>
      <c r="D29">
        <v>0.44</v>
      </c>
      <c r="E29">
        <v>1.75</v>
      </c>
      <c r="F29">
        <v>1.96</v>
      </c>
      <c r="J29">
        <f>IF(K29 &lt;&gt; "",8, 0)</f>
        <v>0</v>
      </c>
      <c r="K29" t="str">
        <f>IF(I174="pos_trend",B174,"")</f>
        <v/>
      </c>
      <c r="L29" t="str">
        <f t="shared" si="1"/>
        <v/>
      </c>
      <c r="M29" t="str">
        <f t="shared" si="2"/>
        <v>revenue, gross income</v>
      </c>
    </row>
    <row r="30" spans="1:13" x14ac:dyDescent="0.3">
      <c r="A30" s="1">
        <v>3</v>
      </c>
      <c r="B30" t="s">
        <v>43</v>
      </c>
      <c r="C30">
        <v>1</v>
      </c>
      <c r="D30">
        <v>0.48</v>
      </c>
      <c r="E30">
        <v>1.76</v>
      </c>
      <c r="F30">
        <v>1.96</v>
      </c>
      <c r="J30">
        <f>IF(K30 &lt;&gt; "",9, 0)</f>
        <v>0</v>
      </c>
      <c r="K30" t="str">
        <f>IF(I185="pos_trend",B185,"")</f>
        <v/>
      </c>
      <c r="L30" t="str">
        <f t="shared" si="1"/>
        <v/>
      </c>
      <c r="M30" t="str">
        <f t="shared" si="2"/>
        <v>revenue, gross income</v>
      </c>
    </row>
    <row r="31" spans="1:13" x14ac:dyDescent="0.3">
      <c r="A31" s="1">
        <v>4</v>
      </c>
      <c r="B31" t="s">
        <v>44</v>
      </c>
      <c r="C31">
        <v>0.91</v>
      </c>
      <c r="D31">
        <v>0.4</v>
      </c>
      <c r="E31">
        <v>1.64</v>
      </c>
      <c r="F31">
        <v>1.76</v>
      </c>
      <c r="J31">
        <f>IF(K31 &lt;&gt; "",10, 0)</f>
        <v>0</v>
      </c>
      <c r="K31" t="str">
        <f>IF(I186="pos_trend",B186,"")</f>
        <v/>
      </c>
      <c r="L31" t="str">
        <f t="shared" si="1"/>
        <v/>
      </c>
      <c r="M31" t="str">
        <f t="shared" si="2"/>
        <v>revenue, gross income</v>
      </c>
    </row>
    <row r="32" spans="1:13" x14ac:dyDescent="0.3">
      <c r="J32">
        <f>IF(K32 &lt;&gt; "",11, 0)</f>
        <v>0</v>
      </c>
      <c r="K32" t="str">
        <f>IF(I187="pos_trend",B187,"")</f>
        <v/>
      </c>
      <c r="L32" t="str">
        <f t="shared" si="1"/>
        <v/>
      </c>
      <c r="M32" t="str">
        <f t="shared" si="2"/>
        <v>revenue, gross income</v>
      </c>
    </row>
    <row r="33" spans="1:13" x14ac:dyDescent="0.3">
      <c r="B33" s="1" t="s">
        <v>45</v>
      </c>
      <c r="C33" s="1" t="s">
        <v>36</v>
      </c>
      <c r="D33" s="1" t="s">
        <v>37</v>
      </c>
      <c r="E33" s="1" t="s">
        <v>38</v>
      </c>
      <c r="F33" s="1" t="s">
        <v>39</v>
      </c>
      <c r="J33">
        <f>IF(K33 &lt;&gt; "",12, 0)</f>
        <v>0</v>
      </c>
      <c r="K33" t="str">
        <f>IF(I195="pos_trend",B195,"")</f>
        <v/>
      </c>
      <c r="L33" t="str">
        <f t="shared" si="1"/>
        <v/>
      </c>
      <c r="M33" t="str">
        <f t="shared" si="2"/>
        <v>revenue, gross income</v>
      </c>
    </row>
    <row r="34" spans="1:13" x14ac:dyDescent="0.3">
      <c r="A34" s="1">
        <v>0</v>
      </c>
      <c r="B34" t="s">
        <v>40</v>
      </c>
      <c r="C34" t="s">
        <v>223</v>
      </c>
      <c r="D34" t="s">
        <v>223</v>
      </c>
      <c r="E34" t="s">
        <v>223</v>
      </c>
      <c r="F34" t="s">
        <v>224</v>
      </c>
      <c r="J34">
        <f>IF(K34 &lt;&gt; "",13, 0)</f>
        <v>0</v>
      </c>
      <c r="K34" t="str">
        <f>IF(I196="pos_trend",B196,"")</f>
        <v/>
      </c>
      <c r="L34" t="str">
        <f t="shared" si="1"/>
        <v/>
      </c>
      <c r="M34" t="str">
        <f t="shared" si="2"/>
        <v>revenue, gross income</v>
      </c>
    </row>
    <row r="35" spans="1:13" x14ac:dyDescent="0.3">
      <c r="A35" s="1">
        <v>1</v>
      </c>
      <c r="B35" t="s">
        <v>41</v>
      </c>
      <c r="C35" t="s">
        <v>225</v>
      </c>
      <c r="D35" t="s">
        <v>226</v>
      </c>
      <c r="E35" t="s">
        <v>227</v>
      </c>
      <c r="F35" t="s">
        <v>228</v>
      </c>
      <c r="J35">
        <f>IF(K35 &lt;&gt; "",14, 0)</f>
        <v>14</v>
      </c>
      <c r="K35" t="str">
        <f>IF(I201="pos_trend",B201,"")</f>
        <v>EBITDA</v>
      </c>
      <c r="L35" t="str">
        <f t="shared" si="1"/>
        <v>EBITDA</v>
      </c>
      <c r="M35" t="str">
        <f t="shared" si="2"/>
        <v>revenue, gross income, EBITDA</v>
      </c>
    </row>
    <row r="36" spans="1:13" x14ac:dyDescent="0.3">
      <c r="A36" s="1">
        <v>2</v>
      </c>
      <c r="B36" t="s">
        <v>42</v>
      </c>
      <c r="C36" t="s">
        <v>229</v>
      </c>
      <c r="D36" t="s">
        <v>230</v>
      </c>
      <c r="E36" t="s">
        <v>231</v>
      </c>
      <c r="F36" t="s">
        <v>228</v>
      </c>
      <c r="J36">
        <f>IF(K36 &lt;&gt; "",15, 0)</f>
        <v>0</v>
      </c>
      <c r="K36" t="str">
        <f>IF(I202="pos_trend",B202,"")</f>
        <v/>
      </c>
      <c r="L36" t="str">
        <f t="shared" si="1"/>
        <v/>
      </c>
      <c r="M36" t="str">
        <f t="shared" si="2"/>
        <v>revenue, gross income, EBITDA</v>
      </c>
    </row>
    <row r="37" spans="1:13" x14ac:dyDescent="0.3">
      <c r="A37" s="1">
        <v>3</v>
      </c>
      <c r="B37" t="s">
        <v>43</v>
      </c>
      <c r="C37" t="s">
        <v>232</v>
      </c>
      <c r="D37" t="s">
        <v>233</v>
      </c>
      <c r="E37" t="s">
        <v>234</v>
      </c>
      <c r="F37" t="s">
        <v>228</v>
      </c>
      <c r="J37">
        <f>IF(K37 &lt;&gt; "",16, 0)</f>
        <v>0</v>
      </c>
      <c r="K37" t="str">
        <f>IF(I203="pos_trend",B203,"")</f>
        <v/>
      </c>
      <c r="L37" t="str">
        <f t="shared" si="1"/>
        <v/>
      </c>
      <c r="M37" t="str">
        <f t="shared" si="2"/>
        <v>revenue, gross income, EBITDA</v>
      </c>
    </row>
    <row r="38" spans="1:13" x14ac:dyDescent="0.3">
      <c r="A38" s="1">
        <v>4</v>
      </c>
      <c r="B38" t="s">
        <v>53</v>
      </c>
      <c r="C38" t="s">
        <v>235</v>
      </c>
      <c r="D38" t="s">
        <v>236</v>
      </c>
      <c r="E38" t="s">
        <v>237</v>
      </c>
      <c r="F38" t="s">
        <v>227</v>
      </c>
      <c r="J38">
        <f>IF(K38 &lt;&gt; "",17, 0)</f>
        <v>0</v>
      </c>
      <c r="K38" t="str">
        <f>IF(I351="pos_trend",B351,"")</f>
        <v/>
      </c>
      <c r="L38" t="str">
        <f t="shared" si="1"/>
        <v/>
      </c>
      <c r="M38" t="str">
        <f t="shared" si="2"/>
        <v>revenue, gross income, EBITDA</v>
      </c>
    </row>
    <row r="39" spans="1:13" x14ac:dyDescent="0.3">
      <c r="A39" s="1">
        <v>5</v>
      </c>
      <c r="B39" t="s">
        <v>55</v>
      </c>
      <c r="C39" t="s">
        <v>238</v>
      </c>
      <c r="D39" t="s">
        <v>239</v>
      </c>
      <c r="E39" t="s">
        <v>240</v>
      </c>
      <c r="F39" t="s">
        <v>241</v>
      </c>
      <c r="K39" t="str">
        <f>IF(I352="pos_trend",B352,"")</f>
        <v/>
      </c>
      <c r="M39" t="str">
        <f t="shared" si="2"/>
        <v>revenue, gross income, EBITDA</v>
      </c>
    </row>
    <row r="40" spans="1:13" x14ac:dyDescent="0.3">
      <c r="J40">
        <f>MAX(J22:J39)</f>
        <v>14</v>
      </c>
      <c r="K40" t="str">
        <f>VLOOKUP(J40,J22:K39,2)</f>
        <v>EBITDA</v>
      </c>
      <c r="M40" t="str">
        <f>SUBSTITUTE(M39,K40, "and " &amp; K40)</f>
        <v>revenue, gross income, and EBITDA</v>
      </c>
    </row>
    <row r="41" spans="1:13" x14ac:dyDescent="0.3">
      <c r="B41" s="1" t="s">
        <v>58</v>
      </c>
      <c r="C41" s="1" t="s">
        <v>242</v>
      </c>
      <c r="D41" s="1" t="s">
        <v>243</v>
      </c>
      <c r="E41" s="1" t="s">
        <v>244</v>
      </c>
      <c r="F41" s="1" t="s">
        <v>245</v>
      </c>
    </row>
    <row r="42" spans="1:13" x14ac:dyDescent="0.3">
      <c r="A42" s="1">
        <v>0</v>
      </c>
      <c r="B42" t="s">
        <v>63</v>
      </c>
      <c r="C42" t="s">
        <v>246</v>
      </c>
      <c r="D42" t="s">
        <v>247</v>
      </c>
      <c r="E42">
        <v>0.15</v>
      </c>
      <c r="F42">
        <v>0.18</v>
      </c>
      <c r="K42" t="str">
        <f>IF(M40&lt;&gt;"", D1 &amp; " has managed to increase " &amp; M40 &amp; " each year since " &amp; C144, "No positive trends")</f>
        <v>Acme United has managed to increase revenue, gross income, and EBITDA each year since 2012</v>
      </c>
    </row>
    <row r="43" spans="1:13" x14ac:dyDescent="0.3">
      <c r="A43" s="1">
        <v>1</v>
      </c>
      <c r="B43" t="s">
        <v>66</v>
      </c>
      <c r="C43" t="s">
        <v>248</v>
      </c>
      <c r="D43" t="s">
        <v>249</v>
      </c>
      <c r="E43">
        <v>0.15</v>
      </c>
      <c r="F43">
        <v>0.18</v>
      </c>
    </row>
    <row r="44" spans="1:13" x14ac:dyDescent="0.3">
      <c r="A44" s="1">
        <v>2</v>
      </c>
      <c r="B44" t="s">
        <v>69</v>
      </c>
      <c r="C44" t="s">
        <v>250</v>
      </c>
      <c r="D44" t="s">
        <v>67</v>
      </c>
    </row>
    <row r="45" spans="1:13" x14ac:dyDescent="0.3">
      <c r="A45" s="1">
        <v>3</v>
      </c>
      <c r="B45" t="s">
        <v>72</v>
      </c>
      <c r="C45" t="s">
        <v>251</v>
      </c>
      <c r="D45" t="s">
        <v>252</v>
      </c>
    </row>
    <row r="47" spans="1:13" x14ac:dyDescent="0.3">
      <c r="B47" s="1" t="s">
        <v>75</v>
      </c>
      <c r="C47" s="1" t="s">
        <v>36</v>
      </c>
      <c r="D47" s="1" t="s">
        <v>37</v>
      </c>
      <c r="E47" s="1" t="s">
        <v>38</v>
      </c>
      <c r="F47" s="1" t="s">
        <v>39</v>
      </c>
    </row>
    <row r="48" spans="1:13" x14ac:dyDescent="0.3">
      <c r="A48" s="1">
        <v>0</v>
      </c>
      <c r="B48" t="s">
        <v>76</v>
      </c>
      <c r="C48">
        <v>0.96</v>
      </c>
      <c r="D48">
        <v>0.46</v>
      </c>
      <c r="E48">
        <v>1.76</v>
      </c>
      <c r="F48">
        <v>1.96</v>
      </c>
    </row>
    <row r="49" spans="1:14" x14ac:dyDescent="0.3">
      <c r="A49" s="1">
        <v>1</v>
      </c>
      <c r="B49" t="s">
        <v>77</v>
      </c>
      <c r="C49">
        <v>0.96</v>
      </c>
      <c r="D49">
        <v>0.46</v>
      </c>
      <c r="E49">
        <v>1.76</v>
      </c>
      <c r="F49">
        <v>1.96</v>
      </c>
    </row>
    <row r="50" spans="1:14" x14ac:dyDescent="0.3">
      <c r="A50" s="1">
        <v>2</v>
      </c>
      <c r="B50" t="s">
        <v>78</v>
      </c>
      <c r="C50">
        <v>0.96</v>
      </c>
      <c r="D50">
        <v>0.46</v>
      </c>
      <c r="E50">
        <v>1.76</v>
      </c>
      <c r="F50">
        <v>1.96</v>
      </c>
    </row>
    <row r="51" spans="1:14" x14ac:dyDescent="0.3">
      <c r="A51" s="1">
        <v>3</v>
      </c>
      <c r="B51" t="s">
        <v>79</v>
      </c>
      <c r="C51">
        <v>0.96</v>
      </c>
      <c r="D51">
        <v>0.46</v>
      </c>
      <c r="E51">
        <v>1.76</v>
      </c>
      <c r="F51">
        <v>1.96</v>
      </c>
    </row>
    <row r="52" spans="1:14" x14ac:dyDescent="0.3">
      <c r="A52" s="1">
        <v>4</v>
      </c>
      <c r="B52" t="s">
        <v>80</v>
      </c>
      <c r="C52">
        <v>1</v>
      </c>
      <c r="D52">
        <v>0.45</v>
      </c>
      <c r="E52">
        <v>1.77</v>
      </c>
      <c r="F52">
        <v>1.98</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253</v>
      </c>
      <c r="D60" s="1" t="s">
        <v>88</v>
      </c>
      <c r="E60" s="1" t="s">
        <v>89</v>
      </c>
      <c r="F60" s="1" t="s">
        <v>90</v>
      </c>
      <c r="I60" t="str">
        <f t="shared" ref="I60:I123" si="3">IF(AND(K60&gt; J60, L60&gt; K60, M60&gt; L60, N60&gt; M60), "pos_trend", IF(AND(K60&lt; J60, L60&lt; K60, M60&lt; L60, N60&lt; M60), "neg_trend", "N/A"))</f>
        <v>N/A</v>
      </c>
      <c r="J60" t="str">
        <f t="shared" ref="J60:J123" si="4">IF(TRIM(C60)="-", "N/A", IF(RIGHT(C60,1)="M",1000000*VALUE(LEFT(C60,LEN(C60)-1)),IF(RIGHT(C60,1)="B",1000000000*VALUE(LEFT(C60,LEN(C60)-1)),IF(RIGHT(C60,1)="%",0.01*VALUE(LEFT(C60,LEN(C60)-1)),C60))))</f>
        <v>ACU</v>
      </c>
      <c r="K60" t="str">
        <f t="shared" ref="K60:K123" si="5">IF(TRIM(D60)="-", "N/A", IF(RIGHT(D60,1)="M",1000000*VALUE(LEFT(D60,LEN(D60)-1)),IF(RIGHT(D60,1)="B",1000000000*VALUE(LEFT(D60,LEN(D60)-1)),IF(RIGHT(D60,1)="%",0.01*VALUE(LEFT(D60,LEN(D60)-1)),D60))))</f>
        <v>Industry</v>
      </c>
      <c r="L60" t="str">
        <f t="shared" ref="L60:L123" si="6">IF(TRIM(E60)="-", "N/A", IF(RIGHT(E60,1)="M",1000000*VALUE(LEFT(E60,LEN(E60)-1)),IF(RIGHT(E60,1)="B",1000000000*VALUE(LEFT(E60,LEN(E60)-1)),IF(RIGHT(E60,1)="%",0.01*VALUE(LEFT(E60,LEN(E60)-1)),E60))))</f>
        <v>Sector</v>
      </c>
      <c r="M60" t="str">
        <f t="shared" ref="M60:M123" si="7">IF(TRIM(F60)="-", "N/A", IF(RIGHT(F60,1)="M",1000000*VALUE(LEFT(F60,LEN(F60)-1)),IF(RIGHT(F60,1)="B",1000000000*VALUE(LEFT(F60,LEN(F60)-1)),IF(RIGHT(F60,1)="%",0.01*VALUE(LEFT(F60,LEN(F60)-1)),F60))))</f>
        <v>S&amp;P 500</v>
      </c>
      <c r="N60">
        <f t="shared" ref="N60:N123" si="8">IF(TRIM(G60)="-", "N/A", IF(RIGHT(G60,1)="M",1000000*VALUE(LEFT(G60,LEN(G60)-1)),IF(RIGHT(G60,1)="B",1000000000*VALUE(LEFT(G60,LEN(G60)-1)),IF(RIGHT(G60,1)="%",0.01*VALUE(LEFT(G60,LEN(G60)-1)),G60))))</f>
        <v>0</v>
      </c>
    </row>
    <row r="61" spans="1:14" x14ac:dyDescent="0.3">
      <c r="A61" s="1">
        <v>0</v>
      </c>
      <c r="B61" t="s">
        <v>91</v>
      </c>
      <c r="C61" t="s">
        <v>254</v>
      </c>
      <c r="F61">
        <v>0.19</v>
      </c>
      <c r="I61" t="str">
        <f t="shared" si="3"/>
        <v>N/A</v>
      </c>
      <c r="J61">
        <f t="shared" si="4"/>
        <v>5.5E-2</v>
      </c>
      <c r="K61">
        <f t="shared" si="5"/>
        <v>0</v>
      </c>
      <c r="L61">
        <f t="shared" si="6"/>
        <v>0</v>
      </c>
      <c r="M61">
        <f t="shared" si="7"/>
        <v>0.19</v>
      </c>
      <c r="N61">
        <f t="shared" si="8"/>
        <v>0</v>
      </c>
    </row>
    <row r="62" spans="1:14" x14ac:dyDescent="0.3">
      <c r="A62" s="1">
        <v>1</v>
      </c>
      <c r="B62" t="s">
        <v>92</v>
      </c>
      <c r="C62" t="s">
        <v>255</v>
      </c>
      <c r="F62">
        <v>0.21</v>
      </c>
      <c r="I62" t="str">
        <f t="shared" si="3"/>
        <v>N/A</v>
      </c>
      <c r="J62">
        <f t="shared" si="4"/>
        <v>0.15</v>
      </c>
      <c r="K62">
        <f t="shared" si="5"/>
        <v>0</v>
      </c>
      <c r="L62">
        <f t="shared" si="6"/>
        <v>0</v>
      </c>
      <c r="M62">
        <f t="shared" si="7"/>
        <v>0.21</v>
      </c>
      <c r="N62">
        <f t="shared" si="8"/>
        <v>0</v>
      </c>
    </row>
    <row r="63" spans="1:14" x14ac:dyDescent="0.3">
      <c r="A63" s="1">
        <v>2</v>
      </c>
      <c r="B63" t="s">
        <v>94</v>
      </c>
      <c r="C63" t="s">
        <v>256</v>
      </c>
      <c r="F63">
        <v>0.08</v>
      </c>
      <c r="I63" t="str">
        <f t="shared" si="3"/>
        <v>N/A</v>
      </c>
      <c r="J63">
        <f t="shared" si="4"/>
        <v>7.2999999999999995E-2</v>
      </c>
      <c r="K63">
        <f t="shared" si="5"/>
        <v>0</v>
      </c>
      <c r="L63">
        <f t="shared" si="6"/>
        <v>0</v>
      </c>
      <c r="M63">
        <f t="shared" si="7"/>
        <v>0.08</v>
      </c>
      <c r="N63">
        <f t="shared" si="8"/>
        <v>0</v>
      </c>
    </row>
    <row r="64" spans="1:14" x14ac:dyDescent="0.3">
      <c r="A64" s="1">
        <v>3</v>
      </c>
      <c r="B64" t="s">
        <v>96</v>
      </c>
      <c r="C64" t="s">
        <v>257</v>
      </c>
      <c r="F64">
        <v>0.12</v>
      </c>
      <c r="I64" t="str">
        <f t="shared" si="3"/>
        <v>N/A</v>
      </c>
      <c r="J64">
        <f t="shared" si="4"/>
        <v>0.114</v>
      </c>
      <c r="K64">
        <f t="shared" si="5"/>
        <v>0</v>
      </c>
      <c r="L64">
        <f t="shared" si="6"/>
        <v>0</v>
      </c>
      <c r="M64">
        <f t="shared" si="7"/>
        <v>0.12</v>
      </c>
      <c r="N64">
        <f t="shared" si="8"/>
        <v>0</v>
      </c>
    </row>
    <row r="65" spans="1:14" x14ac:dyDescent="0.3">
      <c r="A65" s="1">
        <v>4</v>
      </c>
      <c r="B65" t="s">
        <v>98</v>
      </c>
      <c r="C65" t="s">
        <v>258</v>
      </c>
      <c r="F65">
        <v>0.09</v>
      </c>
      <c r="I65" t="str">
        <f t="shared" ref="I65:I81" si="9">IF(AND(K65&gt; J65, L65&gt; K65, M65&gt; L65, N65&gt; M65), "pos_trend", IF(AND(K65&lt; J65, L65&lt; K65, M65&lt; L65, N65&lt; M65), "neg_trend", "N/A"))</f>
        <v>N/A</v>
      </c>
      <c r="J65">
        <f t="shared" ref="J65:J81" si="10">IF(TRIM(C65)="-", "N/A", IF(RIGHT(C65,1)="M",1000000*VALUE(LEFT(C65,LEN(C65)-1)),IF(RIGHT(C65,1)="B",1000000000*VALUE(LEFT(C65,LEN(C65)-1)),IF(RIGHT(C65,1)="%",0.01*VALUE(LEFT(C65,LEN(C65)-1)),C65))))</f>
        <v>0.1</v>
      </c>
      <c r="K65">
        <f t="shared" ref="K65:K81" si="11">IF(TRIM(D65)="-", "N/A", IF(RIGHT(D65,1)="M",1000000*VALUE(LEFT(D65,LEN(D65)-1)),IF(RIGHT(D65,1)="B",1000000000*VALUE(LEFT(D65,LEN(D65)-1)),IF(RIGHT(D65,1)="%",0.01*VALUE(LEFT(D65,LEN(D65)-1)),D65))))</f>
        <v>0</v>
      </c>
      <c r="L65">
        <f t="shared" ref="L65:L81" si="12">IF(TRIM(E65)="-", "N/A", IF(RIGHT(E65,1)="M",1000000*VALUE(LEFT(E65,LEN(E65)-1)),IF(RIGHT(E65,1)="B",1000000000*VALUE(LEFT(E65,LEN(E65)-1)),IF(RIGHT(E65,1)="%",0.01*VALUE(LEFT(E65,LEN(E65)-1)),E65))))</f>
        <v>0</v>
      </c>
      <c r="M65">
        <f t="shared" ref="M65:M81" si="13">IF(TRIM(F65)="-", "N/A", IF(RIGHT(F65,1)="M",1000000*VALUE(LEFT(F65,LEN(F65)-1)),IF(RIGHT(F65,1)="B",1000000000*VALUE(LEFT(F65,LEN(F65)-1)),IF(RIGHT(F65,1)="%",0.01*VALUE(LEFT(F65,LEN(F65)-1)),F65))))</f>
        <v>0.09</v>
      </c>
      <c r="N65">
        <f t="shared" ref="N65:N81" si="14">IF(TRIM(G65)="-", "N/A", IF(RIGHT(G65,1)="M",1000000*VALUE(LEFT(G65,LEN(G65)-1)),IF(RIGHT(G65,1)="B",1000000000*VALUE(LEFT(G65,LEN(G65)-1)),IF(RIGHT(G65,1)="%",0.01*VALUE(LEFT(G65,LEN(G65)-1)),G65))))</f>
        <v>0</v>
      </c>
    </row>
    <row r="66" spans="1:14" x14ac:dyDescent="0.3">
      <c r="A66" s="1">
        <v>5</v>
      </c>
      <c r="B66" t="s">
        <v>100</v>
      </c>
      <c r="C66" t="s">
        <v>259</v>
      </c>
      <c r="I66" t="str">
        <f t="shared" si="9"/>
        <v>N/A</v>
      </c>
      <c r="J66">
        <f t="shared" si="10"/>
        <v>4.99E-2</v>
      </c>
      <c r="K66">
        <f t="shared" si="11"/>
        <v>0</v>
      </c>
      <c r="L66">
        <f t="shared" si="12"/>
        <v>0</v>
      </c>
      <c r="M66">
        <f t="shared" si="13"/>
        <v>0</v>
      </c>
      <c r="N66">
        <f t="shared" si="14"/>
        <v>0</v>
      </c>
    </row>
    <row r="67" spans="1:14" x14ac:dyDescent="0.3">
      <c r="D67" t="s">
        <v>10832</v>
      </c>
      <c r="E67" t="str">
        <f>C1</f>
        <v>Acme United Corporation (ACU)</v>
      </c>
      <c r="I67" t="str">
        <f t="shared" si="9"/>
        <v>N/A</v>
      </c>
      <c r="J67">
        <f t="shared" si="10"/>
        <v>0</v>
      </c>
      <c r="K67" t="str">
        <f t="shared" si="11"/>
        <v>Comp Average</v>
      </c>
      <c r="L67" t="str">
        <f t="shared" si="12"/>
        <v>Acme United Corporation (ACU)</v>
      </c>
      <c r="M67">
        <f t="shared" si="13"/>
        <v>0</v>
      </c>
      <c r="N67">
        <f t="shared" si="14"/>
        <v>0</v>
      </c>
    </row>
    <row r="68" spans="1:14" x14ac:dyDescent="0.3">
      <c r="A68" s="1">
        <v>0</v>
      </c>
      <c r="B68" t="s">
        <v>102</v>
      </c>
      <c r="C68" t="s">
        <v>215</v>
      </c>
      <c r="D68">
        <f ca="1">AVERAGE(VALUE(INDIRECT("J"&amp;(MATCH(B68,B69:B500,0)+68))),VALUE(INDIRECT("J"&amp;(MATCH(B68,B69:B500,0)+79))),VALUE(INDIRECT("J"&amp;(MATCH(B68,B69:B500,0)+90))),VALUE(INDIRECT("J"&amp;(MATCH(B68,B69:B500,0)+101))))</f>
        <v>42592500</v>
      </c>
      <c r="E68" t="str">
        <f ca="1">IF(AND(C68&lt;&gt;"",D68&lt;&gt;0),IF(J68&gt;K68,"above average","below average"),"no data")</f>
        <v>above average</v>
      </c>
      <c r="I68" t="str">
        <f t="shared" ca="1" si="9"/>
        <v>N/A</v>
      </c>
      <c r="J68">
        <f t="shared" si="10"/>
        <v>93190000</v>
      </c>
      <c r="K68">
        <f t="shared" ca="1" si="11"/>
        <v>42592500</v>
      </c>
      <c r="L68" t="str">
        <f t="shared" ca="1" si="12"/>
        <v>above average</v>
      </c>
      <c r="M68">
        <f t="shared" si="13"/>
        <v>0</v>
      </c>
      <c r="N68">
        <f t="shared" si="14"/>
        <v>0</v>
      </c>
    </row>
    <row r="69" spans="1:14" x14ac:dyDescent="0.3">
      <c r="A69" s="1">
        <v>1</v>
      </c>
      <c r="B69" t="s">
        <v>103</v>
      </c>
      <c r="D69">
        <f ca="1">AVERAGE(VALUE(INDIRECT("J"&amp;(MATCH(B69,B70:B501,0)+69))),VALUE(INDIRECT("J"&amp;(MATCH(B69,B70:B501,0)+80))),VALUE(INDIRECT("J"&amp;(MATCH(B69,B70:B501,0)+91))),VALUE(INDIRECT("J"&amp;(MATCH(B69,B70:B501,0)+102))))</f>
        <v>0</v>
      </c>
      <c r="E69" t="str">
        <f t="shared" ref="E69:E76" ca="1" si="15">IF(AND(C69&lt;&gt;"",D69&lt;&gt;0),IF(J69&gt;K69,"above average","below average"),"no data")</f>
        <v>no data</v>
      </c>
      <c r="I69" t="str">
        <f t="shared" ca="1" si="9"/>
        <v>N/A</v>
      </c>
      <c r="J69">
        <f t="shared" si="10"/>
        <v>0</v>
      </c>
      <c r="K69">
        <f t="shared" ca="1" si="11"/>
        <v>0</v>
      </c>
      <c r="L69" t="str">
        <f t="shared" ca="1" si="12"/>
        <v>no data</v>
      </c>
      <c r="M69">
        <f t="shared" si="13"/>
        <v>0</v>
      </c>
      <c r="N69">
        <f t="shared" si="14"/>
        <v>0</v>
      </c>
    </row>
    <row r="70" spans="1:14" x14ac:dyDescent="0.3">
      <c r="A70" s="1">
        <v>2</v>
      </c>
      <c r="B70" t="s">
        <v>104</v>
      </c>
      <c r="C70" t="s">
        <v>217</v>
      </c>
      <c r="D70">
        <f ca="1">AVERAGE(VALUE(INDIRECT("J"&amp;(MATCH(B70,B71:B502,0)+70))),VALUE(INDIRECT("J"&amp;(MATCH(B70,B71:B502,0)+81))),VALUE(INDIRECT("J"&amp;(MATCH(B70,B71:B502,0)+92))),VALUE(INDIRECT("J"&amp;(MATCH(B70,B71:B502,0)+103))))</f>
        <v>0.7475000000000005</v>
      </c>
      <c r="E70" t="str">
        <f t="shared" ca="1" si="15"/>
        <v>above average</v>
      </c>
      <c r="F70" t="str">
        <f ca="1">IF(E70="above average",LOWER(TRIM(IF(ISNUMBER(VALUE(RIGHT(B70,1))),REPLACE(B70,LEN(B70),1,""),B70))),"")</f>
        <v>trailing p/e</v>
      </c>
      <c r="G70" t="str">
        <f ca="1">IFERROR(LEFT(F70,FIND("(",F70) - 2),F70)</f>
        <v>trailing p/e</v>
      </c>
      <c r="I70" t="str">
        <f t="shared" ca="1" si="9"/>
        <v>N/A</v>
      </c>
      <c r="J70" t="str">
        <f t="shared" si="10"/>
        <v>16.84</v>
      </c>
      <c r="K70">
        <f t="shared" ca="1" si="11"/>
        <v>0.7475000000000005</v>
      </c>
      <c r="L70" t="str">
        <f t="shared" ca="1" si="12"/>
        <v>above average</v>
      </c>
      <c r="M70" t="str">
        <f t="shared" ca="1" si="13"/>
        <v>trailing p/e</v>
      </c>
      <c r="N70" t="str">
        <f t="shared" ca="1" si="14"/>
        <v>trailing p/e</v>
      </c>
    </row>
    <row r="71" spans="1:14" x14ac:dyDescent="0.3">
      <c r="A71" s="1">
        <v>3</v>
      </c>
      <c r="B71" t="s">
        <v>105</v>
      </c>
      <c r="C71" t="s">
        <v>260</v>
      </c>
      <c r="D71">
        <f ca="1">AVERAGE(VALUE(INDIRECT("J"&amp;(MATCH(B71,B72:B503,0)+71))),VALUE(INDIRECT("J"&amp;(MATCH(B71,B72:B503,0)+82))),VALUE(INDIRECT("J"&amp;(MATCH(B71,B72:B503,0)+93))),VALUE(INDIRECT("J"&amp;(MATCH(B71,B72:B503,0)+104))))</f>
        <v>0</v>
      </c>
      <c r="E71" t="str">
        <f t="shared" ca="1" si="15"/>
        <v>no data</v>
      </c>
      <c r="F71" t="str">
        <f t="shared" ref="F71:F76" ca="1" si="16">IF(E71="above average",LOWER(TRIM(IF(ISNUMBER(VALUE(RIGHT(B71,1))),REPLACE(B71,LEN(B71),1,""),B71))),"")</f>
        <v/>
      </c>
      <c r="G71" t="str">
        <f ca="1">IF(F71&lt;&gt;"", G70 &amp; ", " &amp; IFERROR(LEFT(F71,FIND("(",F71) - 2),F71),G70)</f>
        <v>trailing p/e</v>
      </c>
      <c r="I71" t="str">
        <f t="shared" ca="1" si="9"/>
        <v>N/A</v>
      </c>
      <c r="J71" t="str">
        <f t="shared" si="10"/>
        <v>14.17</v>
      </c>
      <c r="K71">
        <f t="shared" ca="1" si="11"/>
        <v>0</v>
      </c>
      <c r="L71" t="str">
        <f t="shared" ca="1" si="12"/>
        <v>no data</v>
      </c>
      <c r="M71" t="str">
        <f t="shared" ca="1" si="13"/>
        <v/>
      </c>
      <c r="N71" t="str">
        <f t="shared" ca="1" si="14"/>
        <v>trailing p/e</v>
      </c>
    </row>
    <row r="72" spans="1:14" x14ac:dyDescent="0.3">
      <c r="A72" s="1">
        <v>4</v>
      </c>
      <c r="B72" t="s">
        <v>107</v>
      </c>
      <c r="C72" t="s">
        <v>261</v>
      </c>
      <c r="D72">
        <f ca="1">AVERAGE(VALUE(INDIRECT("J"&amp;(MATCH(B72,B73:B504,0)+72))),VALUE(INDIRECT("J"&amp;(MATCH(B72,B73:B504,0)+83))),VALUE(INDIRECT("J"&amp;(MATCH(B72,B73:B504,0)+94))),VALUE(INDIRECT("J"&amp;(MATCH(B72,B73:B504,0)+105))))</f>
        <v>0</v>
      </c>
      <c r="E72" t="str">
        <f t="shared" ca="1" si="15"/>
        <v>no data</v>
      </c>
      <c r="F72" t="str">
        <f t="shared" ca="1" si="16"/>
        <v/>
      </c>
      <c r="G72" t="str">
        <f ca="1">IF(F72&lt;&gt;"", G71 &amp; ", " &amp; IFERROR(LEFT(F72,FIND("(",F72) - 2),F72),G71)</f>
        <v>trailing p/e</v>
      </c>
      <c r="I72" t="str">
        <f t="shared" ca="1" si="9"/>
        <v>N/A</v>
      </c>
      <c r="J72" t="str">
        <f t="shared" si="10"/>
        <v>1.60</v>
      </c>
      <c r="K72">
        <f t="shared" ca="1" si="11"/>
        <v>0</v>
      </c>
      <c r="L72" t="str">
        <f t="shared" ca="1" si="12"/>
        <v>no data</v>
      </c>
      <c r="M72" t="str">
        <f t="shared" ca="1" si="13"/>
        <v/>
      </c>
      <c r="N72" t="str">
        <f t="shared" ca="1" si="14"/>
        <v>trailing p/e</v>
      </c>
    </row>
    <row r="73" spans="1:14" x14ac:dyDescent="0.3">
      <c r="A73" s="1">
        <v>5</v>
      </c>
      <c r="B73" t="s">
        <v>109</v>
      </c>
      <c r="C73" t="s">
        <v>262</v>
      </c>
      <c r="D73">
        <f ca="1">AVERAGE(VALUE(INDIRECT("J"&amp;(MATCH(B73,B74:B505,0)+73))),VALUE(INDIRECT("J"&amp;(MATCH(B73,B74:B505,0)+84))),VALUE(INDIRECT("J"&amp;(MATCH(B73,B74:B505,0)+95))),VALUE(INDIRECT("J"&amp;(MATCH(B73,B74:B505,0)+106))))</f>
        <v>0.94750000000000001</v>
      </c>
      <c r="E73" t="str">
        <f t="shared" ca="1" si="15"/>
        <v>above average</v>
      </c>
      <c r="F73" t="str">
        <f t="shared" ca="1" si="16"/>
        <v>price/sales (ttm)</v>
      </c>
      <c r="G73" t="str">
        <f ca="1">IF(F73&lt;&gt;"", G72 &amp; ", " &amp; IFERROR(LEFT(F73,FIND("(",F73) - 2),F73),G72)</f>
        <v>trailing p/e, price/sales</v>
      </c>
      <c r="I73" t="str">
        <f t="shared" ca="1" si="9"/>
        <v>N/A</v>
      </c>
      <c r="J73" t="str">
        <f t="shared" si="10"/>
        <v>0.73</v>
      </c>
      <c r="K73">
        <f t="shared" ca="1" si="11"/>
        <v>0.94750000000000001</v>
      </c>
      <c r="L73" t="str">
        <f t="shared" ca="1" si="12"/>
        <v>above average</v>
      </c>
      <c r="M73" t="str">
        <f t="shared" ca="1" si="13"/>
        <v>price/sales (ttm)</v>
      </c>
      <c r="N73" t="str">
        <f t="shared" ca="1" si="14"/>
        <v>trailing p/e, price/sales</v>
      </c>
    </row>
    <row r="74" spans="1:14" x14ac:dyDescent="0.3">
      <c r="A74" s="1">
        <v>6</v>
      </c>
      <c r="B74" t="s">
        <v>111</v>
      </c>
      <c r="C74" t="s">
        <v>263</v>
      </c>
      <c r="D74">
        <f ca="1">AVERAGE(VALUE(INDIRECT("J"&amp;(MATCH(B74,B75:B506,0)+74))),VALUE(INDIRECT("J"&amp;(MATCH(B74,B75:B506,0)+85))),VALUE(INDIRECT("J"&amp;(MATCH(B74,B75:B506,0)+96))),VALUE(INDIRECT("J"&amp;(MATCH(B74,B75:B506,0)+107))))</f>
        <v>1.2650000000000001</v>
      </c>
      <c r="E74" t="str">
        <f t="shared" ca="1" si="15"/>
        <v>above average</v>
      </c>
      <c r="F74" t="str">
        <f t="shared" ca="1" si="16"/>
        <v>price/book (mrq)</v>
      </c>
      <c r="G74" t="str">
        <f ca="1">IF(F74&lt;&gt;"", G73 &amp; ", " &amp; IFERROR(LEFT(F74,FIND("(",F74) - 2),F74),G73)</f>
        <v>trailing p/e, price/sales, price/book</v>
      </c>
      <c r="I74" t="str">
        <f t="shared" ca="1" si="9"/>
        <v>N/A</v>
      </c>
      <c r="J74" t="str">
        <f t="shared" si="10"/>
        <v>1.99</v>
      </c>
      <c r="K74">
        <f t="shared" ca="1" si="11"/>
        <v>1.2650000000000001</v>
      </c>
      <c r="L74" t="str">
        <f t="shared" ca="1" si="12"/>
        <v>above average</v>
      </c>
      <c r="M74" t="str">
        <f t="shared" ca="1" si="13"/>
        <v>price/book (mrq)</v>
      </c>
      <c r="N74" t="str">
        <f t="shared" ca="1" si="14"/>
        <v>trailing p/e, price/sales, price/book</v>
      </c>
    </row>
    <row r="75" spans="1:14" x14ac:dyDescent="0.3">
      <c r="A75" s="1">
        <v>7</v>
      </c>
      <c r="B75" t="s">
        <v>113</v>
      </c>
      <c r="D75">
        <f ca="1">AVERAGE(VALUE(INDIRECT("J"&amp;(MATCH(B75,B76:B507,0)+75))),VALUE(INDIRECT("J"&amp;(MATCH(B75,B76:B507,0)+86))),VALUE(INDIRECT("J"&amp;(MATCH(B75,B76:B507,0)+97))),VALUE(INDIRECT("J"&amp;(MATCH(B75,B76:B507,0)+108))))</f>
        <v>0</v>
      </c>
      <c r="E75" t="str">
        <f t="shared" ca="1" si="15"/>
        <v>no data</v>
      </c>
      <c r="F75" t="str">
        <f t="shared" ca="1" si="16"/>
        <v/>
      </c>
      <c r="G75" t="str">
        <f t="shared" ref="G75:G76" ca="1" si="17">IF(F75&lt;&gt;"", G74 &amp; ", " &amp; IFERROR(LEFT(F75,FIND("(",F75) - 2),F75),G74)</f>
        <v>trailing p/e, price/sales, price/book</v>
      </c>
      <c r="I75" t="str">
        <f t="shared" ca="1" si="9"/>
        <v>N/A</v>
      </c>
      <c r="J75">
        <f t="shared" si="10"/>
        <v>0</v>
      </c>
      <c r="K75">
        <f t="shared" ca="1" si="11"/>
        <v>0</v>
      </c>
      <c r="L75" t="str">
        <f t="shared" ca="1" si="12"/>
        <v>no data</v>
      </c>
      <c r="M75" t="str">
        <f t="shared" ca="1" si="13"/>
        <v/>
      </c>
      <c r="N75" t="str">
        <f t="shared" ca="1" si="14"/>
        <v>trailing p/e, price/sales, price/book</v>
      </c>
    </row>
    <row r="76" spans="1:14" x14ac:dyDescent="0.3">
      <c r="A76" s="1">
        <v>8</v>
      </c>
      <c r="B76" t="s">
        <v>114</v>
      </c>
      <c r="D76">
        <f ca="1">AVERAGE(VALUE(INDIRECT("J"&amp;(MATCH(B76,B77:B508,0)+76))),VALUE(INDIRECT("J"&amp;(MATCH(B76,B77:B508,0)+87))),VALUE(INDIRECT("J"&amp;(MATCH(B76,B77:B508,0)+98))),VALUE(INDIRECT("J"&amp;(MATCH(B76,B77:B508,0)+109))))</f>
        <v>0</v>
      </c>
      <c r="E76" t="str">
        <f t="shared" ca="1" si="15"/>
        <v>no data</v>
      </c>
      <c r="F76" t="str">
        <f t="shared" ca="1" si="16"/>
        <v/>
      </c>
      <c r="G76" t="str">
        <f t="shared" ca="1" si="17"/>
        <v>trailing p/e, price/sales, price/book</v>
      </c>
      <c r="I76" t="str">
        <f t="shared" ca="1" si="9"/>
        <v>N/A</v>
      </c>
      <c r="J76">
        <f t="shared" si="10"/>
        <v>0</v>
      </c>
      <c r="K76">
        <f t="shared" ca="1" si="11"/>
        <v>0</v>
      </c>
      <c r="L76" t="str">
        <f t="shared" ca="1" si="12"/>
        <v>no data</v>
      </c>
      <c r="M76" t="str">
        <f t="shared" ca="1" si="13"/>
        <v/>
      </c>
      <c r="N76" t="str">
        <f t="shared" ca="1" si="14"/>
        <v>trailing p/e, price/sales, price/book</v>
      </c>
    </row>
    <row r="77" spans="1:14" x14ac:dyDescent="0.3">
      <c r="F77" t="str">
        <f ca="1">IF(F76="",IF(F75="",IF(F74="",IF(F73="",IF(F72="",IF(F71="",IFERROR(LEFT(F70,FIND("(",F70) - 2),F70),IFERROR(LEFT(F71,FIND("(",F71) - 2),F71)),IFERROR(LEFT(F72,FIND("(",F72) - 2),F72)),IFERROR(LEFT(F73,FIND("(",F73) - 2),F73)),IFERROR(LEFT(F74,FIND("(",F74) - 2),F74)),IFERROR(LEFT(F75,FIND("(",F75) - 2),F75)),IFERROR(LEFT(F76,FIND("(",F76) - 2),F76))</f>
        <v>price/book</v>
      </c>
      <c r="G77" t="str">
        <f ca="1">SUBSTITUTE(G76,F77, "and " &amp; F77)</f>
        <v>trailing p/e, price/sales, and price/book</v>
      </c>
      <c r="I77" t="str">
        <f t="shared" ca="1" si="9"/>
        <v>N/A</v>
      </c>
      <c r="J77">
        <f t="shared" si="10"/>
        <v>0</v>
      </c>
      <c r="K77">
        <f t="shared" si="11"/>
        <v>0</v>
      </c>
      <c r="L77">
        <f t="shared" si="12"/>
        <v>0</v>
      </c>
      <c r="M77" t="str">
        <f t="shared" ca="1" si="13"/>
        <v>price/book</v>
      </c>
      <c r="N77" t="str">
        <f t="shared" ca="1" si="14"/>
        <v>trailing p/e, price/sales, and price/book</v>
      </c>
    </row>
    <row r="78" spans="1:14" x14ac:dyDescent="0.3">
      <c r="A78" s="1">
        <v>0</v>
      </c>
      <c r="B78" t="s">
        <v>115</v>
      </c>
      <c r="C78" t="s">
        <v>116</v>
      </c>
      <c r="D78" t="str">
        <f ca="1">IF(COUNTIF(E70:E76,"=above average")&gt;1,"There are some indications that "&amp;D1&amp;" may be overvalued. The company has a higher " &amp; " " &amp; G77 &amp; " than the comparable average", "Inconclusive")</f>
        <v>There are some indications that Acme United may be overvalued. The company has a higher  trailing p/e, price/sales, and price/book than the comparable average</v>
      </c>
      <c r="I78" t="str">
        <f t="shared" ca="1" si="9"/>
        <v>N/A</v>
      </c>
      <c r="J78" t="str">
        <f t="shared" si="10"/>
        <v>Dec 31, 2016</v>
      </c>
      <c r="K78" t="str">
        <f t="shared" ca="1" si="11"/>
        <v>There are some indications that Acme United may be overvalued. The company has a higher  trailing p/e, price/sales, and price/book than the comparable average</v>
      </c>
      <c r="L78">
        <f t="shared" si="12"/>
        <v>0</v>
      </c>
      <c r="M78">
        <f t="shared" si="13"/>
        <v>0</v>
      </c>
      <c r="N78">
        <f t="shared" si="14"/>
        <v>0</v>
      </c>
    </row>
    <row r="79" spans="1:14" x14ac:dyDescent="0.3">
      <c r="A79" s="1">
        <v>1</v>
      </c>
      <c r="B79" t="s">
        <v>117</v>
      </c>
      <c r="C79" t="s">
        <v>118</v>
      </c>
      <c r="I79" t="str">
        <f t="shared" si="9"/>
        <v>N/A</v>
      </c>
      <c r="J79" t="str">
        <f t="shared" si="10"/>
        <v>Mar 31, 2017</v>
      </c>
      <c r="K79">
        <f t="shared" si="11"/>
        <v>0</v>
      </c>
      <c r="L79">
        <f t="shared" si="12"/>
        <v>0</v>
      </c>
      <c r="M79">
        <f t="shared" si="13"/>
        <v>0</v>
      </c>
      <c r="N79">
        <f t="shared" si="14"/>
        <v>0</v>
      </c>
    </row>
    <row r="80" spans="1:14" x14ac:dyDescent="0.3">
      <c r="D80" t="str">
        <f ca="1">IF(COUNTIF(E70:E76,"=below average")&gt;1,"There are some indications that "&amp;D1&amp;" may be undervalued.","Inconclusive")</f>
        <v>Inconclusive</v>
      </c>
      <c r="I80" t="str">
        <f t="shared" ca="1" si="9"/>
        <v>N/A</v>
      </c>
      <c r="J80">
        <f t="shared" si="10"/>
        <v>0</v>
      </c>
      <c r="K80" t="str">
        <f t="shared" ca="1" si="11"/>
        <v>Inconclusive</v>
      </c>
      <c r="L80">
        <f t="shared" si="12"/>
        <v>0</v>
      </c>
      <c r="M80">
        <f t="shared" si="13"/>
        <v>0</v>
      </c>
      <c r="N80">
        <f t="shared" si="14"/>
        <v>0</v>
      </c>
    </row>
    <row r="81" spans="1:14" x14ac:dyDescent="0.3">
      <c r="A81" s="1">
        <v>0</v>
      </c>
      <c r="B81" t="s">
        <v>119</v>
      </c>
      <c r="C81" t="s">
        <v>264</v>
      </c>
      <c r="I81" t="str">
        <f t="shared" si="9"/>
        <v>N/A</v>
      </c>
      <c r="J81">
        <f t="shared" si="10"/>
        <v>4.6800000000000001E-2</v>
      </c>
      <c r="K81">
        <f t="shared" si="11"/>
        <v>0</v>
      </c>
      <c r="L81">
        <f t="shared" si="12"/>
        <v>0</v>
      </c>
      <c r="M81">
        <f t="shared" si="13"/>
        <v>0</v>
      </c>
      <c r="N81">
        <f t="shared" si="14"/>
        <v>0</v>
      </c>
    </row>
    <row r="82" spans="1:14" x14ac:dyDescent="0.3">
      <c r="A82" s="1">
        <v>1</v>
      </c>
      <c r="B82" t="s">
        <v>121</v>
      </c>
      <c r="C82" t="s">
        <v>265</v>
      </c>
      <c r="I82" t="str">
        <f t="shared" si="3"/>
        <v>N/A</v>
      </c>
      <c r="J82">
        <f t="shared" si="4"/>
        <v>6.83E-2</v>
      </c>
      <c r="K82">
        <f t="shared" si="5"/>
        <v>0</v>
      </c>
      <c r="L82">
        <f t="shared" si="6"/>
        <v>0</v>
      </c>
      <c r="M82">
        <f t="shared" si="7"/>
        <v>0</v>
      </c>
      <c r="N82">
        <f t="shared" si="8"/>
        <v>0</v>
      </c>
    </row>
    <row r="83" spans="1:14" x14ac:dyDescent="0.3">
      <c r="I83" t="str">
        <f t="shared" si="3"/>
        <v>N/A</v>
      </c>
      <c r="J83">
        <f t="shared" si="4"/>
        <v>0</v>
      </c>
      <c r="K83">
        <f t="shared" si="5"/>
        <v>0</v>
      </c>
      <c r="L83">
        <f t="shared" si="6"/>
        <v>0</v>
      </c>
      <c r="M83">
        <f t="shared" si="7"/>
        <v>0</v>
      </c>
      <c r="N83">
        <f t="shared" si="8"/>
        <v>0</v>
      </c>
    </row>
    <row r="84" spans="1:14" x14ac:dyDescent="0.3">
      <c r="A84" s="1">
        <v>0</v>
      </c>
      <c r="B84" t="s">
        <v>123</v>
      </c>
      <c r="C84" t="s">
        <v>266</v>
      </c>
      <c r="I84" t="str">
        <f t="shared" si="3"/>
        <v>N/A</v>
      </c>
      <c r="J84">
        <f t="shared" si="4"/>
        <v>5.7599999999999998E-2</v>
      </c>
      <c r="K84">
        <f t="shared" si="5"/>
        <v>0</v>
      </c>
      <c r="L84">
        <f t="shared" si="6"/>
        <v>0</v>
      </c>
      <c r="M84">
        <f t="shared" si="7"/>
        <v>0</v>
      </c>
      <c r="N84">
        <f t="shared" si="8"/>
        <v>0</v>
      </c>
    </row>
    <row r="85" spans="1:14" x14ac:dyDescent="0.3">
      <c r="A85" s="1">
        <v>1</v>
      </c>
      <c r="B85" t="s">
        <v>124</v>
      </c>
      <c r="C85" t="s">
        <v>267</v>
      </c>
      <c r="I85" t="str">
        <f t="shared" si="3"/>
        <v>N/A</v>
      </c>
      <c r="J85">
        <f t="shared" si="4"/>
        <v>0.13250000000000001</v>
      </c>
      <c r="K85">
        <f t="shared" si="5"/>
        <v>0</v>
      </c>
      <c r="L85">
        <f t="shared" si="6"/>
        <v>0</v>
      </c>
      <c r="M85">
        <f t="shared" si="7"/>
        <v>0</v>
      </c>
      <c r="N85">
        <f t="shared" si="8"/>
        <v>0</v>
      </c>
    </row>
    <row r="86" spans="1:14" x14ac:dyDescent="0.3">
      <c r="I86" t="str">
        <f t="shared" si="3"/>
        <v>N/A</v>
      </c>
      <c r="J86">
        <f t="shared" si="4"/>
        <v>0</v>
      </c>
      <c r="K86">
        <f t="shared" si="5"/>
        <v>0</v>
      </c>
      <c r="L86">
        <f t="shared" si="6"/>
        <v>0</v>
      </c>
      <c r="M86">
        <f t="shared" si="7"/>
        <v>0</v>
      </c>
      <c r="N86">
        <f t="shared" si="8"/>
        <v>0</v>
      </c>
    </row>
    <row r="87" spans="1:14" x14ac:dyDescent="0.3">
      <c r="A87" s="1">
        <v>0</v>
      </c>
      <c r="B87" t="s">
        <v>126</v>
      </c>
      <c r="C87" t="s">
        <v>268</v>
      </c>
      <c r="I87" t="str">
        <f t="shared" si="3"/>
        <v>N/A</v>
      </c>
      <c r="J87">
        <f t="shared" si="4"/>
        <v>127030000</v>
      </c>
      <c r="K87">
        <f t="shared" si="5"/>
        <v>0</v>
      </c>
      <c r="L87">
        <f t="shared" si="6"/>
        <v>0</v>
      </c>
      <c r="M87">
        <f t="shared" si="7"/>
        <v>0</v>
      </c>
      <c r="N87">
        <f t="shared" si="8"/>
        <v>0</v>
      </c>
    </row>
    <row r="88" spans="1:14" x14ac:dyDescent="0.3">
      <c r="A88" s="1">
        <v>1</v>
      </c>
      <c r="B88" t="s">
        <v>128</v>
      </c>
      <c r="C88" t="s">
        <v>269</v>
      </c>
      <c r="I88" t="str">
        <f t="shared" si="3"/>
        <v>N/A</v>
      </c>
      <c r="J88" t="str">
        <f t="shared" si="4"/>
        <v>38.19</v>
      </c>
      <c r="K88">
        <f t="shared" si="5"/>
        <v>0</v>
      </c>
      <c r="L88">
        <f t="shared" si="6"/>
        <v>0</v>
      </c>
      <c r="M88">
        <f t="shared" si="7"/>
        <v>0</v>
      </c>
      <c r="N88">
        <f t="shared" si="8"/>
        <v>0</v>
      </c>
    </row>
    <row r="89" spans="1:14" x14ac:dyDescent="0.3">
      <c r="A89" s="1">
        <v>2</v>
      </c>
      <c r="B89" t="s">
        <v>130</v>
      </c>
      <c r="C89" t="s">
        <v>270</v>
      </c>
      <c r="I89" t="str">
        <f t="shared" si="3"/>
        <v>N/A</v>
      </c>
      <c r="J89">
        <f t="shared" si="4"/>
        <v>9.6999999999999989E-2</v>
      </c>
      <c r="K89">
        <f t="shared" si="5"/>
        <v>0</v>
      </c>
      <c r="L89">
        <f t="shared" si="6"/>
        <v>0</v>
      </c>
      <c r="M89">
        <f t="shared" si="7"/>
        <v>0</v>
      </c>
      <c r="N89">
        <f t="shared" si="8"/>
        <v>0</v>
      </c>
    </row>
    <row r="90" spans="1:14" x14ac:dyDescent="0.3">
      <c r="A90" s="1">
        <v>3</v>
      </c>
      <c r="B90" t="s">
        <v>132</v>
      </c>
      <c r="C90" t="s">
        <v>271</v>
      </c>
      <c r="I90" t="str">
        <f t="shared" si="3"/>
        <v>N/A</v>
      </c>
      <c r="J90">
        <f t="shared" si="4"/>
        <v>45560000</v>
      </c>
      <c r="K90">
        <f t="shared" si="5"/>
        <v>0</v>
      </c>
      <c r="L90">
        <f t="shared" si="6"/>
        <v>0</v>
      </c>
      <c r="M90">
        <f t="shared" si="7"/>
        <v>0</v>
      </c>
      <c r="N90">
        <f t="shared" si="8"/>
        <v>0</v>
      </c>
    </row>
    <row r="91" spans="1:14" x14ac:dyDescent="0.3">
      <c r="A91" s="1">
        <v>4</v>
      </c>
      <c r="B91" t="s">
        <v>134</v>
      </c>
      <c r="C91" t="s">
        <v>272</v>
      </c>
      <c r="I91" t="str">
        <f t="shared" si="3"/>
        <v>N/A</v>
      </c>
      <c r="J91">
        <f t="shared" si="4"/>
        <v>11200000</v>
      </c>
      <c r="K91">
        <f t="shared" si="5"/>
        <v>0</v>
      </c>
      <c r="L91">
        <f t="shared" si="6"/>
        <v>0</v>
      </c>
      <c r="M91">
        <f t="shared" si="7"/>
        <v>0</v>
      </c>
      <c r="N91">
        <f t="shared" si="8"/>
        <v>0</v>
      </c>
    </row>
    <row r="92" spans="1:14" x14ac:dyDescent="0.3">
      <c r="A92" s="1">
        <v>5</v>
      </c>
      <c r="B92" t="s">
        <v>136</v>
      </c>
      <c r="C92" t="s">
        <v>273</v>
      </c>
      <c r="I92" t="str">
        <f t="shared" si="3"/>
        <v>N/A</v>
      </c>
      <c r="J92">
        <f t="shared" si="4"/>
        <v>5940000</v>
      </c>
      <c r="K92">
        <f t="shared" si="5"/>
        <v>0</v>
      </c>
      <c r="L92">
        <f t="shared" si="6"/>
        <v>0</v>
      </c>
      <c r="M92">
        <f t="shared" si="7"/>
        <v>0</v>
      </c>
      <c r="N92">
        <f t="shared" si="8"/>
        <v>0</v>
      </c>
    </row>
    <row r="93" spans="1:14" x14ac:dyDescent="0.3">
      <c r="A93" s="1">
        <v>6</v>
      </c>
      <c r="B93" t="s">
        <v>138</v>
      </c>
      <c r="C93" t="s">
        <v>218</v>
      </c>
      <c r="I93" t="str">
        <f t="shared" si="3"/>
        <v>N/A</v>
      </c>
      <c r="J93" t="str">
        <f t="shared" si="4"/>
        <v>1.65</v>
      </c>
      <c r="K93">
        <f t="shared" si="5"/>
        <v>0</v>
      </c>
      <c r="L93">
        <f t="shared" si="6"/>
        <v>0</v>
      </c>
      <c r="M93">
        <f t="shared" si="7"/>
        <v>0</v>
      </c>
      <c r="N93">
        <f t="shared" si="8"/>
        <v>0</v>
      </c>
    </row>
    <row r="94" spans="1:14" x14ac:dyDescent="0.3">
      <c r="A94" s="1">
        <v>7</v>
      </c>
      <c r="B94" t="s">
        <v>139</v>
      </c>
      <c r="C94" t="s">
        <v>274</v>
      </c>
      <c r="I94" t="str">
        <f t="shared" si="3"/>
        <v>N/A</v>
      </c>
      <c r="J94">
        <f t="shared" si="4"/>
        <v>0.16600000000000001</v>
      </c>
      <c r="K94">
        <f t="shared" si="5"/>
        <v>0</v>
      </c>
      <c r="L94">
        <f t="shared" si="6"/>
        <v>0</v>
      </c>
      <c r="M94">
        <f t="shared" si="7"/>
        <v>0</v>
      </c>
      <c r="N94">
        <f t="shared" si="8"/>
        <v>0</v>
      </c>
    </row>
    <row r="95" spans="1:14" x14ac:dyDescent="0.3">
      <c r="I95" t="str">
        <f t="shared" si="3"/>
        <v>N/A</v>
      </c>
      <c r="J95">
        <f t="shared" si="4"/>
        <v>0</v>
      </c>
      <c r="K95">
        <f t="shared" si="5"/>
        <v>0</v>
      </c>
      <c r="L95">
        <f t="shared" si="6"/>
        <v>0</v>
      </c>
      <c r="M95">
        <f t="shared" si="7"/>
        <v>0</v>
      </c>
      <c r="N95">
        <f t="shared" si="8"/>
        <v>0</v>
      </c>
    </row>
    <row r="96" spans="1:14" x14ac:dyDescent="0.3">
      <c r="A96" s="1">
        <v>0</v>
      </c>
      <c r="B96" t="s">
        <v>140</v>
      </c>
      <c r="C96" t="s">
        <v>275</v>
      </c>
      <c r="I96" t="str">
        <f t="shared" si="3"/>
        <v>N/A</v>
      </c>
      <c r="J96">
        <f t="shared" si="4"/>
        <v>6170000</v>
      </c>
      <c r="K96">
        <f t="shared" si="5"/>
        <v>0</v>
      </c>
      <c r="L96">
        <f t="shared" si="6"/>
        <v>0</v>
      </c>
      <c r="M96">
        <f t="shared" si="7"/>
        <v>0</v>
      </c>
      <c r="N96">
        <f t="shared" si="8"/>
        <v>0</v>
      </c>
    </row>
    <row r="97" spans="1:14" x14ac:dyDescent="0.3">
      <c r="A97" s="1">
        <v>1</v>
      </c>
      <c r="B97" t="s">
        <v>142</v>
      </c>
      <c r="C97" t="s">
        <v>276</v>
      </c>
      <c r="I97" t="str">
        <f t="shared" si="3"/>
        <v>N/A</v>
      </c>
      <c r="J97" t="str">
        <f t="shared" si="4"/>
        <v>1.84</v>
      </c>
      <c r="K97">
        <f t="shared" si="5"/>
        <v>0</v>
      </c>
      <c r="L97">
        <f t="shared" si="6"/>
        <v>0</v>
      </c>
      <c r="M97">
        <f t="shared" si="7"/>
        <v>0</v>
      </c>
      <c r="N97">
        <f t="shared" si="8"/>
        <v>0</v>
      </c>
    </row>
    <row r="98" spans="1:14" x14ac:dyDescent="0.3">
      <c r="A98" s="1">
        <v>2</v>
      </c>
      <c r="B98" t="s">
        <v>144</v>
      </c>
      <c r="C98" t="s">
        <v>277</v>
      </c>
      <c r="I98" t="str">
        <f t="shared" si="3"/>
        <v>N/A</v>
      </c>
      <c r="J98">
        <f t="shared" si="4"/>
        <v>44380000</v>
      </c>
      <c r="K98">
        <f t="shared" si="5"/>
        <v>0</v>
      </c>
      <c r="L98">
        <f t="shared" si="6"/>
        <v>0</v>
      </c>
      <c r="M98">
        <f t="shared" si="7"/>
        <v>0</v>
      </c>
      <c r="N98">
        <f t="shared" si="8"/>
        <v>0</v>
      </c>
    </row>
    <row r="99" spans="1:14" x14ac:dyDescent="0.3">
      <c r="A99" s="1">
        <v>3</v>
      </c>
      <c r="B99" t="s">
        <v>146</v>
      </c>
      <c r="C99" t="s">
        <v>278</v>
      </c>
      <c r="I99" t="str">
        <f t="shared" si="3"/>
        <v>N/A</v>
      </c>
      <c r="J99" t="str">
        <f t="shared" si="4"/>
        <v>95.23</v>
      </c>
      <c r="K99">
        <f t="shared" si="5"/>
        <v>0</v>
      </c>
      <c r="L99">
        <f t="shared" si="6"/>
        <v>0</v>
      </c>
      <c r="M99">
        <f t="shared" si="7"/>
        <v>0</v>
      </c>
      <c r="N99">
        <f t="shared" si="8"/>
        <v>0</v>
      </c>
    </row>
    <row r="100" spans="1:14" x14ac:dyDescent="0.3">
      <c r="A100" s="1">
        <v>4</v>
      </c>
      <c r="B100" t="s">
        <v>148</v>
      </c>
      <c r="C100" t="s">
        <v>279</v>
      </c>
      <c r="I100" t="str">
        <f t="shared" si="3"/>
        <v>N/A</v>
      </c>
      <c r="J100" t="str">
        <f t="shared" si="4"/>
        <v>7.57</v>
      </c>
      <c r="K100">
        <f t="shared" si="5"/>
        <v>0</v>
      </c>
      <c r="L100">
        <f t="shared" si="6"/>
        <v>0</v>
      </c>
      <c r="M100">
        <f t="shared" si="7"/>
        <v>0</v>
      </c>
      <c r="N100">
        <f t="shared" si="8"/>
        <v>0</v>
      </c>
    </row>
    <row r="101" spans="1:14" x14ac:dyDescent="0.3">
      <c r="A101" s="1">
        <v>5</v>
      </c>
      <c r="B101" t="s">
        <v>149</v>
      </c>
      <c r="C101" t="s">
        <v>280</v>
      </c>
      <c r="I101" t="str">
        <f t="shared" si="3"/>
        <v>N/A</v>
      </c>
      <c r="J101" t="str">
        <f t="shared" si="4"/>
        <v>13.96</v>
      </c>
      <c r="K101">
        <f t="shared" si="5"/>
        <v>0</v>
      </c>
      <c r="L101">
        <f t="shared" si="6"/>
        <v>0</v>
      </c>
      <c r="M101">
        <f t="shared" si="7"/>
        <v>0</v>
      </c>
      <c r="N101">
        <f t="shared" si="8"/>
        <v>0</v>
      </c>
    </row>
    <row r="102" spans="1:14" x14ac:dyDescent="0.3">
      <c r="I102" t="str">
        <f t="shared" si="3"/>
        <v>N/A</v>
      </c>
      <c r="J102">
        <f t="shared" si="4"/>
        <v>0</v>
      </c>
      <c r="K102">
        <f t="shared" si="5"/>
        <v>0</v>
      </c>
      <c r="L102">
        <f t="shared" si="6"/>
        <v>0</v>
      </c>
      <c r="M102">
        <f t="shared" si="7"/>
        <v>0</v>
      </c>
      <c r="N102">
        <f t="shared" si="8"/>
        <v>0</v>
      </c>
    </row>
    <row r="103" spans="1:14" x14ac:dyDescent="0.3">
      <c r="A103" s="1">
        <v>0</v>
      </c>
      <c r="B103" t="s">
        <v>151</v>
      </c>
      <c r="C103" t="s">
        <v>281</v>
      </c>
      <c r="I103" t="str">
        <f t="shared" si="3"/>
        <v>N/A</v>
      </c>
      <c r="J103">
        <f t="shared" si="4"/>
        <v>8160000</v>
      </c>
      <c r="K103">
        <f t="shared" si="5"/>
        <v>0</v>
      </c>
      <c r="L103">
        <f t="shared" si="6"/>
        <v>0</v>
      </c>
      <c r="M103">
        <f t="shared" si="7"/>
        <v>0</v>
      </c>
      <c r="N103">
        <f t="shared" si="8"/>
        <v>0</v>
      </c>
    </row>
    <row r="104" spans="1:14" x14ac:dyDescent="0.3">
      <c r="A104" s="1">
        <v>1</v>
      </c>
      <c r="B104" t="s">
        <v>152</v>
      </c>
      <c r="C104" t="s">
        <v>282</v>
      </c>
      <c r="I104" t="str">
        <f t="shared" si="3"/>
        <v>N/A</v>
      </c>
      <c r="J104">
        <f t="shared" si="4"/>
        <v>3710000</v>
      </c>
      <c r="K104">
        <f t="shared" si="5"/>
        <v>0</v>
      </c>
      <c r="L104">
        <f t="shared" si="6"/>
        <v>0</v>
      </c>
      <c r="M104">
        <f t="shared" si="7"/>
        <v>0</v>
      </c>
      <c r="N104">
        <f t="shared" si="8"/>
        <v>0</v>
      </c>
    </row>
    <row r="105" spans="1:14" x14ac:dyDescent="0.3">
      <c r="I105" t="str">
        <f t="shared" si="3"/>
        <v>N/A</v>
      </c>
      <c r="J105">
        <f t="shared" si="4"/>
        <v>0</v>
      </c>
      <c r="K105">
        <f t="shared" si="5"/>
        <v>0</v>
      </c>
      <c r="L105">
        <f t="shared" si="6"/>
        <v>0</v>
      </c>
      <c r="M105">
        <f t="shared" si="7"/>
        <v>0</v>
      </c>
      <c r="N105">
        <f t="shared" si="8"/>
        <v>0</v>
      </c>
    </row>
    <row r="106" spans="1:14" x14ac:dyDescent="0.3">
      <c r="A106" s="1">
        <v>0</v>
      </c>
      <c r="B106" t="s">
        <v>23</v>
      </c>
      <c r="C106" t="s">
        <v>216</v>
      </c>
      <c r="I106" t="str">
        <f t="shared" si="3"/>
        <v>N/A</v>
      </c>
      <c r="J106" t="str">
        <f t="shared" si="4"/>
        <v>0.80</v>
      </c>
      <c r="K106">
        <f t="shared" si="5"/>
        <v>0</v>
      </c>
      <c r="L106">
        <f t="shared" si="6"/>
        <v>0</v>
      </c>
      <c r="M106">
        <f t="shared" si="7"/>
        <v>0</v>
      </c>
      <c r="N106">
        <f t="shared" si="8"/>
        <v>0</v>
      </c>
    </row>
    <row r="107" spans="1:14" x14ac:dyDescent="0.3">
      <c r="A107" s="1">
        <v>1</v>
      </c>
      <c r="B107" t="s">
        <v>153</v>
      </c>
      <c r="C107" t="s">
        <v>283</v>
      </c>
      <c r="I107" t="str">
        <f t="shared" si="3"/>
        <v>N/A</v>
      </c>
      <c r="J107">
        <f t="shared" si="4"/>
        <v>0.4143</v>
      </c>
      <c r="K107">
        <f t="shared" si="5"/>
        <v>0</v>
      </c>
      <c r="L107">
        <f t="shared" si="6"/>
        <v>0</v>
      </c>
      <c r="M107">
        <f t="shared" si="7"/>
        <v>0</v>
      </c>
      <c r="N107">
        <f t="shared" si="8"/>
        <v>0</v>
      </c>
    </row>
    <row r="108" spans="1:14" x14ac:dyDescent="0.3">
      <c r="A108" s="1">
        <v>2</v>
      </c>
      <c r="B108" t="s">
        <v>155</v>
      </c>
      <c r="C108" t="s">
        <v>156</v>
      </c>
      <c r="I108" t="str">
        <f t="shared" si="3"/>
        <v>N/A</v>
      </c>
      <c r="J108">
        <f t="shared" si="4"/>
        <v>0.13650000000000001</v>
      </c>
      <c r="K108">
        <f t="shared" si="5"/>
        <v>0</v>
      </c>
      <c r="L108">
        <f t="shared" si="6"/>
        <v>0</v>
      </c>
      <c r="M108">
        <f t="shared" si="7"/>
        <v>0</v>
      </c>
      <c r="N108">
        <f t="shared" si="8"/>
        <v>0</v>
      </c>
    </row>
    <row r="109" spans="1:14" x14ac:dyDescent="0.3">
      <c r="A109" s="1">
        <v>3</v>
      </c>
      <c r="B109" t="s">
        <v>157</v>
      </c>
      <c r="C109" t="s">
        <v>284</v>
      </c>
      <c r="I109" t="str">
        <f t="shared" si="3"/>
        <v>N/A</v>
      </c>
      <c r="J109" t="str">
        <f t="shared" si="4"/>
        <v>29.49</v>
      </c>
      <c r="K109">
        <f t="shared" si="5"/>
        <v>0</v>
      </c>
      <c r="L109">
        <f t="shared" si="6"/>
        <v>0</v>
      </c>
      <c r="M109">
        <f t="shared" si="7"/>
        <v>0</v>
      </c>
      <c r="N109">
        <f t="shared" si="8"/>
        <v>0</v>
      </c>
    </row>
    <row r="110" spans="1:14" x14ac:dyDescent="0.3">
      <c r="A110" s="1">
        <v>4</v>
      </c>
      <c r="B110" t="s">
        <v>159</v>
      </c>
      <c r="C110" t="s">
        <v>285</v>
      </c>
      <c r="I110" t="str">
        <f t="shared" si="3"/>
        <v>N/A</v>
      </c>
      <c r="J110" t="str">
        <f t="shared" si="4"/>
        <v>18.89</v>
      </c>
      <c r="K110">
        <f t="shared" si="5"/>
        <v>0</v>
      </c>
      <c r="L110">
        <f t="shared" si="6"/>
        <v>0</v>
      </c>
      <c r="M110">
        <f t="shared" si="7"/>
        <v>0</v>
      </c>
      <c r="N110">
        <f t="shared" si="8"/>
        <v>0</v>
      </c>
    </row>
    <row r="111" spans="1:14" x14ac:dyDescent="0.3">
      <c r="A111" s="1">
        <v>5</v>
      </c>
      <c r="B111" t="s">
        <v>161</v>
      </c>
      <c r="C111" t="s">
        <v>286</v>
      </c>
      <c r="I111" t="str">
        <f t="shared" si="3"/>
        <v>N/A</v>
      </c>
      <c r="J111" t="str">
        <f t="shared" si="4"/>
        <v>27.81</v>
      </c>
      <c r="K111">
        <f t="shared" si="5"/>
        <v>0</v>
      </c>
      <c r="L111">
        <f t="shared" si="6"/>
        <v>0</v>
      </c>
      <c r="M111">
        <f t="shared" si="7"/>
        <v>0</v>
      </c>
      <c r="N111">
        <f t="shared" si="8"/>
        <v>0</v>
      </c>
    </row>
    <row r="112" spans="1:14" x14ac:dyDescent="0.3">
      <c r="A112" s="1">
        <v>6</v>
      </c>
      <c r="B112" t="s">
        <v>163</v>
      </c>
      <c r="C112" t="s">
        <v>287</v>
      </c>
      <c r="I112" t="str">
        <f t="shared" si="3"/>
        <v>N/A</v>
      </c>
      <c r="J112" t="str">
        <f t="shared" si="4"/>
        <v>26.65</v>
      </c>
      <c r="K112">
        <f t="shared" si="5"/>
        <v>0</v>
      </c>
      <c r="L112">
        <f t="shared" si="6"/>
        <v>0</v>
      </c>
      <c r="M112">
        <f t="shared" si="7"/>
        <v>0</v>
      </c>
      <c r="N112">
        <f t="shared" si="8"/>
        <v>0</v>
      </c>
    </row>
    <row r="113" spans="1:14" x14ac:dyDescent="0.3">
      <c r="I113" t="str">
        <f t="shared" si="3"/>
        <v>N/A</v>
      </c>
      <c r="J113">
        <f t="shared" si="4"/>
        <v>0</v>
      </c>
      <c r="K113">
        <f t="shared" si="5"/>
        <v>0</v>
      </c>
      <c r="L113">
        <f t="shared" si="6"/>
        <v>0</v>
      </c>
      <c r="M113">
        <f t="shared" si="7"/>
        <v>0</v>
      </c>
      <c r="N113">
        <f t="shared" si="8"/>
        <v>0</v>
      </c>
    </row>
    <row r="114" spans="1:14" x14ac:dyDescent="0.3">
      <c r="A114" s="1">
        <v>0</v>
      </c>
      <c r="B114" t="s">
        <v>165</v>
      </c>
      <c r="C114" t="s">
        <v>288</v>
      </c>
      <c r="I114" t="str">
        <f t="shared" si="3"/>
        <v>N/A</v>
      </c>
      <c r="J114" t="str">
        <f t="shared" si="4"/>
        <v>7.1k</v>
      </c>
      <c r="K114">
        <f t="shared" si="5"/>
        <v>0</v>
      </c>
      <c r="L114">
        <f t="shared" si="6"/>
        <v>0</v>
      </c>
      <c r="M114">
        <f t="shared" si="7"/>
        <v>0</v>
      </c>
      <c r="N114">
        <f t="shared" si="8"/>
        <v>0</v>
      </c>
    </row>
    <row r="115" spans="1:14" x14ac:dyDescent="0.3">
      <c r="A115" s="1">
        <v>1</v>
      </c>
      <c r="B115" t="s">
        <v>167</v>
      </c>
      <c r="C115" t="s">
        <v>289</v>
      </c>
      <c r="I115" t="str">
        <f t="shared" si="3"/>
        <v>N/A</v>
      </c>
      <c r="J115" t="str">
        <f t="shared" si="4"/>
        <v>2.15k</v>
      </c>
      <c r="K115">
        <f t="shared" si="5"/>
        <v>0</v>
      </c>
      <c r="L115">
        <f t="shared" si="6"/>
        <v>0</v>
      </c>
      <c r="M115">
        <f t="shared" si="7"/>
        <v>0</v>
      </c>
      <c r="N115">
        <f t="shared" si="8"/>
        <v>0</v>
      </c>
    </row>
    <row r="116" spans="1:14" x14ac:dyDescent="0.3">
      <c r="A116" s="1">
        <v>2</v>
      </c>
      <c r="B116" t="s">
        <v>169</v>
      </c>
      <c r="C116" t="s">
        <v>290</v>
      </c>
      <c r="I116" t="str">
        <f t="shared" si="3"/>
        <v>N/A</v>
      </c>
      <c r="J116">
        <f t="shared" si="4"/>
        <v>3350000</v>
      </c>
      <c r="K116">
        <f t="shared" si="5"/>
        <v>0</v>
      </c>
      <c r="L116">
        <f t="shared" si="6"/>
        <v>0</v>
      </c>
      <c r="M116">
        <f t="shared" si="7"/>
        <v>0</v>
      </c>
      <c r="N116">
        <f t="shared" si="8"/>
        <v>0</v>
      </c>
    </row>
    <row r="117" spans="1:14" x14ac:dyDescent="0.3">
      <c r="A117" s="1">
        <v>3</v>
      </c>
      <c r="B117" t="s">
        <v>171</v>
      </c>
      <c r="C117" t="s">
        <v>291</v>
      </c>
      <c r="I117" t="str">
        <f t="shared" si="3"/>
        <v>N/A</v>
      </c>
      <c r="J117">
        <f t="shared" si="4"/>
        <v>2940000</v>
      </c>
      <c r="K117">
        <f t="shared" si="5"/>
        <v>0</v>
      </c>
      <c r="L117">
        <f t="shared" si="6"/>
        <v>0</v>
      </c>
      <c r="M117">
        <f t="shared" si="7"/>
        <v>0</v>
      </c>
      <c r="N117">
        <f t="shared" si="8"/>
        <v>0</v>
      </c>
    </row>
    <row r="118" spans="1:14" x14ac:dyDescent="0.3">
      <c r="A118" s="1">
        <v>4</v>
      </c>
      <c r="B118" t="s">
        <v>173</v>
      </c>
      <c r="C118" t="s">
        <v>292</v>
      </c>
      <c r="I118" t="str">
        <f t="shared" si="3"/>
        <v>N/A</v>
      </c>
      <c r="J118">
        <f t="shared" si="4"/>
        <v>0.12939999999999999</v>
      </c>
      <c r="K118">
        <f t="shared" si="5"/>
        <v>0</v>
      </c>
      <c r="L118">
        <f t="shared" si="6"/>
        <v>0</v>
      </c>
      <c r="M118">
        <f t="shared" si="7"/>
        <v>0</v>
      </c>
      <c r="N118">
        <f t="shared" si="8"/>
        <v>0</v>
      </c>
    </row>
    <row r="119" spans="1:14" x14ac:dyDescent="0.3">
      <c r="A119" s="1">
        <v>5</v>
      </c>
      <c r="B119" t="s">
        <v>174</v>
      </c>
      <c r="C119" t="s">
        <v>293</v>
      </c>
      <c r="I119" t="str">
        <f t="shared" si="3"/>
        <v>N/A</v>
      </c>
      <c r="J119">
        <f t="shared" si="4"/>
        <v>0.434</v>
      </c>
      <c r="K119">
        <f t="shared" si="5"/>
        <v>0</v>
      </c>
      <c r="L119">
        <f t="shared" si="6"/>
        <v>0</v>
      </c>
      <c r="M119">
        <f t="shared" si="7"/>
        <v>0</v>
      </c>
      <c r="N119">
        <f t="shared" si="8"/>
        <v>0</v>
      </c>
    </row>
    <row r="120" spans="1:14" x14ac:dyDescent="0.3">
      <c r="A120" s="1">
        <v>6</v>
      </c>
      <c r="B120" t="s">
        <v>175</v>
      </c>
      <c r="C120" t="s">
        <v>294</v>
      </c>
      <c r="I120" t="str">
        <f t="shared" si="3"/>
        <v>N/A</v>
      </c>
      <c r="J120" t="str">
        <f t="shared" si="4"/>
        <v>2.33k</v>
      </c>
      <c r="K120">
        <f t="shared" si="5"/>
        <v>0</v>
      </c>
      <c r="L120">
        <f t="shared" si="6"/>
        <v>0</v>
      </c>
      <c r="M120">
        <f t="shared" si="7"/>
        <v>0</v>
      </c>
      <c r="N120">
        <f t="shared" si="8"/>
        <v>0</v>
      </c>
    </row>
    <row r="121" spans="1:14" x14ac:dyDescent="0.3">
      <c r="A121" s="1">
        <v>7</v>
      </c>
      <c r="B121" t="s">
        <v>176</v>
      </c>
      <c r="C121" t="s">
        <v>295</v>
      </c>
      <c r="I121" t="str">
        <f t="shared" si="3"/>
        <v>N/A</v>
      </c>
      <c r="J121" t="str">
        <f t="shared" si="4"/>
        <v>0.26</v>
      </c>
      <c r="K121">
        <f t="shared" si="5"/>
        <v>0</v>
      </c>
      <c r="L121">
        <f t="shared" si="6"/>
        <v>0</v>
      </c>
      <c r="M121">
        <f t="shared" si="7"/>
        <v>0</v>
      </c>
      <c r="N121">
        <f t="shared" si="8"/>
        <v>0</v>
      </c>
    </row>
    <row r="122" spans="1:14" x14ac:dyDescent="0.3">
      <c r="A122" s="1">
        <v>8</v>
      </c>
      <c r="B122" t="s">
        <v>177</v>
      </c>
      <c r="C122" t="s">
        <v>296</v>
      </c>
      <c r="I122" t="str">
        <f t="shared" si="3"/>
        <v>N/A</v>
      </c>
      <c r="J122">
        <f t="shared" si="4"/>
        <v>1E-3</v>
      </c>
      <c r="K122">
        <f t="shared" si="5"/>
        <v>0</v>
      </c>
      <c r="L122">
        <f t="shared" si="6"/>
        <v>0</v>
      </c>
      <c r="M122">
        <f t="shared" si="7"/>
        <v>0</v>
      </c>
      <c r="N122">
        <f t="shared" si="8"/>
        <v>0</v>
      </c>
    </row>
    <row r="123" spans="1:14" x14ac:dyDescent="0.3">
      <c r="A123" s="1">
        <v>9</v>
      </c>
      <c r="B123" t="s">
        <v>178</v>
      </c>
      <c r="C123" t="s">
        <v>297</v>
      </c>
      <c r="I123" t="str">
        <f t="shared" si="3"/>
        <v>N/A</v>
      </c>
      <c r="J123" t="str">
        <f t="shared" si="4"/>
        <v>1.63k</v>
      </c>
      <c r="K123">
        <f t="shared" si="5"/>
        <v>0</v>
      </c>
      <c r="L123">
        <f t="shared" si="6"/>
        <v>0</v>
      </c>
      <c r="M123">
        <f t="shared" si="7"/>
        <v>0</v>
      </c>
      <c r="N123">
        <f t="shared" si="8"/>
        <v>0</v>
      </c>
    </row>
    <row r="124" spans="1:14" x14ac:dyDescent="0.3">
      <c r="I124" t="str">
        <f t="shared" ref="I124:I187" si="18">IF(AND(K124&gt; J124, L124&gt; K124, M124&gt; L124, N124&gt; M124), "pos_trend", IF(AND(K124&lt; J124, L124&lt; K124, M124&lt; L124, N124&lt; M124), "neg_trend", "N/A"))</f>
        <v>N/A</v>
      </c>
      <c r="J124">
        <f t="shared" ref="J124:J187" si="19">IF(TRIM(C124)="-", "N/A", IF(RIGHT(C124,1)="M",1000000*VALUE(LEFT(C124,LEN(C124)-1)),IF(RIGHT(C124,1)="B",1000000000*VALUE(LEFT(C124,LEN(C124)-1)),IF(RIGHT(C124,1)="%",0.01*VALUE(LEFT(C124,LEN(C124)-1)),C124))))</f>
        <v>0</v>
      </c>
      <c r="K124">
        <f t="shared" ref="K124:K187" si="20">IF(TRIM(D124)="-", "N/A", IF(RIGHT(D124,1)="M",1000000*VALUE(LEFT(D124,LEN(D124)-1)),IF(RIGHT(D124,1)="B",1000000000*VALUE(LEFT(D124,LEN(D124)-1)),IF(RIGHT(D124,1)="%",0.01*VALUE(LEFT(D124,LEN(D124)-1)),D124))))</f>
        <v>0</v>
      </c>
      <c r="L124">
        <f t="shared" ref="L124:L187" si="21">IF(TRIM(E124)="-", "N/A", IF(RIGHT(E124,1)="M",1000000*VALUE(LEFT(E124,LEN(E124)-1)),IF(RIGHT(E124,1)="B",1000000000*VALUE(LEFT(E124,LEN(E124)-1)),IF(RIGHT(E124,1)="%",0.01*VALUE(LEFT(E124,LEN(E124)-1)),E124))))</f>
        <v>0</v>
      </c>
      <c r="M124">
        <f t="shared" ref="M124:M187" si="22">IF(TRIM(F124)="-", "N/A", IF(RIGHT(F124,1)="M",1000000*VALUE(LEFT(F124,LEN(F124)-1)),IF(RIGHT(F124,1)="B",1000000000*VALUE(LEFT(F124,LEN(F124)-1)),IF(RIGHT(F124,1)="%",0.01*VALUE(LEFT(F124,LEN(F124)-1)),F124))))</f>
        <v>0</v>
      </c>
      <c r="N124">
        <f t="shared" ref="N124:N187" si="23">IF(TRIM(G124)="-", "N/A", IF(RIGHT(G124,1)="M",1000000*VALUE(LEFT(G124,LEN(G124)-1)),IF(RIGHT(G124,1)="B",1000000000*VALUE(LEFT(G124,LEN(G124)-1)),IF(RIGHT(G124,1)="%",0.01*VALUE(LEFT(G124,LEN(G124)-1)),G124))))</f>
        <v>0</v>
      </c>
    </row>
    <row r="125" spans="1:14" x14ac:dyDescent="0.3">
      <c r="A125" s="1">
        <v>0</v>
      </c>
      <c r="B125" t="s">
        <v>179</v>
      </c>
      <c r="C125" t="s">
        <v>298</v>
      </c>
      <c r="I125" t="str">
        <f t="shared" si="18"/>
        <v>N/A</v>
      </c>
      <c r="J125" t="str">
        <f t="shared" si="19"/>
        <v>0.44</v>
      </c>
      <c r="K125">
        <f t="shared" si="20"/>
        <v>0</v>
      </c>
      <c r="L125">
        <f t="shared" si="21"/>
        <v>0</v>
      </c>
      <c r="M125">
        <f t="shared" si="22"/>
        <v>0</v>
      </c>
      <c r="N125">
        <f t="shared" si="23"/>
        <v>0</v>
      </c>
    </row>
    <row r="126" spans="1:14" x14ac:dyDescent="0.3">
      <c r="A126" s="1">
        <v>1</v>
      </c>
      <c r="B126" t="s">
        <v>180</v>
      </c>
      <c r="C126" t="s">
        <v>299</v>
      </c>
      <c r="I126" t="str">
        <f t="shared" si="18"/>
        <v>N/A</v>
      </c>
      <c r="J126">
        <f t="shared" si="19"/>
        <v>1.5700000000000002E-2</v>
      </c>
      <c r="K126">
        <f t="shared" si="20"/>
        <v>0</v>
      </c>
      <c r="L126">
        <f t="shared" si="21"/>
        <v>0</v>
      </c>
      <c r="M126">
        <f t="shared" si="22"/>
        <v>0</v>
      </c>
      <c r="N126">
        <f t="shared" si="23"/>
        <v>0</v>
      </c>
    </row>
    <row r="127" spans="1:14" x14ac:dyDescent="0.3">
      <c r="A127" s="1">
        <v>2</v>
      </c>
      <c r="B127" t="s">
        <v>181</v>
      </c>
      <c r="C127" t="s">
        <v>300</v>
      </c>
      <c r="I127" t="str">
        <f t="shared" si="18"/>
        <v>N/A</v>
      </c>
      <c r="J127" t="str">
        <f t="shared" si="19"/>
        <v>0.40</v>
      </c>
      <c r="K127">
        <f t="shared" si="20"/>
        <v>0</v>
      </c>
      <c r="L127">
        <f t="shared" si="21"/>
        <v>0</v>
      </c>
      <c r="M127">
        <f t="shared" si="22"/>
        <v>0</v>
      </c>
      <c r="N127">
        <f t="shared" si="23"/>
        <v>0</v>
      </c>
    </row>
    <row r="128" spans="1:14" x14ac:dyDescent="0.3">
      <c r="A128" s="1">
        <v>3</v>
      </c>
      <c r="B128" t="s">
        <v>183</v>
      </c>
      <c r="C128" t="s">
        <v>301</v>
      </c>
      <c r="I128" t="str">
        <f t="shared" si="18"/>
        <v>N/A</v>
      </c>
      <c r="J128">
        <f t="shared" si="19"/>
        <v>1.43E-2</v>
      </c>
      <c r="K128">
        <f t="shared" si="20"/>
        <v>0</v>
      </c>
      <c r="L128">
        <f t="shared" si="21"/>
        <v>0</v>
      </c>
      <c r="M128">
        <f t="shared" si="22"/>
        <v>0</v>
      </c>
      <c r="N128">
        <f t="shared" si="23"/>
        <v>0</v>
      </c>
    </row>
    <row r="129" spans="1:14" x14ac:dyDescent="0.3">
      <c r="A129" s="1">
        <v>4</v>
      </c>
      <c r="B129" t="s">
        <v>185</v>
      </c>
      <c r="C129" t="s">
        <v>302</v>
      </c>
      <c r="I129" t="str">
        <f t="shared" si="18"/>
        <v>N/A</v>
      </c>
      <c r="J129" t="str">
        <f t="shared" si="19"/>
        <v>2.02</v>
      </c>
      <c r="K129">
        <f t="shared" si="20"/>
        <v>0</v>
      </c>
      <c r="L129">
        <f t="shared" si="21"/>
        <v>0</v>
      </c>
      <c r="M129">
        <f t="shared" si="22"/>
        <v>0</v>
      </c>
      <c r="N129">
        <f t="shared" si="23"/>
        <v>0</v>
      </c>
    </row>
    <row r="130" spans="1:14" x14ac:dyDescent="0.3">
      <c r="A130" s="1">
        <v>5</v>
      </c>
      <c r="B130" t="s">
        <v>186</v>
      </c>
      <c r="C130" t="s">
        <v>303</v>
      </c>
      <c r="I130" t="str">
        <f t="shared" si="18"/>
        <v>N/A</v>
      </c>
      <c r="J130">
        <f t="shared" si="19"/>
        <v>0.24100000000000002</v>
      </c>
      <c r="K130">
        <f t="shared" si="20"/>
        <v>0</v>
      </c>
      <c r="L130">
        <f t="shared" si="21"/>
        <v>0</v>
      </c>
      <c r="M130">
        <f t="shared" si="22"/>
        <v>0</v>
      </c>
      <c r="N130">
        <f t="shared" si="23"/>
        <v>0</v>
      </c>
    </row>
    <row r="131" spans="1:14" x14ac:dyDescent="0.3">
      <c r="A131" s="1">
        <v>6</v>
      </c>
      <c r="B131" t="s">
        <v>187</v>
      </c>
      <c r="C131" t="s">
        <v>304</v>
      </c>
      <c r="I131" t="str">
        <f t="shared" si="18"/>
        <v>N/A</v>
      </c>
      <c r="J131" t="str">
        <f t="shared" si="19"/>
        <v>Aug 3, 2017</v>
      </c>
      <c r="K131">
        <f t="shared" si="20"/>
        <v>0</v>
      </c>
      <c r="L131">
        <f t="shared" si="21"/>
        <v>0</v>
      </c>
      <c r="M131">
        <f t="shared" si="22"/>
        <v>0</v>
      </c>
      <c r="N131">
        <f t="shared" si="23"/>
        <v>0</v>
      </c>
    </row>
    <row r="132" spans="1:14" x14ac:dyDescent="0.3">
      <c r="A132" s="1">
        <v>7</v>
      </c>
      <c r="B132" t="s">
        <v>188</v>
      </c>
      <c r="C132" t="s">
        <v>305</v>
      </c>
      <c r="I132" t="str">
        <f t="shared" si="18"/>
        <v>N/A</v>
      </c>
      <c r="J132" t="str">
        <f t="shared" si="19"/>
        <v>Mar 30, 2017</v>
      </c>
      <c r="K132">
        <f t="shared" si="20"/>
        <v>0</v>
      </c>
      <c r="L132">
        <f t="shared" si="21"/>
        <v>0</v>
      </c>
      <c r="M132">
        <f t="shared" si="22"/>
        <v>0</v>
      </c>
      <c r="N132">
        <f t="shared" si="23"/>
        <v>0</v>
      </c>
    </row>
    <row r="133" spans="1:14" x14ac:dyDescent="0.3">
      <c r="A133" s="1">
        <v>8</v>
      </c>
      <c r="B133" t="s">
        <v>189</v>
      </c>
      <c r="I133" t="str">
        <f t="shared" si="18"/>
        <v>N/A</v>
      </c>
      <c r="J133">
        <f t="shared" si="19"/>
        <v>0</v>
      </c>
      <c r="K133">
        <f t="shared" si="20"/>
        <v>0</v>
      </c>
      <c r="L133">
        <f t="shared" si="21"/>
        <v>0</v>
      </c>
      <c r="M133">
        <f t="shared" si="22"/>
        <v>0</v>
      </c>
      <c r="N133">
        <f t="shared" si="23"/>
        <v>0</v>
      </c>
    </row>
    <row r="134" spans="1:14" x14ac:dyDescent="0.3">
      <c r="A134" s="1">
        <v>9</v>
      </c>
      <c r="B134" t="s">
        <v>190</v>
      </c>
      <c r="I134" t="str">
        <f t="shared" si="18"/>
        <v>N/A</v>
      </c>
      <c r="J134">
        <f t="shared" si="19"/>
        <v>0</v>
      </c>
      <c r="K134">
        <f t="shared" si="20"/>
        <v>0</v>
      </c>
      <c r="L134">
        <f t="shared" si="21"/>
        <v>0</v>
      </c>
      <c r="M134">
        <f t="shared" si="22"/>
        <v>0</v>
      </c>
      <c r="N134">
        <f t="shared" si="23"/>
        <v>0</v>
      </c>
    </row>
    <row r="135" spans="1:14" x14ac:dyDescent="0.3">
      <c r="I135" t="str">
        <f t="shared" si="18"/>
        <v>N/A</v>
      </c>
      <c r="J135">
        <f t="shared" si="19"/>
        <v>0</v>
      </c>
      <c r="K135">
        <f t="shared" si="20"/>
        <v>0</v>
      </c>
      <c r="L135">
        <f t="shared" si="21"/>
        <v>0</v>
      </c>
      <c r="M135">
        <f t="shared" si="22"/>
        <v>0</v>
      </c>
      <c r="N135">
        <f t="shared" si="23"/>
        <v>0</v>
      </c>
    </row>
    <row r="136" spans="1:14" x14ac:dyDescent="0.3">
      <c r="I136" t="str">
        <f t="shared" si="18"/>
        <v>N/A</v>
      </c>
      <c r="J136">
        <f t="shared" si="19"/>
        <v>0</v>
      </c>
      <c r="K136">
        <f t="shared" si="20"/>
        <v>0</v>
      </c>
      <c r="L136">
        <f t="shared" si="21"/>
        <v>0</v>
      </c>
      <c r="M136">
        <f t="shared" si="22"/>
        <v>0</v>
      </c>
      <c r="N136">
        <f t="shared" si="23"/>
        <v>0</v>
      </c>
    </row>
    <row r="137" spans="1:14" x14ac:dyDescent="0.3">
      <c r="B137" s="1" t="s">
        <v>191</v>
      </c>
      <c r="C137" s="1" t="s">
        <v>192</v>
      </c>
      <c r="D137" s="1" t="s">
        <v>193</v>
      </c>
      <c r="E137" s="1" t="s">
        <v>194</v>
      </c>
      <c r="F137" s="1" t="s">
        <v>195</v>
      </c>
      <c r="I137" t="str">
        <f t="shared" si="18"/>
        <v>neg_trend</v>
      </c>
      <c r="J137" t="str">
        <f t="shared" si="19"/>
        <v>Title</v>
      </c>
      <c r="K137" t="str">
        <f t="shared" si="20"/>
        <v>Pay</v>
      </c>
      <c r="L137" t="str">
        <f t="shared" si="21"/>
        <v>Exercised</v>
      </c>
      <c r="M137" t="str">
        <f t="shared" si="22"/>
        <v>Age</v>
      </c>
      <c r="N137">
        <f t="shared" si="23"/>
        <v>0</v>
      </c>
    </row>
    <row r="138" spans="1:14" x14ac:dyDescent="0.3">
      <c r="A138" s="1">
        <v>0</v>
      </c>
      <c r="B138" t="s">
        <v>306</v>
      </c>
      <c r="C138" t="s">
        <v>307</v>
      </c>
      <c r="D138" t="s">
        <v>308</v>
      </c>
      <c r="F138">
        <v>66</v>
      </c>
      <c r="I138" t="str">
        <f t="shared" si="18"/>
        <v>N/A</v>
      </c>
      <c r="J138" t="str">
        <f t="shared" si="19"/>
        <v>Exec. Chairman and Chief Exec. Officer</v>
      </c>
      <c r="K138" t="str">
        <f t="shared" si="20"/>
        <v>788.8k</v>
      </c>
      <c r="L138">
        <f t="shared" si="21"/>
        <v>0</v>
      </c>
      <c r="M138">
        <f t="shared" si="22"/>
        <v>66</v>
      </c>
      <c r="N138">
        <f t="shared" si="23"/>
        <v>0</v>
      </c>
    </row>
    <row r="139" spans="1:14" x14ac:dyDescent="0.3">
      <c r="A139" s="1">
        <v>1</v>
      </c>
      <c r="B139" t="s">
        <v>309</v>
      </c>
      <c r="C139" t="s">
        <v>310</v>
      </c>
      <c r="D139" t="s">
        <v>311</v>
      </c>
      <c r="F139">
        <v>60</v>
      </c>
      <c r="I139" t="str">
        <f t="shared" si="18"/>
        <v>N/A</v>
      </c>
      <c r="J139" t="str">
        <f t="shared" si="19"/>
        <v>Pres, Chief Operating Officer and Exec. Director</v>
      </c>
      <c r="K139" t="str">
        <f t="shared" si="20"/>
        <v>668.35k</v>
      </c>
      <c r="L139">
        <f t="shared" si="21"/>
        <v>0</v>
      </c>
      <c r="M139">
        <f t="shared" si="22"/>
        <v>60</v>
      </c>
      <c r="N139">
        <f t="shared" si="23"/>
        <v>0</v>
      </c>
    </row>
    <row r="140" spans="1:14" x14ac:dyDescent="0.3">
      <c r="A140" s="1">
        <v>2</v>
      </c>
      <c r="B140" t="s">
        <v>312</v>
      </c>
      <c r="C140" t="s">
        <v>313</v>
      </c>
      <c r="D140" t="s">
        <v>314</v>
      </c>
      <c r="F140">
        <v>56</v>
      </c>
      <c r="I140" t="str">
        <f t="shared" si="18"/>
        <v>N/A</v>
      </c>
      <c r="J140" t="str">
        <f t="shared" si="19"/>
        <v>Chief Financial Officer, VP, Sec. and Treasurer</v>
      </c>
      <c r="K140" t="str">
        <f t="shared" si="20"/>
        <v>427.35k</v>
      </c>
      <c r="L140">
        <f t="shared" si="21"/>
        <v>0</v>
      </c>
      <c r="M140">
        <f t="shared" si="22"/>
        <v>56</v>
      </c>
      <c r="N140">
        <f t="shared" si="23"/>
        <v>0</v>
      </c>
    </row>
    <row r="141" spans="1:14" x14ac:dyDescent="0.3">
      <c r="A141" s="1">
        <v>3</v>
      </c>
      <c r="B141" t="s">
        <v>315</v>
      </c>
      <c r="C141" t="s">
        <v>316</v>
      </c>
      <c r="I141" t="str">
        <f t="shared" si="18"/>
        <v>N/A</v>
      </c>
      <c r="J141" t="str">
        <f t="shared" si="19"/>
        <v>VP of Technology</v>
      </c>
      <c r="K141">
        <f t="shared" si="20"/>
        <v>0</v>
      </c>
      <c r="L141">
        <f t="shared" si="21"/>
        <v>0</v>
      </c>
      <c r="M141">
        <f t="shared" si="22"/>
        <v>0</v>
      </c>
      <c r="N141">
        <f t="shared" si="23"/>
        <v>0</v>
      </c>
    </row>
    <row r="142" spans="1:14" x14ac:dyDescent="0.3">
      <c r="A142" s="1">
        <v>4</v>
      </c>
      <c r="B142" t="s">
        <v>317</v>
      </c>
      <c r="C142" t="s">
        <v>318</v>
      </c>
      <c r="I142" t="str">
        <f t="shared" si="18"/>
        <v>N/A</v>
      </c>
      <c r="J142" t="str">
        <f t="shared" si="19"/>
        <v>VP of Marketing - Clauss &amp; Camillus Brands</v>
      </c>
      <c r="K142">
        <f t="shared" si="20"/>
        <v>0</v>
      </c>
      <c r="L142">
        <f t="shared" si="21"/>
        <v>0</v>
      </c>
      <c r="M142">
        <f t="shared" si="22"/>
        <v>0</v>
      </c>
      <c r="N142">
        <f t="shared" si="23"/>
        <v>0</v>
      </c>
    </row>
    <row r="143" spans="1:14" x14ac:dyDescent="0.3">
      <c r="I143" t="str">
        <f t="shared" si="18"/>
        <v>N/A</v>
      </c>
      <c r="J143">
        <f t="shared" si="19"/>
        <v>0</v>
      </c>
      <c r="K143">
        <f t="shared" si="20"/>
        <v>0</v>
      </c>
      <c r="L143">
        <f t="shared" si="21"/>
        <v>0</v>
      </c>
      <c r="M143">
        <f t="shared" si="22"/>
        <v>0</v>
      </c>
      <c r="N143">
        <f t="shared" si="23"/>
        <v>0</v>
      </c>
    </row>
    <row r="144" spans="1:14" x14ac:dyDescent="0.3">
      <c r="B144" s="1" t="s">
        <v>319</v>
      </c>
      <c r="C144" s="1" t="s">
        <v>320</v>
      </c>
      <c r="D144" s="1" t="s">
        <v>321</v>
      </c>
      <c r="E144" s="1" t="s">
        <v>322</v>
      </c>
      <c r="F144" s="1" t="s">
        <v>323</v>
      </c>
      <c r="G144" s="1" t="s">
        <v>324</v>
      </c>
      <c r="H144" s="1" t="s">
        <v>325</v>
      </c>
      <c r="I144" t="str">
        <f t="shared" si="18"/>
        <v>pos_trend</v>
      </c>
      <c r="J144" t="str">
        <f t="shared" si="19"/>
        <v>2012</v>
      </c>
      <c r="K144" t="str">
        <f t="shared" si="20"/>
        <v>2013</v>
      </c>
      <c r="L144" t="str">
        <f t="shared" si="21"/>
        <v>2014</v>
      </c>
      <c r="M144" t="str">
        <f t="shared" si="22"/>
        <v>2015</v>
      </c>
      <c r="N144" t="str">
        <f t="shared" si="23"/>
        <v>2016</v>
      </c>
    </row>
    <row r="145" spans="1:14" x14ac:dyDescent="0.3">
      <c r="A145" s="1">
        <v>0</v>
      </c>
      <c r="B145" t="s">
        <v>326</v>
      </c>
      <c r="C145" t="s">
        <v>327</v>
      </c>
      <c r="D145" t="s">
        <v>328</v>
      </c>
      <c r="E145" t="s">
        <v>329</v>
      </c>
      <c r="F145" t="s">
        <v>330</v>
      </c>
      <c r="G145" t="s">
        <v>237</v>
      </c>
      <c r="I145" t="str">
        <f t="shared" si="18"/>
        <v>pos_trend</v>
      </c>
      <c r="J145">
        <f t="shared" si="19"/>
        <v>84370000</v>
      </c>
      <c r="K145">
        <f t="shared" si="20"/>
        <v>89580000</v>
      </c>
      <c r="L145">
        <f t="shared" si="21"/>
        <v>107220000</v>
      </c>
      <c r="M145">
        <f t="shared" si="22"/>
        <v>109810000</v>
      </c>
      <c r="N145">
        <f t="shared" si="23"/>
        <v>124570000</v>
      </c>
    </row>
    <row r="146" spans="1:14" x14ac:dyDescent="0.3">
      <c r="A146" s="1">
        <v>1</v>
      </c>
      <c r="B146" t="s">
        <v>331</v>
      </c>
      <c r="C146" t="s">
        <v>332</v>
      </c>
      <c r="D146" t="s">
        <v>333</v>
      </c>
      <c r="E146" t="s">
        <v>334</v>
      </c>
      <c r="F146" t="s">
        <v>335</v>
      </c>
      <c r="G146" t="s">
        <v>336</v>
      </c>
      <c r="I146" t="str">
        <f t="shared" si="18"/>
        <v>N/A</v>
      </c>
      <c r="J146" t="str">
        <f t="shared" si="19"/>
        <v>N/A</v>
      </c>
      <c r="K146">
        <f t="shared" si="20"/>
        <v>6.1699999999999998E-2</v>
      </c>
      <c r="L146">
        <f t="shared" si="21"/>
        <v>0.19700000000000001</v>
      </c>
      <c r="M146">
        <f t="shared" si="22"/>
        <v>2.4199999999999999E-2</v>
      </c>
      <c r="N146">
        <f t="shared" si="23"/>
        <v>0.13439999999999999</v>
      </c>
    </row>
    <row r="147" spans="1:14" x14ac:dyDescent="0.3">
      <c r="A147" s="1">
        <v>2</v>
      </c>
      <c r="B147" t="s">
        <v>337</v>
      </c>
      <c r="C147" t="s">
        <v>338</v>
      </c>
      <c r="D147" t="s">
        <v>339</v>
      </c>
      <c r="E147" t="s">
        <v>340</v>
      </c>
      <c r="F147" t="s">
        <v>341</v>
      </c>
      <c r="G147" t="s">
        <v>342</v>
      </c>
      <c r="I147" t="str">
        <f t="shared" si="18"/>
        <v>pos_trend</v>
      </c>
      <c r="J147">
        <f t="shared" si="19"/>
        <v>54620000</v>
      </c>
      <c r="K147">
        <f t="shared" si="20"/>
        <v>57750000</v>
      </c>
      <c r="L147">
        <f t="shared" si="21"/>
        <v>69040000</v>
      </c>
      <c r="M147">
        <f t="shared" si="22"/>
        <v>69850000</v>
      </c>
      <c r="N147">
        <f t="shared" si="23"/>
        <v>79020000</v>
      </c>
    </row>
    <row r="148" spans="1:14" x14ac:dyDescent="0.3">
      <c r="A148" s="1">
        <v>3</v>
      </c>
      <c r="B148" t="s">
        <v>343</v>
      </c>
      <c r="C148" t="s">
        <v>344</v>
      </c>
      <c r="D148" t="s">
        <v>345</v>
      </c>
      <c r="E148" t="s">
        <v>346</v>
      </c>
      <c r="F148" t="s">
        <v>347</v>
      </c>
      <c r="G148" t="s">
        <v>348</v>
      </c>
      <c r="I148" t="str">
        <f t="shared" si="18"/>
        <v>pos_trend</v>
      </c>
      <c r="J148">
        <f t="shared" si="19"/>
        <v>53530000</v>
      </c>
      <c r="K148">
        <f t="shared" si="20"/>
        <v>56550000</v>
      </c>
      <c r="L148">
        <f t="shared" si="21"/>
        <v>67340000</v>
      </c>
      <c r="M148">
        <f t="shared" si="22"/>
        <v>67800000</v>
      </c>
      <c r="N148">
        <f t="shared" si="23"/>
        <v>76600000</v>
      </c>
    </row>
    <row r="149" spans="1:14" x14ac:dyDescent="0.3">
      <c r="A149" s="1">
        <v>4</v>
      </c>
      <c r="B149" t="s">
        <v>349</v>
      </c>
      <c r="C149" t="s">
        <v>350</v>
      </c>
      <c r="D149" t="s">
        <v>351</v>
      </c>
      <c r="E149" t="s">
        <v>352</v>
      </c>
      <c r="F149" t="s">
        <v>353</v>
      </c>
      <c r="G149" t="s">
        <v>354</v>
      </c>
      <c r="I149" t="str">
        <f t="shared" si="18"/>
        <v>pos_trend</v>
      </c>
      <c r="J149">
        <f t="shared" si="19"/>
        <v>1090000</v>
      </c>
      <c r="K149">
        <f t="shared" si="20"/>
        <v>1200000</v>
      </c>
      <c r="L149">
        <f t="shared" si="21"/>
        <v>1700000</v>
      </c>
      <c r="M149">
        <f t="shared" si="22"/>
        <v>2049999.9999999998</v>
      </c>
      <c r="N149">
        <f t="shared" si="23"/>
        <v>2420000</v>
      </c>
    </row>
    <row r="150" spans="1:14" x14ac:dyDescent="0.3">
      <c r="A150" s="1">
        <v>5</v>
      </c>
      <c r="B150" t="s">
        <v>355</v>
      </c>
      <c r="C150" t="s">
        <v>356</v>
      </c>
      <c r="D150" t="s">
        <v>357</v>
      </c>
      <c r="E150" t="s">
        <v>358</v>
      </c>
      <c r="F150" t="s">
        <v>359</v>
      </c>
      <c r="G150" t="s">
        <v>360</v>
      </c>
      <c r="I150" t="str">
        <f t="shared" si="18"/>
        <v>N/A</v>
      </c>
      <c r="J150" t="str">
        <f t="shared" si="19"/>
        <v>862035</v>
      </c>
      <c r="K150" t="str">
        <f t="shared" si="20"/>
        <v>934238</v>
      </c>
      <c r="L150">
        <f t="shared" si="21"/>
        <v>1180000</v>
      </c>
      <c r="M150">
        <f t="shared" si="22"/>
        <v>1320000</v>
      </c>
      <c r="N150">
        <f t="shared" si="23"/>
        <v>1490000</v>
      </c>
    </row>
    <row r="151" spans="1:14" x14ac:dyDescent="0.3">
      <c r="A151" s="1">
        <v>6</v>
      </c>
      <c r="B151" t="s">
        <v>361</v>
      </c>
      <c r="C151" t="s">
        <v>362</v>
      </c>
      <c r="D151" t="s">
        <v>363</v>
      </c>
      <c r="E151" t="s">
        <v>364</v>
      </c>
      <c r="F151" t="s">
        <v>365</v>
      </c>
      <c r="G151" t="s">
        <v>366</v>
      </c>
      <c r="I151" t="str">
        <f t="shared" si="18"/>
        <v>pos_trend</v>
      </c>
      <c r="J151" t="str">
        <f t="shared" si="19"/>
        <v>227662</v>
      </c>
      <c r="K151" t="str">
        <f t="shared" si="20"/>
        <v>270644</v>
      </c>
      <c r="L151" t="str">
        <f t="shared" si="21"/>
        <v>516187</v>
      </c>
      <c r="M151" t="str">
        <f t="shared" si="22"/>
        <v>734496</v>
      </c>
      <c r="N151" t="str">
        <f t="shared" si="23"/>
        <v>930941</v>
      </c>
    </row>
    <row r="152" spans="1:14" x14ac:dyDescent="0.3">
      <c r="A152" s="1">
        <v>7</v>
      </c>
      <c r="B152" t="s">
        <v>367</v>
      </c>
      <c r="C152" t="s">
        <v>332</v>
      </c>
      <c r="D152" t="s">
        <v>368</v>
      </c>
      <c r="E152" t="s">
        <v>369</v>
      </c>
      <c r="F152" t="s">
        <v>370</v>
      </c>
      <c r="G152" t="s">
        <v>371</v>
      </c>
      <c r="I152" t="str">
        <f t="shared" si="18"/>
        <v>N/A</v>
      </c>
      <c r="J152" t="str">
        <f t="shared" si="19"/>
        <v>N/A</v>
      </c>
      <c r="K152">
        <f t="shared" si="20"/>
        <v>5.7300000000000004E-2</v>
      </c>
      <c r="L152">
        <f t="shared" si="21"/>
        <v>0.19539999999999999</v>
      </c>
      <c r="M152">
        <f t="shared" si="22"/>
        <v>1.18E-2</v>
      </c>
      <c r="N152">
        <f t="shared" si="23"/>
        <v>0.1313</v>
      </c>
    </row>
    <row r="153" spans="1:14" x14ac:dyDescent="0.3">
      <c r="A153" s="1">
        <v>8</v>
      </c>
      <c r="B153" t="s">
        <v>372</v>
      </c>
      <c r="C153" t="s">
        <v>373</v>
      </c>
      <c r="D153" t="s">
        <v>374</v>
      </c>
      <c r="E153" t="s">
        <v>375</v>
      </c>
      <c r="F153" t="s">
        <v>376</v>
      </c>
      <c r="G153" t="s">
        <v>271</v>
      </c>
      <c r="I153" t="str">
        <f t="shared" si="18"/>
        <v>pos_trend</v>
      </c>
      <c r="J153">
        <f t="shared" si="19"/>
        <v>29750000</v>
      </c>
      <c r="K153">
        <f t="shared" si="20"/>
        <v>31820000</v>
      </c>
      <c r="L153">
        <f t="shared" si="21"/>
        <v>38190000</v>
      </c>
      <c r="M153">
        <f t="shared" si="22"/>
        <v>39960000</v>
      </c>
      <c r="N153">
        <f t="shared" si="23"/>
        <v>45560000</v>
      </c>
    </row>
    <row r="154" spans="1:14" x14ac:dyDescent="0.3">
      <c r="A154" s="1">
        <v>9</v>
      </c>
      <c r="B154" t="s">
        <v>377</v>
      </c>
      <c r="C154" t="s">
        <v>332</v>
      </c>
      <c r="D154" t="s">
        <v>378</v>
      </c>
      <c r="E154" t="s">
        <v>379</v>
      </c>
      <c r="F154" t="s">
        <v>380</v>
      </c>
      <c r="G154" t="s">
        <v>381</v>
      </c>
      <c r="I154" t="str">
        <f t="shared" si="18"/>
        <v>N/A</v>
      </c>
      <c r="J154" t="str">
        <f t="shared" si="19"/>
        <v>N/A</v>
      </c>
      <c r="K154">
        <f t="shared" si="20"/>
        <v>6.9800000000000001E-2</v>
      </c>
      <c r="L154">
        <f t="shared" si="21"/>
        <v>0.19989999999999999</v>
      </c>
      <c r="M154">
        <f t="shared" si="22"/>
        <v>4.6500000000000007E-2</v>
      </c>
      <c r="N154">
        <f t="shared" si="23"/>
        <v>0.14000000000000001</v>
      </c>
    </row>
    <row r="155" spans="1:14" x14ac:dyDescent="0.3">
      <c r="A155" s="1">
        <v>10</v>
      </c>
      <c r="B155" t="s">
        <v>382</v>
      </c>
      <c r="C155" t="s">
        <v>332</v>
      </c>
      <c r="D155" t="s">
        <v>332</v>
      </c>
      <c r="E155" t="s">
        <v>332</v>
      </c>
      <c r="F155" t="s">
        <v>332</v>
      </c>
      <c r="G155" t="s">
        <v>383</v>
      </c>
      <c r="I155" t="str">
        <f t="shared" si="18"/>
        <v>N/A</v>
      </c>
      <c r="J155" t="str">
        <f t="shared" si="19"/>
        <v>N/A</v>
      </c>
      <c r="K155" t="str">
        <f t="shared" si="20"/>
        <v>N/A</v>
      </c>
      <c r="L155" t="str">
        <f t="shared" si="21"/>
        <v>N/A</v>
      </c>
      <c r="M155" t="str">
        <f t="shared" si="22"/>
        <v>N/A</v>
      </c>
      <c r="N155">
        <f t="shared" si="23"/>
        <v>0.36570000000000003</v>
      </c>
    </row>
    <row r="156" spans="1:14" x14ac:dyDescent="0.3">
      <c r="I156" t="str">
        <f t="shared" si="18"/>
        <v>N/A</v>
      </c>
      <c r="J156">
        <f t="shared" si="19"/>
        <v>0</v>
      </c>
      <c r="K156">
        <f t="shared" si="20"/>
        <v>0</v>
      </c>
      <c r="L156">
        <f t="shared" si="21"/>
        <v>0</v>
      </c>
      <c r="M156">
        <f t="shared" si="22"/>
        <v>0</v>
      </c>
      <c r="N156">
        <f t="shared" si="23"/>
        <v>0</v>
      </c>
    </row>
    <row r="157" spans="1:14" x14ac:dyDescent="0.3">
      <c r="B157" s="1" t="s">
        <v>384</v>
      </c>
      <c r="C157" s="1" t="s">
        <v>320</v>
      </c>
      <c r="D157" s="1" t="s">
        <v>321</v>
      </c>
      <c r="E157" s="1" t="s">
        <v>322</v>
      </c>
      <c r="F157" s="1" t="s">
        <v>323</v>
      </c>
      <c r="G157" s="1" t="s">
        <v>324</v>
      </c>
      <c r="H157" s="1" t="s">
        <v>325</v>
      </c>
      <c r="I157" t="str">
        <f t="shared" si="18"/>
        <v>pos_trend</v>
      </c>
      <c r="J157" t="str">
        <f t="shared" si="19"/>
        <v>2012</v>
      </c>
      <c r="K157" t="str">
        <f t="shared" si="20"/>
        <v>2013</v>
      </c>
      <c r="L157" t="str">
        <f t="shared" si="21"/>
        <v>2014</v>
      </c>
      <c r="M157" t="str">
        <f t="shared" si="22"/>
        <v>2015</v>
      </c>
      <c r="N157" t="str">
        <f t="shared" si="23"/>
        <v>2016</v>
      </c>
    </row>
    <row r="158" spans="1:14" x14ac:dyDescent="0.3">
      <c r="A158" s="1">
        <v>0</v>
      </c>
      <c r="B158" t="s">
        <v>385</v>
      </c>
      <c r="C158" t="s">
        <v>386</v>
      </c>
      <c r="D158" t="s">
        <v>387</v>
      </c>
      <c r="E158" t="s">
        <v>388</v>
      </c>
      <c r="F158" t="s">
        <v>389</v>
      </c>
      <c r="G158" t="s">
        <v>390</v>
      </c>
      <c r="I158" t="str">
        <f t="shared" si="18"/>
        <v>pos_trend</v>
      </c>
      <c r="J158">
        <f t="shared" si="19"/>
        <v>24390000</v>
      </c>
      <c r="K158">
        <f t="shared" si="20"/>
        <v>25940000</v>
      </c>
      <c r="L158">
        <f t="shared" si="21"/>
        <v>30690000</v>
      </c>
      <c r="M158">
        <f t="shared" si="22"/>
        <v>32210000</v>
      </c>
      <c r="N158">
        <f t="shared" si="23"/>
        <v>37110000</v>
      </c>
    </row>
    <row r="159" spans="1:14" x14ac:dyDescent="0.3">
      <c r="A159" s="1">
        <v>1</v>
      </c>
      <c r="B159" t="s">
        <v>391</v>
      </c>
      <c r="C159" t="s">
        <v>392</v>
      </c>
      <c r="D159" t="s">
        <v>393</v>
      </c>
      <c r="E159" t="s">
        <v>394</v>
      </c>
      <c r="F159" t="s">
        <v>395</v>
      </c>
      <c r="G159" t="s">
        <v>396</v>
      </c>
      <c r="I159" t="str">
        <f t="shared" si="18"/>
        <v>pos_trend</v>
      </c>
      <c r="J159" t="str">
        <f t="shared" si="19"/>
        <v>572985</v>
      </c>
      <c r="K159" t="str">
        <f t="shared" si="20"/>
        <v>602985</v>
      </c>
      <c r="L159" t="str">
        <f t="shared" si="21"/>
        <v>665000</v>
      </c>
      <c r="M159" t="str">
        <f t="shared" si="22"/>
        <v>690000</v>
      </c>
      <c r="N159" t="str">
        <f t="shared" si="23"/>
        <v>750000</v>
      </c>
    </row>
    <row r="160" spans="1:14" x14ac:dyDescent="0.3">
      <c r="A160" s="1">
        <v>2</v>
      </c>
      <c r="B160" t="s">
        <v>397</v>
      </c>
      <c r="C160" t="s">
        <v>398</v>
      </c>
      <c r="D160" t="s">
        <v>399</v>
      </c>
      <c r="E160" t="s">
        <v>400</v>
      </c>
      <c r="F160" t="s">
        <v>401</v>
      </c>
      <c r="G160" t="s">
        <v>402</v>
      </c>
      <c r="I160" t="str">
        <f t="shared" si="18"/>
        <v>pos_trend</v>
      </c>
      <c r="J160">
        <f t="shared" si="19"/>
        <v>23810000</v>
      </c>
      <c r="K160">
        <f t="shared" si="20"/>
        <v>25340000</v>
      </c>
      <c r="L160">
        <f t="shared" si="21"/>
        <v>30030000</v>
      </c>
      <c r="M160">
        <f t="shared" si="22"/>
        <v>31520000</v>
      </c>
      <c r="N160">
        <f t="shared" si="23"/>
        <v>36360000</v>
      </c>
    </row>
    <row r="161" spans="1:14" x14ac:dyDescent="0.3">
      <c r="A161" s="1">
        <v>3</v>
      </c>
      <c r="B161" t="s">
        <v>403</v>
      </c>
      <c r="C161" t="s">
        <v>332</v>
      </c>
      <c r="D161" t="s">
        <v>404</v>
      </c>
      <c r="E161" t="s">
        <v>405</v>
      </c>
      <c r="F161" t="s">
        <v>406</v>
      </c>
      <c r="G161" t="s">
        <v>407</v>
      </c>
      <c r="I161" t="str">
        <f t="shared" si="18"/>
        <v>N/A</v>
      </c>
      <c r="J161" t="str">
        <f t="shared" si="19"/>
        <v>N/A</v>
      </c>
      <c r="K161">
        <f t="shared" si="20"/>
        <v>6.3899999999999998E-2</v>
      </c>
      <c r="L161">
        <f t="shared" si="21"/>
        <v>0.18290000000000001</v>
      </c>
      <c r="M161">
        <f t="shared" si="22"/>
        <v>4.9599999999999998E-2</v>
      </c>
      <c r="N161">
        <f t="shared" si="23"/>
        <v>0.15210000000000001</v>
      </c>
    </row>
    <row r="162" spans="1:14" x14ac:dyDescent="0.3">
      <c r="A162" s="1">
        <v>4</v>
      </c>
      <c r="B162" t="s">
        <v>408</v>
      </c>
      <c r="C162" t="s">
        <v>332</v>
      </c>
      <c r="D162" t="s">
        <v>332</v>
      </c>
      <c r="E162" t="s">
        <v>332</v>
      </c>
      <c r="F162" t="s">
        <v>332</v>
      </c>
      <c r="G162" t="s">
        <v>332</v>
      </c>
      <c r="I162" t="str">
        <f t="shared" si="18"/>
        <v>N/A</v>
      </c>
      <c r="J162" t="str">
        <f t="shared" si="19"/>
        <v>N/A</v>
      </c>
      <c r="K162" t="str">
        <f t="shared" si="20"/>
        <v>N/A</v>
      </c>
      <c r="L162" t="str">
        <f t="shared" si="21"/>
        <v>N/A</v>
      </c>
      <c r="M162" t="str">
        <f t="shared" si="22"/>
        <v>N/A</v>
      </c>
      <c r="N162" t="str">
        <f t="shared" si="23"/>
        <v>N/A</v>
      </c>
    </row>
    <row r="163" spans="1:14" x14ac:dyDescent="0.3">
      <c r="A163" s="1">
        <v>5</v>
      </c>
      <c r="B163" t="s">
        <v>409</v>
      </c>
      <c r="C163" t="s">
        <v>332</v>
      </c>
      <c r="D163" t="s">
        <v>332</v>
      </c>
      <c r="E163" t="s">
        <v>410</v>
      </c>
      <c r="F163" t="s">
        <v>411</v>
      </c>
      <c r="G163" t="s">
        <v>332</v>
      </c>
      <c r="I163" t="str">
        <f t="shared" si="18"/>
        <v>N/A</v>
      </c>
      <c r="J163" t="str">
        <f t="shared" si="19"/>
        <v>N/A</v>
      </c>
      <c r="K163" t="str">
        <f t="shared" si="20"/>
        <v>N/A</v>
      </c>
      <c r="L163" t="str">
        <f t="shared" si="21"/>
        <v>100000</v>
      </c>
      <c r="M163" t="str">
        <f t="shared" si="22"/>
        <v>400000</v>
      </c>
      <c r="N163" t="str">
        <f t="shared" si="23"/>
        <v>N/A</v>
      </c>
    </row>
    <row r="164" spans="1:14" x14ac:dyDescent="0.3">
      <c r="A164" s="1">
        <v>6</v>
      </c>
      <c r="B164" t="s">
        <v>412</v>
      </c>
      <c r="C164" t="s">
        <v>332</v>
      </c>
      <c r="D164" t="s">
        <v>332</v>
      </c>
      <c r="E164" t="s">
        <v>413</v>
      </c>
      <c r="F164" t="s">
        <v>414</v>
      </c>
      <c r="G164" t="s">
        <v>332</v>
      </c>
      <c r="I164" t="str">
        <f t="shared" si="18"/>
        <v>N/A</v>
      </c>
      <c r="J164" t="str">
        <f t="shared" si="19"/>
        <v>N/A</v>
      </c>
      <c r="K164" t="str">
        <f t="shared" si="20"/>
        <v>N/A</v>
      </c>
      <c r="L164">
        <f t="shared" si="21"/>
        <v>7390000</v>
      </c>
      <c r="M164">
        <f t="shared" si="22"/>
        <v>7350000</v>
      </c>
      <c r="N164" t="str">
        <f t="shared" si="23"/>
        <v>N/A</v>
      </c>
    </row>
    <row r="165" spans="1:14" x14ac:dyDescent="0.3">
      <c r="A165" s="1">
        <v>7</v>
      </c>
      <c r="B165" t="s">
        <v>415</v>
      </c>
      <c r="C165" t="s">
        <v>416</v>
      </c>
      <c r="D165" t="s">
        <v>417</v>
      </c>
      <c r="E165" t="s">
        <v>418</v>
      </c>
      <c r="F165" t="s">
        <v>419</v>
      </c>
      <c r="G165" t="s">
        <v>420</v>
      </c>
      <c r="I165" t="str">
        <f t="shared" si="18"/>
        <v>N/A</v>
      </c>
      <c r="J165" t="str">
        <f t="shared" si="19"/>
        <v>(99,076)</v>
      </c>
      <c r="K165" t="str">
        <f t="shared" si="20"/>
        <v>(34,871)</v>
      </c>
      <c r="L165" t="str">
        <f t="shared" si="21"/>
        <v>(118,250)</v>
      </c>
      <c r="M165" t="str">
        <f t="shared" si="22"/>
        <v>(167,397)</v>
      </c>
      <c r="N165" t="str">
        <f t="shared" si="23"/>
        <v>(76,846)</v>
      </c>
    </row>
    <row r="166" spans="1:14" x14ac:dyDescent="0.3">
      <c r="A166" s="1">
        <v>8</v>
      </c>
      <c r="B166" t="s">
        <v>421</v>
      </c>
      <c r="C166" t="s">
        <v>422</v>
      </c>
      <c r="D166" t="s">
        <v>423</v>
      </c>
      <c r="E166" t="s">
        <v>424</v>
      </c>
      <c r="F166" t="s">
        <v>425</v>
      </c>
      <c r="G166" t="s">
        <v>426</v>
      </c>
      <c r="I166" t="str">
        <f t="shared" si="18"/>
        <v>N/A</v>
      </c>
      <c r="J166" t="str">
        <f t="shared" si="19"/>
        <v>179259</v>
      </c>
      <c r="K166" t="str">
        <f t="shared" si="20"/>
        <v>152073</v>
      </c>
      <c r="L166" t="str">
        <f t="shared" si="21"/>
        <v>16624</v>
      </c>
      <c r="M166" t="str">
        <f t="shared" si="22"/>
        <v>4868</v>
      </c>
      <c r="N166" t="str">
        <f t="shared" si="23"/>
        <v>119</v>
      </c>
    </row>
    <row r="167" spans="1:14" x14ac:dyDescent="0.3">
      <c r="A167" s="1">
        <v>9</v>
      </c>
      <c r="B167" t="s">
        <v>427</v>
      </c>
      <c r="C167" t="s">
        <v>332</v>
      </c>
      <c r="D167" t="s">
        <v>332</v>
      </c>
      <c r="E167" t="s">
        <v>332</v>
      </c>
      <c r="F167" t="s">
        <v>332</v>
      </c>
      <c r="G167" t="s">
        <v>332</v>
      </c>
      <c r="I167" t="str">
        <f t="shared" si="18"/>
        <v>N/A</v>
      </c>
      <c r="J167" t="str">
        <f t="shared" si="19"/>
        <v>N/A</v>
      </c>
      <c r="K167" t="str">
        <f t="shared" si="20"/>
        <v>N/A</v>
      </c>
      <c r="L167" t="str">
        <f t="shared" si="21"/>
        <v>N/A</v>
      </c>
      <c r="M167" t="str">
        <f t="shared" si="22"/>
        <v>N/A</v>
      </c>
      <c r="N167" t="str">
        <f t="shared" si="23"/>
        <v>N/A</v>
      </c>
    </row>
    <row r="168" spans="1:14" x14ac:dyDescent="0.3">
      <c r="A168" s="1">
        <v>10</v>
      </c>
      <c r="B168" t="s">
        <v>428</v>
      </c>
      <c r="C168" t="s">
        <v>429</v>
      </c>
      <c r="D168" t="s">
        <v>430</v>
      </c>
      <c r="E168" t="s">
        <v>431</v>
      </c>
      <c r="F168" t="s">
        <v>432</v>
      </c>
      <c r="G168" t="s">
        <v>433</v>
      </c>
      <c r="I168" t="str">
        <f t="shared" si="18"/>
        <v>N/A</v>
      </c>
      <c r="J168" t="str">
        <f t="shared" si="19"/>
        <v>443657</v>
      </c>
      <c r="K168" t="str">
        <f t="shared" si="20"/>
        <v>502407</v>
      </c>
      <c r="L168" t="str">
        <f t="shared" si="21"/>
        <v>490110</v>
      </c>
      <c r="M168" t="str">
        <f t="shared" si="22"/>
        <v>570080</v>
      </c>
      <c r="N168" t="str">
        <f t="shared" si="23"/>
        <v>868626</v>
      </c>
    </row>
    <row r="169" spans="1:14" x14ac:dyDescent="0.3">
      <c r="A169" s="1">
        <v>11</v>
      </c>
      <c r="B169" t="s">
        <v>434</v>
      </c>
      <c r="C169" t="s">
        <v>332</v>
      </c>
      <c r="D169" t="s">
        <v>435</v>
      </c>
      <c r="E169" t="s">
        <v>436</v>
      </c>
      <c r="F169" t="s">
        <v>437</v>
      </c>
      <c r="G169" t="s">
        <v>438</v>
      </c>
      <c r="I169" t="str">
        <f t="shared" si="18"/>
        <v>N/A</v>
      </c>
      <c r="J169" t="str">
        <f t="shared" si="19"/>
        <v>N/A</v>
      </c>
      <c r="K169">
        <f t="shared" si="20"/>
        <v>0.13240000000000002</v>
      </c>
      <c r="L169">
        <f t="shared" si="21"/>
        <v>-2.4500000000000001E-2</v>
      </c>
      <c r="M169">
        <f t="shared" si="22"/>
        <v>0.16320000000000001</v>
      </c>
      <c r="N169">
        <f t="shared" si="23"/>
        <v>0.52369999999999994</v>
      </c>
    </row>
    <row r="170" spans="1:14" x14ac:dyDescent="0.3">
      <c r="A170" s="1">
        <v>12</v>
      </c>
      <c r="B170" t="s">
        <v>439</v>
      </c>
      <c r="C170" t="s">
        <v>429</v>
      </c>
      <c r="D170" t="s">
        <v>430</v>
      </c>
      <c r="E170" t="s">
        <v>431</v>
      </c>
      <c r="F170" t="s">
        <v>432</v>
      </c>
      <c r="G170" t="s">
        <v>433</v>
      </c>
      <c r="I170" t="str">
        <f t="shared" si="18"/>
        <v>N/A</v>
      </c>
      <c r="J170" t="str">
        <f t="shared" si="19"/>
        <v>443657</v>
      </c>
      <c r="K170" t="str">
        <f t="shared" si="20"/>
        <v>502407</v>
      </c>
      <c r="L170" t="str">
        <f t="shared" si="21"/>
        <v>490110</v>
      </c>
      <c r="M170" t="str">
        <f t="shared" si="22"/>
        <v>570080</v>
      </c>
      <c r="N170" t="str">
        <f t="shared" si="23"/>
        <v>868626</v>
      </c>
    </row>
    <row r="171" spans="1:14" x14ac:dyDescent="0.3">
      <c r="A171" s="1">
        <v>13</v>
      </c>
      <c r="B171" t="s">
        <v>440</v>
      </c>
      <c r="C171" t="s">
        <v>332</v>
      </c>
      <c r="D171" t="s">
        <v>332</v>
      </c>
      <c r="E171" t="s">
        <v>332</v>
      </c>
      <c r="F171" t="s">
        <v>332</v>
      </c>
      <c r="G171" t="s">
        <v>332</v>
      </c>
      <c r="I171" t="str">
        <f t="shared" si="18"/>
        <v>N/A</v>
      </c>
      <c r="J171" t="str">
        <f t="shared" si="19"/>
        <v>N/A</v>
      </c>
      <c r="K171" t="str">
        <f t="shared" si="20"/>
        <v>N/A</v>
      </c>
      <c r="L171" t="str">
        <f t="shared" si="21"/>
        <v>N/A</v>
      </c>
      <c r="M171" t="str">
        <f t="shared" si="22"/>
        <v>N/A</v>
      </c>
      <c r="N171" t="str">
        <f t="shared" si="23"/>
        <v>N/A</v>
      </c>
    </row>
    <row r="172" spans="1:14" x14ac:dyDescent="0.3">
      <c r="A172" s="1">
        <v>14</v>
      </c>
      <c r="B172" t="s">
        <v>441</v>
      </c>
      <c r="C172" t="s">
        <v>442</v>
      </c>
      <c r="D172" t="s">
        <v>443</v>
      </c>
      <c r="E172" t="s">
        <v>444</v>
      </c>
      <c r="F172" t="s">
        <v>445</v>
      </c>
      <c r="G172" t="s">
        <v>446</v>
      </c>
      <c r="I172" t="str">
        <f t="shared" si="18"/>
        <v>N/A</v>
      </c>
      <c r="J172">
        <f t="shared" si="19"/>
        <v>5000000</v>
      </c>
      <c r="K172">
        <f t="shared" si="20"/>
        <v>5490000</v>
      </c>
      <c r="L172">
        <f t="shared" si="21"/>
        <v>6800000</v>
      </c>
      <c r="M172">
        <f t="shared" si="22"/>
        <v>6610000</v>
      </c>
      <c r="N172">
        <f t="shared" si="23"/>
        <v>7500000</v>
      </c>
    </row>
    <row r="173" spans="1:14" x14ac:dyDescent="0.3">
      <c r="A173" s="1">
        <v>15</v>
      </c>
      <c r="B173" t="s">
        <v>447</v>
      </c>
      <c r="C173" t="s">
        <v>332</v>
      </c>
      <c r="D173" t="s">
        <v>448</v>
      </c>
      <c r="E173" t="s">
        <v>449</v>
      </c>
      <c r="F173" t="s">
        <v>450</v>
      </c>
      <c r="G173" t="s">
        <v>451</v>
      </c>
      <c r="I173" t="str">
        <f t="shared" si="18"/>
        <v>N/A</v>
      </c>
      <c r="J173" t="str">
        <f t="shared" si="19"/>
        <v>N/A</v>
      </c>
      <c r="K173">
        <f t="shared" si="20"/>
        <v>9.9400000000000002E-2</v>
      </c>
      <c r="L173">
        <f t="shared" si="21"/>
        <v>0.2382</v>
      </c>
      <c r="M173">
        <f t="shared" si="22"/>
        <v>-2.7700000000000002E-2</v>
      </c>
      <c r="N173">
        <f t="shared" si="23"/>
        <v>0.13339999999999999</v>
      </c>
    </row>
    <row r="174" spans="1:14" x14ac:dyDescent="0.3">
      <c r="A174" s="1">
        <v>16</v>
      </c>
      <c r="B174" t="s">
        <v>452</v>
      </c>
      <c r="C174" t="s">
        <v>332</v>
      </c>
      <c r="D174" t="s">
        <v>332</v>
      </c>
      <c r="E174" t="s">
        <v>332</v>
      </c>
      <c r="F174" t="s">
        <v>332</v>
      </c>
      <c r="G174" t="s">
        <v>453</v>
      </c>
      <c r="I174" t="str">
        <f t="shared" si="18"/>
        <v>N/A</v>
      </c>
      <c r="J174" t="str">
        <f t="shared" si="19"/>
        <v>N/A</v>
      </c>
      <c r="K174" t="str">
        <f t="shared" si="20"/>
        <v>N/A</v>
      </c>
      <c r="L174" t="str">
        <f t="shared" si="21"/>
        <v>N/A</v>
      </c>
      <c r="M174" t="str">
        <f t="shared" si="22"/>
        <v>N/A</v>
      </c>
      <c r="N174">
        <f t="shared" si="23"/>
        <v>6.0199999999999997E-2</v>
      </c>
    </row>
    <row r="175" spans="1:14" x14ac:dyDescent="0.3">
      <c r="A175" s="1">
        <v>17</v>
      </c>
      <c r="B175" t="s">
        <v>454</v>
      </c>
      <c r="C175" t="s">
        <v>455</v>
      </c>
      <c r="D175" t="s">
        <v>360</v>
      </c>
      <c r="E175" t="s">
        <v>456</v>
      </c>
      <c r="F175" t="s">
        <v>457</v>
      </c>
      <c r="G175" t="s">
        <v>458</v>
      </c>
      <c r="I175" t="str">
        <f t="shared" si="18"/>
        <v>N/A</v>
      </c>
      <c r="J175">
        <f t="shared" si="19"/>
        <v>1450000</v>
      </c>
      <c r="K175">
        <f t="shared" si="20"/>
        <v>1490000</v>
      </c>
      <c r="L175">
        <f t="shared" si="21"/>
        <v>2009999.9999999998</v>
      </c>
      <c r="M175">
        <f t="shared" si="22"/>
        <v>1820000</v>
      </c>
      <c r="N175">
        <f t="shared" si="23"/>
        <v>1650000</v>
      </c>
    </row>
    <row r="176" spans="1:14" x14ac:dyDescent="0.3">
      <c r="A176" s="1">
        <v>18</v>
      </c>
      <c r="B176" t="s">
        <v>459</v>
      </c>
      <c r="C176" t="s">
        <v>460</v>
      </c>
      <c r="D176" t="s">
        <v>461</v>
      </c>
      <c r="E176" t="s">
        <v>168</v>
      </c>
      <c r="F176" t="s">
        <v>462</v>
      </c>
      <c r="G176" t="s">
        <v>463</v>
      </c>
      <c r="I176" t="str">
        <f t="shared" si="18"/>
        <v>N/A</v>
      </c>
      <c r="J176" t="str">
        <f t="shared" si="19"/>
        <v>958923</v>
      </c>
      <c r="K176">
        <f t="shared" si="20"/>
        <v>1020000</v>
      </c>
      <c r="L176">
        <f t="shared" si="21"/>
        <v>1230000</v>
      </c>
      <c r="M176">
        <f t="shared" si="22"/>
        <v>1470000</v>
      </c>
      <c r="N176" t="str">
        <f t="shared" si="23"/>
        <v>560713</v>
      </c>
    </row>
    <row r="177" spans="1:14" x14ac:dyDescent="0.3">
      <c r="A177" s="1">
        <v>19</v>
      </c>
      <c r="B177" t="s">
        <v>464</v>
      </c>
      <c r="C177" t="s">
        <v>465</v>
      </c>
      <c r="D177" t="s">
        <v>466</v>
      </c>
      <c r="E177" t="s">
        <v>467</v>
      </c>
      <c r="F177" t="s">
        <v>468</v>
      </c>
      <c r="G177" t="s">
        <v>469</v>
      </c>
      <c r="I177" t="str">
        <f t="shared" si="18"/>
        <v>N/A</v>
      </c>
      <c r="J177" t="str">
        <f t="shared" si="19"/>
        <v>523752</v>
      </c>
      <c r="K177" t="str">
        <f t="shared" si="20"/>
        <v>539162</v>
      </c>
      <c r="L177" t="str">
        <f t="shared" si="21"/>
        <v>572660</v>
      </c>
      <c r="M177" t="str">
        <f t="shared" si="22"/>
        <v>553259</v>
      </c>
      <c r="N177" t="str">
        <f t="shared" si="23"/>
        <v>984469</v>
      </c>
    </row>
    <row r="178" spans="1:14" x14ac:dyDescent="0.3">
      <c r="A178" s="1">
        <v>20</v>
      </c>
      <c r="B178" t="s">
        <v>470</v>
      </c>
      <c r="C178" t="s">
        <v>471</v>
      </c>
      <c r="D178" t="s">
        <v>472</v>
      </c>
      <c r="E178" t="s">
        <v>473</v>
      </c>
      <c r="F178" t="s">
        <v>474</v>
      </c>
      <c r="G178" t="s">
        <v>475</v>
      </c>
      <c r="I178" t="str">
        <f t="shared" si="18"/>
        <v>N/A</v>
      </c>
      <c r="J178" t="str">
        <f t="shared" si="19"/>
        <v>(36,059)</v>
      </c>
      <c r="K178" t="str">
        <f t="shared" si="20"/>
        <v>(65,836)</v>
      </c>
      <c r="L178" t="str">
        <f t="shared" si="21"/>
        <v>207014</v>
      </c>
      <c r="M178" t="str">
        <f t="shared" si="22"/>
        <v>(201,553)</v>
      </c>
      <c r="N178" t="str">
        <f t="shared" si="23"/>
        <v>100523</v>
      </c>
    </row>
    <row r="179" spans="1:14" x14ac:dyDescent="0.3">
      <c r="A179" s="1">
        <v>21</v>
      </c>
      <c r="B179" t="s">
        <v>476</v>
      </c>
      <c r="C179" t="s">
        <v>477</v>
      </c>
      <c r="D179" t="s">
        <v>478</v>
      </c>
      <c r="E179" t="s">
        <v>332</v>
      </c>
      <c r="F179" t="s">
        <v>332</v>
      </c>
      <c r="G179" t="s">
        <v>332</v>
      </c>
      <c r="I179" t="str">
        <f t="shared" si="18"/>
        <v>N/A</v>
      </c>
      <c r="J179" t="str">
        <f t="shared" si="19"/>
        <v>1199</v>
      </c>
      <c r="K179" t="str">
        <f t="shared" si="20"/>
        <v>(360)</v>
      </c>
      <c r="L179" t="str">
        <f t="shared" si="21"/>
        <v>N/A</v>
      </c>
      <c r="M179" t="str">
        <f t="shared" si="22"/>
        <v>N/A</v>
      </c>
      <c r="N179" t="str">
        <f t="shared" si="23"/>
        <v>N/A</v>
      </c>
    </row>
    <row r="180" spans="1:14" x14ac:dyDescent="0.3">
      <c r="A180" s="1">
        <v>22</v>
      </c>
      <c r="B180" t="s">
        <v>479</v>
      </c>
      <c r="C180" t="s">
        <v>332</v>
      </c>
      <c r="D180" t="s">
        <v>332</v>
      </c>
      <c r="E180" t="s">
        <v>332</v>
      </c>
      <c r="F180" t="s">
        <v>332</v>
      </c>
      <c r="G180" t="s">
        <v>332</v>
      </c>
      <c r="I180" t="str">
        <f t="shared" si="18"/>
        <v>N/A</v>
      </c>
      <c r="J180" t="str">
        <f t="shared" si="19"/>
        <v>N/A</v>
      </c>
      <c r="K180" t="str">
        <f t="shared" si="20"/>
        <v>N/A</v>
      </c>
      <c r="L180" t="str">
        <f t="shared" si="21"/>
        <v>N/A</v>
      </c>
      <c r="M180" t="str">
        <f t="shared" si="22"/>
        <v>N/A</v>
      </c>
      <c r="N180" t="str">
        <f t="shared" si="23"/>
        <v>N/A</v>
      </c>
    </row>
    <row r="181" spans="1:14" x14ac:dyDescent="0.3">
      <c r="A181" s="1">
        <v>23</v>
      </c>
      <c r="B181" t="s">
        <v>480</v>
      </c>
      <c r="C181" t="s">
        <v>332</v>
      </c>
      <c r="D181" t="s">
        <v>332</v>
      </c>
      <c r="E181" t="s">
        <v>332</v>
      </c>
      <c r="F181" t="s">
        <v>332</v>
      </c>
      <c r="G181" t="s">
        <v>332</v>
      </c>
      <c r="I181" t="str">
        <f t="shared" si="18"/>
        <v>N/A</v>
      </c>
      <c r="J181" t="str">
        <f t="shared" si="19"/>
        <v>N/A</v>
      </c>
      <c r="K181" t="str">
        <f t="shared" si="20"/>
        <v>N/A</v>
      </c>
      <c r="L181" t="str">
        <f t="shared" si="21"/>
        <v>N/A</v>
      </c>
      <c r="M181" t="str">
        <f t="shared" si="22"/>
        <v>N/A</v>
      </c>
      <c r="N181" t="str">
        <f t="shared" si="23"/>
        <v>N/A</v>
      </c>
    </row>
    <row r="182" spans="1:14" x14ac:dyDescent="0.3">
      <c r="A182" s="1">
        <v>24</v>
      </c>
      <c r="B182" t="s">
        <v>481</v>
      </c>
      <c r="C182" t="s">
        <v>332</v>
      </c>
      <c r="D182" t="s">
        <v>332</v>
      </c>
      <c r="E182" t="s">
        <v>332</v>
      </c>
      <c r="F182" t="s">
        <v>332</v>
      </c>
      <c r="G182" t="s">
        <v>332</v>
      </c>
      <c r="I182" t="str">
        <f t="shared" si="18"/>
        <v>N/A</v>
      </c>
      <c r="J182" t="str">
        <f t="shared" si="19"/>
        <v>N/A</v>
      </c>
      <c r="K182" t="str">
        <f t="shared" si="20"/>
        <v>N/A</v>
      </c>
      <c r="L182" t="str">
        <f t="shared" si="21"/>
        <v>N/A</v>
      </c>
      <c r="M182" t="str">
        <f t="shared" si="22"/>
        <v>N/A</v>
      </c>
      <c r="N182" t="str">
        <f t="shared" si="23"/>
        <v>N/A</v>
      </c>
    </row>
    <row r="183" spans="1:14" x14ac:dyDescent="0.3">
      <c r="A183" s="1">
        <v>25</v>
      </c>
      <c r="B183" t="s">
        <v>482</v>
      </c>
      <c r="C183" t="s">
        <v>483</v>
      </c>
      <c r="D183" t="s">
        <v>484</v>
      </c>
      <c r="E183" t="s">
        <v>485</v>
      </c>
      <c r="F183" t="s">
        <v>485</v>
      </c>
      <c r="G183" t="s">
        <v>486</v>
      </c>
      <c r="I183" t="str">
        <f t="shared" si="18"/>
        <v>N/A</v>
      </c>
      <c r="J183">
        <f t="shared" si="19"/>
        <v>3550000</v>
      </c>
      <c r="K183">
        <f t="shared" si="20"/>
        <v>4000000</v>
      </c>
      <c r="L183">
        <f t="shared" si="21"/>
        <v>4790000</v>
      </c>
      <c r="M183">
        <f t="shared" si="22"/>
        <v>4790000</v>
      </c>
      <c r="N183">
        <f t="shared" si="23"/>
        <v>5850000</v>
      </c>
    </row>
    <row r="184" spans="1:14" x14ac:dyDescent="0.3">
      <c r="A184" s="1">
        <v>26</v>
      </c>
      <c r="B184" t="s">
        <v>487</v>
      </c>
      <c r="C184" t="s">
        <v>332</v>
      </c>
      <c r="D184" t="s">
        <v>332</v>
      </c>
      <c r="E184" t="s">
        <v>332</v>
      </c>
      <c r="F184" t="s">
        <v>332</v>
      </c>
      <c r="G184" t="s">
        <v>332</v>
      </c>
      <c r="I184" t="str">
        <f t="shared" si="18"/>
        <v>N/A</v>
      </c>
      <c r="J184" t="str">
        <f t="shared" si="19"/>
        <v>N/A</v>
      </c>
      <c r="K184" t="str">
        <f t="shared" si="20"/>
        <v>N/A</v>
      </c>
      <c r="L184" t="str">
        <f t="shared" si="21"/>
        <v>N/A</v>
      </c>
      <c r="M184" t="str">
        <f t="shared" si="22"/>
        <v>N/A</v>
      </c>
      <c r="N184" t="str">
        <f t="shared" si="23"/>
        <v>N/A</v>
      </c>
    </row>
    <row r="185" spans="1:14" x14ac:dyDescent="0.3">
      <c r="A185" s="1">
        <v>27</v>
      </c>
      <c r="B185" t="s">
        <v>488</v>
      </c>
      <c r="C185" t="s">
        <v>483</v>
      </c>
      <c r="D185" t="s">
        <v>484</v>
      </c>
      <c r="E185" t="s">
        <v>485</v>
      </c>
      <c r="F185" t="s">
        <v>485</v>
      </c>
      <c r="G185" t="s">
        <v>486</v>
      </c>
      <c r="I185" t="str">
        <f t="shared" si="18"/>
        <v>N/A</v>
      </c>
      <c r="J185">
        <f t="shared" si="19"/>
        <v>3550000</v>
      </c>
      <c r="K185">
        <f t="shared" si="20"/>
        <v>4000000</v>
      </c>
      <c r="L185">
        <f t="shared" si="21"/>
        <v>4790000</v>
      </c>
      <c r="M185">
        <f t="shared" si="22"/>
        <v>4790000</v>
      </c>
      <c r="N185">
        <f t="shared" si="23"/>
        <v>5850000</v>
      </c>
    </row>
    <row r="186" spans="1:14" x14ac:dyDescent="0.3">
      <c r="A186" s="1">
        <v>28</v>
      </c>
      <c r="B186" t="s">
        <v>489</v>
      </c>
      <c r="C186" t="s">
        <v>332</v>
      </c>
      <c r="D186" t="s">
        <v>490</v>
      </c>
      <c r="E186" t="s">
        <v>491</v>
      </c>
      <c r="F186" t="s">
        <v>492</v>
      </c>
      <c r="G186" t="s">
        <v>493</v>
      </c>
      <c r="I186" t="str">
        <f t="shared" si="18"/>
        <v>N/A</v>
      </c>
      <c r="J186" t="str">
        <f t="shared" si="19"/>
        <v>N/A</v>
      </c>
      <c r="K186">
        <f t="shared" si="20"/>
        <v>0.1278</v>
      </c>
      <c r="L186">
        <f t="shared" si="21"/>
        <v>0.19640000000000002</v>
      </c>
      <c r="M186">
        <f t="shared" si="22"/>
        <v>8.9999999999999998E-4</v>
      </c>
      <c r="N186">
        <f t="shared" si="23"/>
        <v>0.22059999999999999</v>
      </c>
    </row>
    <row r="187" spans="1:14" x14ac:dyDescent="0.3">
      <c r="A187" s="1">
        <v>29</v>
      </c>
      <c r="B187" t="s">
        <v>494</v>
      </c>
      <c r="C187" t="s">
        <v>332</v>
      </c>
      <c r="D187" t="s">
        <v>332</v>
      </c>
      <c r="E187" t="s">
        <v>332</v>
      </c>
      <c r="F187" t="s">
        <v>332</v>
      </c>
      <c r="G187" t="s">
        <v>495</v>
      </c>
      <c r="I187" t="str">
        <f t="shared" si="18"/>
        <v>N/A</v>
      </c>
      <c r="J187" t="str">
        <f t="shared" si="19"/>
        <v>N/A</v>
      </c>
      <c r="K187" t="str">
        <f t="shared" si="20"/>
        <v>N/A</v>
      </c>
      <c r="L187" t="str">
        <f t="shared" si="21"/>
        <v>N/A</v>
      </c>
      <c r="M187" t="str">
        <f t="shared" si="22"/>
        <v>N/A</v>
      </c>
      <c r="N187">
        <f t="shared" si="23"/>
        <v>4.7E-2</v>
      </c>
    </row>
    <row r="188" spans="1:14" x14ac:dyDescent="0.3">
      <c r="A188" s="1">
        <v>30</v>
      </c>
      <c r="B188" t="s">
        <v>496</v>
      </c>
      <c r="C188" t="s">
        <v>332</v>
      </c>
      <c r="D188" t="s">
        <v>332</v>
      </c>
      <c r="E188" t="s">
        <v>332</v>
      </c>
      <c r="F188" t="s">
        <v>332</v>
      </c>
      <c r="G188" t="s">
        <v>332</v>
      </c>
      <c r="I188" t="str">
        <f t="shared" ref="I188:I251" si="24">IF(AND(K188&gt; J188, L188&gt; K188, M188&gt; L188, N188&gt; M188), "pos_trend", IF(AND(K188&lt; J188, L188&lt; K188, M188&lt; L188, N188&lt; M188), "neg_trend", "N/A"))</f>
        <v>N/A</v>
      </c>
      <c r="J188" t="str">
        <f t="shared" ref="J188:J251" si="25">IF(TRIM(C188)="-", "N/A", IF(RIGHT(C188,1)="M",1000000*VALUE(LEFT(C188,LEN(C188)-1)),IF(RIGHT(C188,1)="B",1000000000*VALUE(LEFT(C188,LEN(C188)-1)),IF(RIGHT(C188,1)="%",0.01*VALUE(LEFT(C188,LEN(C188)-1)),C188))))</f>
        <v>N/A</v>
      </c>
      <c r="K188" t="str">
        <f t="shared" ref="K188:K251" si="26">IF(TRIM(D188)="-", "N/A", IF(RIGHT(D188,1)="M",1000000*VALUE(LEFT(D188,LEN(D188)-1)),IF(RIGHT(D188,1)="B",1000000000*VALUE(LEFT(D188,LEN(D188)-1)),IF(RIGHT(D188,1)="%",0.01*VALUE(LEFT(D188,LEN(D188)-1)),D188))))</f>
        <v>N/A</v>
      </c>
      <c r="L188" t="str">
        <f t="shared" ref="L188:L251" si="27">IF(TRIM(E188)="-", "N/A", IF(RIGHT(E188,1)="M",1000000*VALUE(LEFT(E188,LEN(E188)-1)),IF(RIGHT(E188,1)="B",1000000000*VALUE(LEFT(E188,LEN(E188)-1)),IF(RIGHT(E188,1)="%",0.01*VALUE(LEFT(E188,LEN(E188)-1)),E188))))</f>
        <v>N/A</v>
      </c>
      <c r="M188" t="str">
        <f t="shared" ref="M188:M251" si="28">IF(TRIM(F188)="-", "N/A", IF(RIGHT(F188,1)="M",1000000*VALUE(LEFT(F188,LEN(F188)-1)),IF(RIGHT(F188,1)="B",1000000000*VALUE(LEFT(F188,LEN(F188)-1)),IF(RIGHT(F188,1)="%",0.01*VALUE(LEFT(F188,LEN(F188)-1)),F188))))</f>
        <v>N/A</v>
      </c>
      <c r="N188" t="str">
        <f t="shared" ref="N188:N251" si="2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24"/>
        <v>N/A</v>
      </c>
      <c r="J189" t="str">
        <f t="shared" si="25"/>
        <v>N/A</v>
      </c>
      <c r="K189" t="str">
        <f t="shared" si="26"/>
        <v>N/A</v>
      </c>
      <c r="L189" t="str">
        <f t="shared" si="27"/>
        <v>N/A</v>
      </c>
      <c r="M189" t="str">
        <f t="shared" si="28"/>
        <v>N/A</v>
      </c>
      <c r="N189" t="str">
        <f t="shared" si="29"/>
        <v>N/A</v>
      </c>
    </row>
    <row r="190" spans="1:14" x14ac:dyDescent="0.3">
      <c r="A190" s="1">
        <v>32</v>
      </c>
      <c r="B190" t="s">
        <v>498</v>
      </c>
      <c r="C190" t="s">
        <v>332</v>
      </c>
      <c r="D190" t="s">
        <v>332</v>
      </c>
      <c r="E190" t="s">
        <v>332</v>
      </c>
      <c r="F190" t="s">
        <v>332</v>
      </c>
      <c r="G190" t="s">
        <v>332</v>
      </c>
      <c r="I190" t="str">
        <f t="shared" si="24"/>
        <v>N/A</v>
      </c>
      <c r="J190" t="str">
        <f t="shared" si="25"/>
        <v>N/A</v>
      </c>
      <c r="K190" t="str">
        <f t="shared" si="26"/>
        <v>N/A</v>
      </c>
      <c r="L190" t="str">
        <f t="shared" si="27"/>
        <v>N/A</v>
      </c>
      <c r="M190" t="str">
        <f t="shared" si="28"/>
        <v>N/A</v>
      </c>
      <c r="N190" t="str">
        <f t="shared" si="29"/>
        <v>N/A</v>
      </c>
    </row>
    <row r="191" spans="1:14" x14ac:dyDescent="0.3">
      <c r="A191" s="1">
        <v>33</v>
      </c>
      <c r="B191" t="s">
        <v>499</v>
      </c>
      <c r="C191" t="s">
        <v>332</v>
      </c>
      <c r="D191" t="s">
        <v>332</v>
      </c>
      <c r="E191" t="s">
        <v>332</v>
      </c>
      <c r="F191" t="s">
        <v>332</v>
      </c>
      <c r="G191" t="s">
        <v>332</v>
      </c>
      <c r="I191" t="str">
        <f t="shared" si="24"/>
        <v>N/A</v>
      </c>
      <c r="J191" t="str">
        <f t="shared" si="25"/>
        <v>N/A</v>
      </c>
      <c r="K191" t="str">
        <f t="shared" si="26"/>
        <v>N/A</v>
      </c>
      <c r="L191" t="str">
        <f t="shared" si="27"/>
        <v>N/A</v>
      </c>
      <c r="M191" t="str">
        <f t="shared" si="28"/>
        <v>N/A</v>
      </c>
      <c r="N191" t="str">
        <f t="shared" si="29"/>
        <v>N/A</v>
      </c>
    </row>
    <row r="192" spans="1:14" x14ac:dyDescent="0.3">
      <c r="A192" s="1">
        <v>34</v>
      </c>
      <c r="B192" t="s">
        <v>500</v>
      </c>
      <c r="C192" t="s">
        <v>483</v>
      </c>
      <c r="D192" t="s">
        <v>484</v>
      </c>
      <c r="E192" t="s">
        <v>485</v>
      </c>
      <c r="F192" t="s">
        <v>485</v>
      </c>
      <c r="G192" t="s">
        <v>486</v>
      </c>
      <c r="I192" t="str">
        <f t="shared" si="24"/>
        <v>N/A</v>
      </c>
      <c r="J192">
        <f t="shared" si="25"/>
        <v>3550000</v>
      </c>
      <c r="K192">
        <f t="shared" si="26"/>
        <v>4000000</v>
      </c>
      <c r="L192">
        <f t="shared" si="27"/>
        <v>4790000</v>
      </c>
      <c r="M192">
        <f t="shared" si="28"/>
        <v>4790000</v>
      </c>
      <c r="N192">
        <f t="shared" si="29"/>
        <v>5850000</v>
      </c>
    </row>
    <row r="193" spans="1:14" x14ac:dyDescent="0.3">
      <c r="A193" s="1">
        <v>35</v>
      </c>
      <c r="B193" t="s">
        <v>501</v>
      </c>
      <c r="C193" t="s">
        <v>332</v>
      </c>
      <c r="D193" t="s">
        <v>332</v>
      </c>
      <c r="E193" t="s">
        <v>332</v>
      </c>
      <c r="F193" t="s">
        <v>332</v>
      </c>
      <c r="G193" t="s">
        <v>332</v>
      </c>
      <c r="I193" t="str">
        <f t="shared" si="24"/>
        <v>N/A</v>
      </c>
      <c r="J193" t="str">
        <f t="shared" si="25"/>
        <v>N/A</v>
      </c>
      <c r="K193" t="str">
        <f t="shared" si="26"/>
        <v>N/A</v>
      </c>
      <c r="L193" t="str">
        <f t="shared" si="27"/>
        <v>N/A</v>
      </c>
      <c r="M193" t="str">
        <f t="shared" si="28"/>
        <v>N/A</v>
      </c>
      <c r="N193" t="str">
        <f t="shared" si="29"/>
        <v>N/A</v>
      </c>
    </row>
    <row r="194" spans="1:14" x14ac:dyDescent="0.3">
      <c r="A194" s="1">
        <v>36</v>
      </c>
      <c r="B194" t="s">
        <v>502</v>
      </c>
      <c r="C194" t="s">
        <v>483</v>
      </c>
      <c r="D194" t="s">
        <v>484</v>
      </c>
      <c r="E194" t="s">
        <v>485</v>
      </c>
      <c r="F194" t="s">
        <v>485</v>
      </c>
      <c r="G194" t="s">
        <v>486</v>
      </c>
      <c r="I194" t="str">
        <f t="shared" si="24"/>
        <v>N/A</v>
      </c>
      <c r="J194">
        <f t="shared" si="25"/>
        <v>3550000</v>
      </c>
      <c r="K194">
        <f t="shared" si="26"/>
        <v>4000000</v>
      </c>
      <c r="L194">
        <f t="shared" si="27"/>
        <v>4790000</v>
      </c>
      <c r="M194">
        <f t="shared" si="28"/>
        <v>4790000</v>
      </c>
      <c r="N194">
        <f t="shared" si="29"/>
        <v>5850000</v>
      </c>
    </row>
    <row r="195" spans="1:14" x14ac:dyDescent="0.3">
      <c r="A195" s="1">
        <v>37</v>
      </c>
      <c r="B195" t="s">
        <v>503</v>
      </c>
      <c r="C195" t="s">
        <v>504</v>
      </c>
      <c r="D195" t="s">
        <v>505</v>
      </c>
      <c r="E195" t="s">
        <v>506</v>
      </c>
      <c r="F195" t="s">
        <v>507</v>
      </c>
      <c r="G195" t="s">
        <v>508</v>
      </c>
      <c r="I195" t="str">
        <f t="shared" si="24"/>
        <v>N/A</v>
      </c>
      <c r="J195" t="str">
        <f t="shared" si="25"/>
        <v>1.14</v>
      </c>
      <c r="K195" t="str">
        <f t="shared" si="26"/>
        <v>1.26</v>
      </c>
      <c r="L195" t="str">
        <f t="shared" si="27"/>
        <v>1.48</v>
      </c>
      <c r="M195" t="str">
        <f t="shared" si="28"/>
        <v>1.44</v>
      </c>
      <c r="N195" t="str">
        <f t="shared" si="29"/>
        <v>1.76</v>
      </c>
    </row>
    <row r="196" spans="1:14" x14ac:dyDescent="0.3">
      <c r="A196" s="1">
        <v>38</v>
      </c>
      <c r="B196" t="s">
        <v>509</v>
      </c>
      <c r="C196" t="s">
        <v>332</v>
      </c>
      <c r="D196" t="s">
        <v>510</v>
      </c>
      <c r="E196" t="s">
        <v>511</v>
      </c>
      <c r="F196" t="s">
        <v>512</v>
      </c>
      <c r="G196" t="s">
        <v>513</v>
      </c>
      <c r="I196" t="str">
        <f t="shared" si="24"/>
        <v>N/A</v>
      </c>
      <c r="J196" t="str">
        <f t="shared" si="25"/>
        <v>N/A</v>
      </c>
      <c r="K196">
        <f t="shared" si="26"/>
        <v>0.10529999999999999</v>
      </c>
      <c r="L196">
        <f t="shared" si="27"/>
        <v>0.17460000000000001</v>
      </c>
      <c r="M196">
        <f t="shared" si="28"/>
        <v>-2.7000000000000003E-2</v>
      </c>
      <c r="N196">
        <f t="shared" si="29"/>
        <v>0.22219999999999998</v>
      </c>
    </row>
    <row r="197" spans="1:14" x14ac:dyDescent="0.3">
      <c r="A197" s="1">
        <v>39</v>
      </c>
      <c r="B197" t="s">
        <v>514</v>
      </c>
      <c r="C197" t="s">
        <v>515</v>
      </c>
      <c r="D197" t="s">
        <v>516</v>
      </c>
      <c r="E197" t="s">
        <v>517</v>
      </c>
      <c r="F197" t="s">
        <v>518</v>
      </c>
      <c r="G197" t="s">
        <v>518</v>
      </c>
      <c r="I197" t="str">
        <f t="shared" si="24"/>
        <v>N/A</v>
      </c>
      <c r="J197">
        <f t="shared" si="25"/>
        <v>3120000</v>
      </c>
      <c r="K197">
        <f t="shared" si="26"/>
        <v>3170000</v>
      </c>
      <c r="L197">
        <f t="shared" si="27"/>
        <v>3240000</v>
      </c>
      <c r="M197">
        <f t="shared" si="28"/>
        <v>3330000</v>
      </c>
      <c r="N197">
        <f t="shared" si="29"/>
        <v>3330000</v>
      </c>
    </row>
    <row r="198" spans="1:14" x14ac:dyDescent="0.3">
      <c r="A198" s="1">
        <v>40</v>
      </c>
      <c r="B198" t="s">
        <v>519</v>
      </c>
      <c r="C198" t="s">
        <v>520</v>
      </c>
      <c r="D198" t="s">
        <v>521</v>
      </c>
      <c r="E198" t="s">
        <v>522</v>
      </c>
      <c r="F198" t="s">
        <v>523</v>
      </c>
      <c r="G198" t="s">
        <v>524</v>
      </c>
      <c r="I198" t="str">
        <f t="shared" si="24"/>
        <v>N/A</v>
      </c>
      <c r="J198" t="str">
        <f t="shared" si="25"/>
        <v>1.13</v>
      </c>
      <c r="K198" t="str">
        <f t="shared" si="26"/>
        <v>1.22</v>
      </c>
      <c r="L198" t="str">
        <f t="shared" si="27"/>
        <v>1.36</v>
      </c>
      <c r="M198" t="str">
        <f t="shared" si="28"/>
        <v>1.30</v>
      </c>
      <c r="N198" t="str">
        <f t="shared" si="29"/>
        <v>1.64</v>
      </c>
    </row>
    <row r="199" spans="1:14" x14ac:dyDescent="0.3">
      <c r="A199" s="1">
        <v>41</v>
      </c>
      <c r="B199" t="s">
        <v>525</v>
      </c>
      <c r="C199" t="s">
        <v>332</v>
      </c>
      <c r="D199" t="s">
        <v>526</v>
      </c>
      <c r="E199" t="s">
        <v>527</v>
      </c>
      <c r="F199" t="s">
        <v>528</v>
      </c>
      <c r="G199" t="s">
        <v>529</v>
      </c>
      <c r="I199" t="str">
        <f t="shared" si="24"/>
        <v>N/A</v>
      </c>
      <c r="J199" t="str">
        <f t="shared" si="25"/>
        <v>N/A</v>
      </c>
      <c r="K199">
        <f t="shared" si="26"/>
        <v>7.9600000000000004E-2</v>
      </c>
      <c r="L199">
        <f t="shared" si="27"/>
        <v>0.11480000000000001</v>
      </c>
      <c r="M199">
        <f t="shared" si="28"/>
        <v>-4.41E-2</v>
      </c>
      <c r="N199">
        <f t="shared" si="29"/>
        <v>0.26150000000000001</v>
      </c>
    </row>
    <row r="200" spans="1:14" x14ac:dyDescent="0.3">
      <c r="A200" s="1">
        <v>42</v>
      </c>
      <c r="B200" t="s">
        <v>530</v>
      </c>
      <c r="C200" t="s">
        <v>531</v>
      </c>
      <c r="D200" t="s">
        <v>532</v>
      </c>
      <c r="E200" t="s">
        <v>533</v>
      </c>
      <c r="F200" t="s">
        <v>534</v>
      </c>
      <c r="G200" t="s">
        <v>535</v>
      </c>
      <c r="I200" t="str">
        <f t="shared" si="24"/>
        <v>N/A</v>
      </c>
      <c r="J200">
        <f t="shared" si="25"/>
        <v>3130000</v>
      </c>
      <c r="K200">
        <f t="shared" si="26"/>
        <v>3280000</v>
      </c>
      <c r="L200">
        <f t="shared" si="27"/>
        <v>3530000</v>
      </c>
      <c r="M200">
        <f t="shared" si="28"/>
        <v>3690000</v>
      </c>
      <c r="N200">
        <f t="shared" si="29"/>
        <v>3580000</v>
      </c>
    </row>
    <row r="201" spans="1:14" x14ac:dyDescent="0.3">
      <c r="A201" s="1">
        <v>43</v>
      </c>
      <c r="B201" t="s">
        <v>134</v>
      </c>
      <c r="C201" t="s">
        <v>536</v>
      </c>
      <c r="D201" t="s">
        <v>537</v>
      </c>
      <c r="E201" t="s">
        <v>538</v>
      </c>
      <c r="F201" t="s">
        <v>539</v>
      </c>
      <c r="G201" t="s">
        <v>540</v>
      </c>
      <c r="I201" t="str">
        <f t="shared" si="24"/>
        <v>pos_trend</v>
      </c>
      <c r="J201">
        <f t="shared" si="25"/>
        <v>6450000</v>
      </c>
      <c r="K201">
        <f t="shared" si="26"/>
        <v>7080000</v>
      </c>
      <c r="L201">
        <f t="shared" si="27"/>
        <v>9190000</v>
      </c>
      <c r="M201">
        <f t="shared" si="28"/>
        <v>9800000</v>
      </c>
      <c r="N201">
        <f t="shared" si="29"/>
        <v>10860000</v>
      </c>
    </row>
    <row r="202" spans="1:14" x14ac:dyDescent="0.3">
      <c r="A202" s="1">
        <v>44</v>
      </c>
      <c r="B202" t="s">
        <v>541</v>
      </c>
      <c r="C202" t="s">
        <v>332</v>
      </c>
      <c r="D202" t="s">
        <v>542</v>
      </c>
      <c r="E202" t="s">
        <v>543</v>
      </c>
      <c r="F202" t="s">
        <v>544</v>
      </c>
      <c r="G202" t="s">
        <v>545</v>
      </c>
      <c r="I202" t="str">
        <f t="shared" si="24"/>
        <v>N/A</v>
      </c>
      <c r="J202" t="str">
        <f t="shared" si="25"/>
        <v>N/A</v>
      </c>
      <c r="K202">
        <f t="shared" si="26"/>
        <v>9.8299999999999998E-2</v>
      </c>
      <c r="L202">
        <f t="shared" si="27"/>
        <v>0.2979</v>
      </c>
      <c r="M202">
        <f t="shared" si="28"/>
        <v>6.5799999999999997E-2</v>
      </c>
      <c r="N202">
        <f t="shared" si="29"/>
        <v>0.1086</v>
      </c>
    </row>
    <row r="203" spans="1:14" x14ac:dyDescent="0.3">
      <c r="A203" s="1">
        <v>45</v>
      </c>
      <c r="B203" t="s">
        <v>546</v>
      </c>
      <c r="C203" t="s">
        <v>332</v>
      </c>
      <c r="D203" t="s">
        <v>332</v>
      </c>
      <c r="E203" t="s">
        <v>332</v>
      </c>
      <c r="F203" t="s">
        <v>332</v>
      </c>
      <c r="G203" t="s">
        <v>547</v>
      </c>
      <c r="I203" t="str">
        <f t="shared" si="24"/>
        <v>N/A</v>
      </c>
      <c r="J203" t="str">
        <f t="shared" si="25"/>
        <v>N/A</v>
      </c>
      <c r="K203" t="str">
        <f t="shared" si="26"/>
        <v>N/A</v>
      </c>
      <c r="L203" t="str">
        <f t="shared" si="27"/>
        <v>N/A</v>
      </c>
      <c r="M203" t="str">
        <f t="shared" si="28"/>
        <v>N/A</v>
      </c>
      <c r="N203">
        <f t="shared" si="29"/>
        <v>8.7200000000000014E-2</v>
      </c>
    </row>
    <row r="204" spans="1:14" x14ac:dyDescent="0.3">
      <c r="I204" t="str">
        <f t="shared" si="24"/>
        <v>N/A</v>
      </c>
      <c r="J204">
        <f t="shared" si="25"/>
        <v>0</v>
      </c>
      <c r="K204">
        <f t="shared" si="26"/>
        <v>0</v>
      </c>
      <c r="L204">
        <f t="shared" si="27"/>
        <v>0</v>
      </c>
      <c r="M204">
        <f t="shared" si="28"/>
        <v>0</v>
      </c>
      <c r="N204">
        <f t="shared" si="29"/>
        <v>0</v>
      </c>
    </row>
    <row r="205" spans="1:14" x14ac:dyDescent="0.3">
      <c r="B205" s="1" t="s">
        <v>319</v>
      </c>
      <c r="C205" s="1" t="s">
        <v>320</v>
      </c>
      <c r="D205" s="1" t="s">
        <v>321</v>
      </c>
      <c r="E205" s="1" t="s">
        <v>322</v>
      </c>
      <c r="F205" s="1" t="s">
        <v>323</v>
      </c>
      <c r="G205" s="1" t="s">
        <v>324</v>
      </c>
      <c r="H205" s="1" t="s">
        <v>325</v>
      </c>
      <c r="I205" t="str">
        <f t="shared" si="24"/>
        <v>pos_trend</v>
      </c>
      <c r="J205" t="str">
        <f t="shared" si="25"/>
        <v>2012</v>
      </c>
      <c r="K205" t="str">
        <f t="shared" si="26"/>
        <v>2013</v>
      </c>
      <c r="L205" t="str">
        <f t="shared" si="27"/>
        <v>2014</v>
      </c>
      <c r="M205" t="str">
        <f t="shared" si="28"/>
        <v>2015</v>
      </c>
      <c r="N205" t="str">
        <f t="shared" si="29"/>
        <v>2016</v>
      </c>
    </row>
    <row r="206" spans="1:14" x14ac:dyDescent="0.3">
      <c r="A206" s="1">
        <v>0</v>
      </c>
      <c r="B206" t="s">
        <v>548</v>
      </c>
      <c r="C206" t="s">
        <v>549</v>
      </c>
      <c r="D206" t="s">
        <v>550</v>
      </c>
      <c r="E206" t="s">
        <v>551</v>
      </c>
      <c r="F206" t="s">
        <v>552</v>
      </c>
      <c r="G206" t="s">
        <v>553</v>
      </c>
      <c r="I206" t="str">
        <f t="shared" si="24"/>
        <v>N/A</v>
      </c>
      <c r="J206">
        <f t="shared" si="25"/>
        <v>9750000</v>
      </c>
      <c r="K206">
        <f t="shared" si="26"/>
        <v>11640000</v>
      </c>
      <c r="L206">
        <f t="shared" si="27"/>
        <v>2290000</v>
      </c>
      <c r="M206">
        <f t="shared" si="28"/>
        <v>2430000</v>
      </c>
      <c r="N206">
        <f t="shared" si="29"/>
        <v>5910000</v>
      </c>
    </row>
    <row r="207" spans="1:14" x14ac:dyDescent="0.3">
      <c r="A207" s="1">
        <v>1</v>
      </c>
      <c r="B207" t="s">
        <v>554</v>
      </c>
      <c r="C207" t="s">
        <v>555</v>
      </c>
      <c r="D207" t="s">
        <v>550</v>
      </c>
      <c r="E207" t="s">
        <v>551</v>
      </c>
      <c r="F207" t="s">
        <v>552</v>
      </c>
      <c r="G207" t="s">
        <v>553</v>
      </c>
      <c r="I207" t="str">
        <f t="shared" si="24"/>
        <v>N/A</v>
      </c>
      <c r="J207">
        <f t="shared" si="25"/>
        <v>6650000</v>
      </c>
      <c r="K207">
        <f t="shared" si="26"/>
        <v>11640000</v>
      </c>
      <c r="L207">
        <f t="shared" si="27"/>
        <v>2290000</v>
      </c>
      <c r="M207">
        <f t="shared" si="28"/>
        <v>2430000</v>
      </c>
      <c r="N207">
        <f t="shared" si="29"/>
        <v>5910000</v>
      </c>
    </row>
    <row r="208" spans="1:14" x14ac:dyDescent="0.3">
      <c r="A208" s="1">
        <v>2</v>
      </c>
      <c r="B208" t="s">
        <v>556</v>
      </c>
      <c r="C208" t="s">
        <v>557</v>
      </c>
      <c r="D208" t="s">
        <v>332</v>
      </c>
      <c r="E208" t="s">
        <v>332</v>
      </c>
      <c r="F208" t="s">
        <v>332</v>
      </c>
      <c r="G208" t="s">
        <v>332</v>
      </c>
      <c r="I208" t="str">
        <f t="shared" si="24"/>
        <v>N/A</v>
      </c>
      <c r="J208">
        <f t="shared" si="25"/>
        <v>3100000</v>
      </c>
      <c r="K208" t="str">
        <f t="shared" si="26"/>
        <v>N/A</v>
      </c>
      <c r="L208" t="str">
        <f t="shared" si="27"/>
        <v>N/A</v>
      </c>
      <c r="M208" t="str">
        <f t="shared" si="28"/>
        <v>N/A</v>
      </c>
      <c r="N208" t="str">
        <f t="shared" si="29"/>
        <v>N/A</v>
      </c>
    </row>
    <row r="209" spans="1:14" x14ac:dyDescent="0.3">
      <c r="A209" s="1">
        <v>3</v>
      </c>
      <c r="B209" t="s">
        <v>558</v>
      </c>
      <c r="C209" t="s">
        <v>332</v>
      </c>
      <c r="D209" t="s">
        <v>559</v>
      </c>
      <c r="E209" t="s">
        <v>560</v>
      </c>
      <c r="F209" t="s">
        <v>561</v>
      </c>
      <c r="G209" t="s">
        <v>562</v>
      </c>
      <c r="I209" t="str">
        <f t="shared" si="24"/>
        <v>N/A</v>
      </c>
      <c r="J209" t="str">
        <f t="shared" si="25"/>
        <v>N/A</v>
      </c>
      <c r="K209">
        <f t="shared" si="26"/>
        <v>0.19420000000000001</v>
      </c>
      <c r="L209">
        <f t="shared" si="27"/>
        <v>-0.80370000000000008</v>
      </c>
      <c r="M209">
        <f t="shared" si="28"/>
        <v>6.1399999999999996E-2</v>
      </c>
      <c r="N209">
        <f t="shared" si="29"/>
        <v>1.4365000000000001</v>
      </c>
    </row>
    <row r="210" spans="1:14" x14ac:dyDescent="0.3">
      <c r="A210" s="1">
        <v>4</v>
      </c>
      <c r="B210" t="s">
        <v>563</v>
      </c>
      <c r="C210" t="s">
        <v>564</v>
      </c>
      <c r="D210" t="s">
        <v>565</v>
      </c>
      <c r="E210" t="s">
        <v>566</v>
      </c>
      <c r="F210" t="s">
        <v>567</v>
      </c>
      <c r="G210" t="s">
        <v>568</v>
      </c>
      <c r="I210" t="str">
        <f t="shared" si="24"/>
        <v>N/A</v>
      </c>
      <c r="J210">
        <f t="shared" si="25"/>
        <v>0.14369999999999999</v>
      </c>
      <c r="K210">
        <f t="shared" si="26"/>
        <v>0.17100000000000001</v>
      </c>
      <c r="L210">
        <f t="shared" si="27"/>
        <v>2.8799999999999999E-2</v>
      </c>
      <c r="M210">
        <f t="shared" si="28"/>
        <v>2.98E-2</v>
      </c>
      <c r="N210">
        <f t="shared" si="29"/>
        <v>6.4200000000000007E-2</v>
      </c>
    </row>
    <row r="211" spans="1:14" x14ac:dyDescent="0.3">
      <c r="A211" s="1">
        <v>5</v>
      </c>
      <c r="B211" t="s">
        <v>569</v>
      </c>
      <c r="C211" t="s">
        <v>570</v>
      </c>
      <c r="D211" t="s">
        <v>571</v>
      </c>
      <c r="E211" t="s">
        <v>572</v>
      </c>
      <c r="F211" t="s">
        <v>573</v>
      </c>
      <c r="G211" t="s">
        <v>574</v>
      </c>
      <c r="I211" t="str">
        <f t="shared" si="24"/>
        <v>N/A</v>
      </c>
      <c r="J211">
        <f t="shared" si="25"/>
        <v>16440000.000000002</v>
      </c>
      <c r="K211">
        <f t="shared" si="26"/>
        <v>15630000</v>
      </c>
      <c r="L211">
        <f t="shared" si="27"/>
        <v>19480000</v>
      </c>
      <c r="M211">
        <f t="shared" si="28"/>
        <v>19570000</v>
      </c>
      <c r="N211">
        <f t="shared" si="29"/>
        <v>20020000</v>
      </c>
    </row>
    <row r="212" spans="1:14" x14ac:dyDescent="0.3">
      <c r="A212" s="1">
        <v>6</v>
      </c>
      <c r="B212" t="s">
        <v>575</v>
      </c>
      <c r="C212" t="s">
        <v>570</v>
      </c>
      <c r="D212" t="s">
        <v>571</v>
      </c>
      <c r="E212" t="s">
        <v>572</v>
      </c>
      <c r="F212" t="s">
        <v>573</v>
      </c>
      <c r="G212" t="s">
        <v>574</v>
      </c>
      <c r="I212" t="str">
        <f t="shared" si="24"/>
        <v>N/A</v>
      </c>
      <c r="J212">
        <f t="shared" si="25"/>
        <v>16440000.000000002</v>
      </c>
      <c r="K212">
        <f t="shared" si="26"/>
        <v>15630000</v>
      </c>
      <c r="L212">
        <f t="shared" si="27"/>
        <v>19480000</v>
      </c>
      <c r="M212">
        <f t="shared" si="28"/>
        <v>19570000</v>
      </c>
      <c r="N212">
        <f t="shared" si="29"/>
        <v>20020000</v>
      </c>
    </row>
    <row r="213" spans="1:14" x14ac:dyDescent="0.3">
      <c r="A213" s="1">
        <v>7</v>
      </c>
      <c r="B213" t="s">
        <v>576</v>
      </c>
      <c r="C213" t="s">
        <v>577</v>
      </c>
      <c r="D213" t="s">
        <v>578</v>
      </c>
      <c r="E213" t="s">
        <v>579</v>
      </c>
      <c r="F213" t="s">
        <v>580</v>
      </c>
      <c r="G213" t="s">
        <v>581</v>
      </c>
      <c r="I213" t="str">
        <f t="shared" si="24"/>
        <v>N/A</v>
      </c>
      <c r="J213">
        <f t="shared" si="25"/>
        <v>16610000</v>
      </c>
      <c r="K213">
        <f t="shared" si="26"/>
        <v>15860000</v>
      </c>
      <c r="L213">
        <f t="shared" si="27"/>
        <v>19610000</v>
      </c>
      <c r="M213">
        <f t="shared" si="28"/>
        <v>19670000</v>
      </c>
      <c r="N213">
        <f t="shared" si="29"/>
        <v>20170000</v>
      </c>
    </row>
    <row r="214" spans="1:14" x14ac:dyDescent="0.3">
      <c r="A214" s="1">
        <v>8</v>
      </c>
      <c r="B214" t="s">
        <v>582</v>
      </c>
      <c r="C214" t="s">
        <v>583</v>
      </c>
      <c r="D214" t="s">
        <v>584</v>
      </c>
      <c r="E214" t="s">
        <v>585</v>
      </c>
      <c r="F214" t="s">
        <v>586</v>
      </c>
      <c r="G214" t="s">
        <v>587</v>
      </c>
      <c r="I214" t="str">
        <f t="shared" si="24"/>
        <v>N/A</v>
      </c>
      <c r="J214" t="str">
        <f t="shared" si="25"/>
        <v>(166,732)</v>
      </c>
      <c r="K214" t="str">
        <f t="shared" si="26"/>
        <v>(227,891)</v>
      </c>
      <c r="L214" t="str">
        <f t="shared" si="27"/>
        <v>(128,318)</v>
      </c>
      <c r="M214" t="str">
        <f t="shared" si="28"/>
        <v>(104,760)</v>
      </c>
      <c r="N214" t="str">
        <f t="shared" si="29"/>
        <v>(152,357)</v>
      </c>
    </row>
    <row r="215" spans="1:14" x14ac:dyDescent="0.3">
      <c r="A215" s="1">
        <v>9</v>
      </c>
      <c r="B215" t="s">
        <v>588</v>
      </c>
      <c r="C215" t="s">
        <v>332</v>
      </c>
      <c r="D215" t="s">
        <v>332</v>
      </c>
      <c r="E215" t="s">
        <v>332</v>
      </c>
      <c r="F215" t="s">
        <v>332</v>
      </c>
      <c r="G215" t="s">
        <v>332</v>
      </c>
      <c r="I215" t="str">
        <f t="shared" si="24"/>
        <v>N/A</v>
      </c>
      <c r="J215" t="str">
        <f t="shared" si="25"/>
        <v>N/A</v>
      </c>
      <c r="K215" t="str">
        <f t="shared" si="26"/>
        <v>N/A</v>
      </c>
      <c r="L215" t="str">
        <f t="shared" si="27"/>
        <v>N/A</v>
      </c>
      <c r="M215" t="str">
        <f t="shared" si="28"/>
        <v>N/A</v>
      </c>
      <c r="N215" t="str">
        <f t="shared" si="29"/>
        <v>N/A</v>
      </c>
    </row>
    <row r="216" spans="1:14" x14ac:dyDescent="0.3">
      <c r="A216" s="1">
        <v>10</v>
      </c>
      <c r="B216" t="s">
        <v>589</v>
      </c>
      <c r="C216" t="s">
        <v>332</v>
      </c>
      <c r="D216" t="s">
        <v>590</v>
      </c>
      <c r="E216" t="s">
        <v>591</v>
      </c>
      <c r="F216" t="s">
        <v>592</v>
      </c>
      <c r="G216" t="s">
        <v>593</v>
      </c>
      <c r="I216" t="str">
        <f t="shared" si="24"/>
        <v>N/A</v>
      </c>
      <c r="J216" t="str">
        <f t="shared" si="25"/>
        <v>N/A</v>
      </c>
      <c r="K216">
        <f t="shared" si="26"/>
        <v>-4.9400000000000006E-2</v>
      </c>
      <c r="L216">
        <f t="shared" si="27"/>
        <v>0.2462</v>
      </c>
      <c r="M216">
        <f t="shared" si="28"/>
        <v>4.5000000000000005E-3</v>
      </c>
      <c r="N216">
        <f t="shared" si="29"/>
        <v>2.3300000000000001E-2</v>
      </c>
    </row>
    <row r="217" spans="1:14" x14ac:dyDescent="0.3">
      <c r="A217" s="1">
        <v>11</v>
      </c>
      <c r="B217" t="s">
        <v>594</v>
      </c>
      <c r="C217" t="s">
        <v>595</v>
      </c>
      <c r="D217" t="s">
        <v>596</v>
      </c>
      <c r="E217" t="s">
        <v>597</v>
      </c>
      <c r="F217" t="s">
        <v>598</v>
      </c>
      <c r="G217" t="s">
        <v>599</v>
      </c>
      <c r="I217" t="str">
        <f t="shared" si="24"/>
        <v>N/A</v>
      </c>
      <c r="J217" t="str">
        <f t="shared" si="25"/>
        <v>5.13</v>
      </c>
      <c r="K217" t="str">
        <f t="shared" si="26"/>
        <v>5.73</v>
      </c>
      <c r="L217" t="str">
        <f t="shared" si="27"/>
        <v>5.51</v>
      </c>
      <c r="M217" t="str">
        <f t="shared" si="28"/>
        <v>5.61</v>
      </c>
      <c r="N217" t="str">
        <f t="shared" si="29"/>
        <v>6.22</v>
      </c>
    </row>
    <row r="218" spans="1:14" x14ac:dyDescent="0.3">
      <c r="A218" s="1">
        <v>12</v>
      </c>
      <c r="B218" t="s">
        <v>600</v>
      </c>
      <c r="C218" t="s">
        <v>601</v>
      </c>
      <c r="D218" t="s">
        <v>602</v>
      </c>
      <c r="E218" t="s">
        <v>603</v>
      </c>
      <c r="F218" t="s">
        <v>604</v>
      </c>
      <c r="G218" t="s">
        <v>605</v>
      </c>
      <c r="I218" t="str">
        <f t="shared" si="24"/>
        <v>N/A</v>
      </c>
      <c r="J218">
        <f t="shared" si="25"/>
        <v>30290000</v>
      </c>
      <c r="K218">
        <f t="shared" si="26"/>
        <v>28220000</v>
      </c>
      <c r="L218">
        <f t="shared" si="27"/>
        <v>33670000</v>
      </c>
      <c r="M218">
        <f t="shared" si="28"/>
        <v>35510000</v>
      </c>
      <c r="N218">
        <f t="shared" si="29"/>
        <v>37240000</v>
      </c>
    </row>
    <row r="219" spans="1:14" x14ac:dyDescent="0.3">
      <c r="A219" s="1">
        <v>13</v>
      </c>
      <c r="B219" t="s">
        <v>606</v>
      </c>
      <c r="C219" t="s">
        <v>607</v>
      </c>
      <c r="D219" t="s">
        <v>608</v>
      </c>
      <c r="E219" t="s">
        <v>609</v>
      </c>
      <c r="F219" t="s">
        <v>610</v>
      </c>
      <c r="G219" t="s">
        <v>611</v>
      </c>
      <c r="I219" t="str">
        <f t="shared" si="24"/>
        <v>pos_trend</v>
      </c>
      <c r="J219">
        <f t="shared" si="25"/>
        <v>1400000</v>
      </c>
      <c r="K219">
        <f t="shared" si="26"/>
        <v>26000000</v>
      </c>
      <c r="L219">
        <f t="shared" si="27"/>
        <v>28710000</v>
      </c>
      <c r="M219">
        <f t="shared" si="28"/>
        <v>29800000</v>
      </c>
      <c r="N219">
        <f t="shared" si="29"/>
        <v>33970000</v>
      </c>
    </row>
    <row r="220" spans="1:14" x14ac:dyDescent="0.3">
      <c r="A220" s="1">
        <v>14</v>
      </c>
      <c r="B220" t="s">
        <v>612</v>
      </c>
      <c r="C220" t="s">
        <v>613</v>
      </c>
      <c r="D220" t="s">
        <v>614</v>
      </c>
      <c r="E220" t="s">
        <v>615</v>
      </c>
      <c r="F220" t="s">
        <v>616</v>
      </c>
      <c r="G220" t="s">
        <v>617</v>
      </c>
      <c r="I220" t="str">
        <f t="shared" si="24"/>
        <v>N/A</v>
      </c>
      <c r="J220" t="str">
        <f t="shared" si="25"/>
        <v>71285</v>
      </c>
      <c r="K220" t="str">
        <f t="shared" si="26"/>
        <v>186507</v>
      </c>
      <c r="L220" t="str">
        <f t="shared" si="27"/>
        <v>522377</v>
      </c>
      <c r="M220" t="str">
        <f t="shared" si="28"/>
        <v>169540</v>
      </c>
      <c r="N220" t="str">
        <f t="shared" si="29"/>
        <v>187833</v>
      </c>
    </row>
    <row r="221" spans="1:14" x14ac:dyDescent="0.3">
      <c r="A221" s="1">
        <v>15</v>
      </c>
      <c r="B221" t="s">
        <v>618</v>
      </c>
      <c r="C221" t="s">
        <v>619</v>
      </c>
      <c r="D221" t="s">
        <v>620</v>
      </c>
      <c r="E221" t="s">
        <v>621</v>
      </c>
      <c r="F221" t="s">
        <v>622</v>
      </c>
      <c r="G221" t="s">
        <v>623</v>
      </c>
      <c r="I221" t="str">
        <f t="shared" si="24"/>
        <v>N/A</v>
      </c>
      <c r="J221">
        <f t="shared" si="25"/>
        <v>28820000</v>
      </c>
      <c r="K221">
        <f t="shared" si="26"/>
        <v>2029999.9999999998</v>
      </c>
      <c r="L221">
        <f t="shared" si="27"/>
        <v>4440000</v>
      </c>
      <c r="M221">
        <f t="shared" si="28"/>
        <v>5540000</v>
      </c>
      <c r="N221">
        <f t="shared" si="29"/>
        <v>3080000</v>
      </c>
    </row>
    <row r="222" spans="1:14" x14ac:dyDescent="0.3">
      <c r="A222" s="1">
        <v>16</v>
      </c>
      <c r="B222" t="s">
        <v>624</v>
      </c>
      <c r="C222" t="s">
        <v>332</v>
      </c>
      <c r="D222" t="s">
        <v>332</v>
      </c>
      <c r="E222" t="s">
        <v>332</v>
      </c>
      <c r="F222" t="s">
        <v>332</v>
      </c>
      <c r="G222" t="s">
        <v>332</v>
      </c>
      <c r="I222" t="str">
        <f t="shared" si="24"/>
        <v>N/A</v>
      </c>
      <c r="J222" t="str">
        <f t="shared" si="25"/>
        <v>N/A</v>
      </c>
      <c r="K222" t="str">
        <f t="shared" si="26"/>
        <v>N/A</v>
      </c>
      <c r="L222" t="str">
        <f t="shared" si="27"/>
        <v>N/A</v>
      </c>
      <c r="M222" t="str">
        <f t="shared" si="28"/>
        <v>N/A</v>
      </c>
      <c r="N222" t="str">
        <f t="shared" si="29"/>
        <v>N/A</v>
      </c>
    </row>
    <row r="223" spans="1:14" x14ac:dyDescent="0.3">
      <c r="A223" s="1">
        <v>17</v>
      </c>
      <c r="B223" t="s">
        <v>625</v>
      </c>
      <c r="C223" t="s">
        <v>626</v>
      </c>
      <c r="D223" t="s">
        <v>360</v>
      </c>
      <c r="E223" t="s">
        <v>627</v>
      </c>
      <c r="F223" t="s">
        <v>628</v>
      </c>
      <c r="G223" t="s">
        <v>551</v>
      </c>
      <c r="I223" t="str">
        <f t="shared" si="24"/>
        <v>N/A</v>
      </c>
      <c r="J223">
        <f t="shared" si="25"/>
        <v>1930000</v>
      </c>
      <c r="K223">
        <f t="shared" si="26"/>
        <v>1490000</v>
      </c>
      <c r="L223">
        <f t="shared" si="27"/>
        <v>2080000</v>
      </c>
      <c r="M223">
        <f t="shared" si="28"/>
        <v>2130000</v>
      </c>
      <c r="N223">
        <f t="shared" si="29"/>
        <v>2290000</v>
      </c>
    </row>
    <row r="224" spans="1:14" x14ac:dyDescent="0.3">
      <c r="A224" s="1">
        <v>18</v>
      </c>
      <c r="B224" t="s">
        <v>629</v>
      </c>
      <c r="C224" t="s">
        <v>626</v>
      </c>
      <c r="D224" t="s">
        <v>360</v>
      </c>
      <c r="E224" t="s">
        <v>627</v>
      </c>
      <c r="F224" t="s">
        <v>628</v>
      </c>
      <c r="G224" t="s">
        <v>551</v>
      </c>
      <c r="I224" t="str">
        <f t="shared" si="24"/>
        <v>N/A</v>
      </c>
      <c r="J224">
        <f t="shared" si="25"/>
        <v>1930000</v>
      </c>
      <c r="K224">
        <f t="shared" si="26"/>
        <v>1490000</v>
      </c>
      <c r="L224">
        <f t="shared" si="27"/>
        <v>2080000</v>
      </c>
      <c r="M224">
        <f t="shared" si="28"/>
        <v>2130000</v>
      </c>
      <c r="N224">
        <f t="shared" si="29"/>
        <v>2290000</v>
      </c>
    </row>
    <row r="225" spans="1:14" x14ac:dyDescent="0.3">
      <c r="A225" s="1">
        <v>19</v>
      </c>
      <c r="B225" t="s">
        <v>630</v>
      </c>
      <c r="C225" t="s">
        <v>631</v>
      </c>
      <c r="D225" t="s">
        <v>632</v>
      </c>
      <c r="E225" t="s">
        <v>633</v>
      </c>
      <c r="F225" t="s">
        <v>634</v>
      </c>
      <c r="G225" t="s">
        <v>635</v>
      </c>
      <c r="I225" t="str">
        <f t="shared" si="24"/>
        <v>N/A</v>
      </c>
      <c r="J225">
        <f t="shared" si="25"/>
        <v>58410000</v>
      </c>
      <c r="K225">
        <f t="shared" si="26"/>
        <v>56990000</v>
      </c>
      <c r="L225">
        <f t="shared" si="27"/>
        <v>57510000</v>
      </c>
      <c r="M225">
        <f t="shared" si="28"/>
        <v>59630000</v>
      </c>
      <c r="N225">
        <f t="shared" si="29"/>
        <v>65459999.999999993</v>
      </c>
    </row>
    <row r="226" spans="1:14" x14ac:dyDescent="0.3">
      <c r="I226" t="str">
        <f t="shared" si="24"/>
        <v>N/A</v>
      </c>
      <c r="J226">
        <f t="shared" si="25"/>
        <v>0</v>
      </c>
      <c r="K226">
        <f t="shared" si="26"/>
        <v>0</v>
      </c>
      <c r="L226">
        <f t="shared" si="27"/>
        <v>0</v>
      </c>
      <c r="M226">
        <f t="shared" si="28"/>
        <v>0</v>
      </c>
      <c r="N226">
        <f t="shared" si="29"/>
        <v>0</v>
      </c>
    </row>
    <row r="227" spans="1:14" x14ac:dyDescent="0.3">
      <c r="B227" s="1" t="s">
        <v>384</v>
      </c>
      <c r="C227" s="1" t="s">
        <v>320</v>
      </c>
      <c r="D227" s="1" t="s">
        <v>321</v>
      </c>
      <c r="E227" s="1" t="s">
        <v>322</v>
      </c>
      <c r="F227" s="1" t="s">
        <v>323</v>
      </c>
      <c r="G227" s="1" t="s">
        <v>324</v>
      </c>
      <c r="H227" s="1" t="s">
        <v>325</v>
      </c>
      <c r="I227" t="str">
        <f t="shared" si="24"/>
        <v>pos_trend</v>
      </c>
      <c r="J227" t="str">
        <f t="shared" si="25"/>
        <v>2012</v>
      </c>
      <c r="K227" t="str">
        <f t="shared" si="26"/>
        <v>2013</v>
      </c>
      <c r="L227" t="str">
        <f t="shared" si="27"/>
        <v>2014</v>
      </c>
      <c r="M227" t="str">
        <f t="shared" si="28"/>
        <v>2015</v>
      </c>
      <c r="N227" t="str">
        <f t="shared" si="29"/>
        <v>2016</v>
      </c>
    </row>
    <row r="228" spans="1:14" x14ac:dyDescent="0.3">
      <c r="A228" s="1">
        <v>0</v>
      </c>
      <c r="B228" t="s">
        <v>636</v>
      </c>
      <c r="C228" t="s">
        <v>637</v>
      </c>
      <c r="D228" t="s">
        <v>273</v>
      </c>
      <c r="E228" t="s">
        <v>638</v>
      </c>
      <c r="F228" t="s">
        <v>639</v>
      </c>
      <c r="G228" t="s">
        <v>640</v>
      </c>
      <c r="I228" t="str">
        <f t="shared" si="24"/>
        <v>pos_trend</v>
      </c>
      <c r="J228">
        <f t="shared" si="25"/>
        <v>2350000</v>
      </c>
      <c r="K228">
        <f t="shared" si="26"/>
        <v>5940000</v>
      </c>
      <c r="L228">
        <f t="shared" si="27"/>
        <v>6930000</v>
      </c>
      <c r="M228">
        <f t="shared" si="28"/>
        <v>7400000</v>
      </c>
      <c r="N228">
        <f t="shared" si="29"/>
        <v>7970000</v>
      </c>
    </row>
    <row r="229" spans="1:14" x14ac:dyDescent="0.3">
      <c r="A229" s="1">
        <v>1</v>
      </c>
      <c r="B229" t="s">
        <v>641</v>
      </c>
      <c r="C229" t="s">
        <v>642</v>
      </c>
      <c r="D229" t="s">
        <v>643</v>
      </c>
      <c r="E229" t="s">
        <v>571</v>
      </c>
      <c r="F229" t="s">
        <v>644</v>
      </c>
      <c r="G229" t="s">
        <v>645</v>
      </c>
      <c r="I229" t="str">
        <f t="shared" si="24"/>
        <v>pos_trend</v>
      </c>
      <c r="J229">
        <f t="shared" si="25"/>
        <v>10870000</v>
      </c>
      <c r="K229">
        <f t="shared" si="26"/>
        <v>15360000</v>
      </c>
      <c r="L229">
        <f t="shared" si="27"/>
        <v>15630000</v>
      </c>
      <c r="M229">
        <f t="shared" si="28"/>
        <v>16090000</v>
      </c>
      <c r="N229">
        <f t="shared" si="29"/>
        <v>19510000</v>
      </c>
    </row>
    <row r="230" spans="1:14" x14ac:dyDescent="0.3">
      <c r="A230" s="1">
        <v>2</v>
      </c>
      <c r="B230" t="s">
        <v>646</v>
      </c>
      <c r="C230" t="s">
        <v>551</v>
      </c>
      <c r="D230" t="s">
        <v>486</v>
      </c>
      <c r="E230" t="s">
        <v>647</v>
      </c>
      <c r="F230" t="s">
        <v>648</v>
      </c>
      <c r="G230" t="s">
        <v>649</v>
      </c>
      <c r="I230" t="str">
        <f t="shared" si="24"/>
        <v>N/A</v>
      </c>
      <c r="J230">
        <f t="shared" si="25"/>
        <v>2290000</v>
      </c>
      <c r="K230">
        <f t="shared" si="26"/>
        <v>5850000</v>
      </c>
      <c r="L230">
        <f t="shared" si="27"/>
        <v>5130000</v>
      </c>
      <c r="M230">
        <f t="shared" si="28"/>
        <v>5420000</v>
      </c>
      <c r="N230">
        <f t="shared" si="29"/>
        <v>5670000</v>
      </c>
    </row>
    <row r="231" spans="1:14" x14ac:dyDescent="0.3">
      <c r="A231" s="1">
        <v>3</v>
      </c>
      <c r="B231" t="s">
        <v>650</v>
      </c>
      <c r="C231" t="s">
        <v>651</v>
      </c>
      <c r="D231" t="s">
        <v>652</v>
      </c>
      <c r="E231" t="s">
        <v>653</v>
      </c>
      <c r="F231" t="s">
        <v>654</v>
      </c>
      <c r="G231" t="s">
        <v>655</v>
      </c>
      <c r="I231" t="str">
        <f t="shared" si="24"/>
        <v>N/A</v>
      </c>
      <c r="J231" t="str">
        <f t="shared" si="25"/>
        <v>291310</v>
      </c>
      <c r="K231" t="str">
        <f t="shared" si="26"/>
        <v>596785</v>
      </c>
      <c r="L231" t="str">
        <f t="shared" si="27"/>
        <v>435876</v>
      </c>
      <c r="M231" t="str">
        <f t="shared" si="28"/>
        <v>417209</v>
      </c>
      <c r="N231" t="str">
        <f t="shared" si="29"/>
        <v>412598</v>
      </c>
    </row>
    <row r="232" spans="1:14" x14ac:dyDescent="0.3">
      <c r="A232" s="1">
        <v>4</v>
      </c>
      <c r="B232" t="s">
        <v>656</v>
      </c>
      <c r="C232" t="s">
        <v>332</v>
      </c>
      <c r="D232" t="s">
        <v>332</v>
      </c>
      <c r="E232" t="s">
        <v>332</v>
      </c>
      <c r="F232" t="s">
        <v>332</v>
      </c>
      <c r="G232" t="s">
        <v>332</v>
      </c>
      <c r="I232" t="str">
        <f t="shared" si="24"/>
        <v>N/A</v>
      </c>
      <c r="J232" t="str">
        <f t="shared" si="25"/>
        <v>N/A</v>
      </c>
      <c r="K232" t="str">
        <f t="shared" si="26"/>
        <v>N/A</v>
      </c>
      <c r="L232" t="str">
        <f t="shared" si="27"/>
        <v>N/A</v>
      </c>
      <c r="M232" t="str">
        <f t="shared" si="28"/>
        <v>N/A</v>
      </c>
      <c r="N232" t="str">
        <f t="shared" si="29"/>
        <v>N/A</v>
      </c>
    </row>
    <row r="233" spans="1:14" x14ac:dyDescent="0.3">
      <c r="A233" s="1">
        <v>5</v>
      </c>
      <c r="B233" t="s">
        <v>657</v>
      </c>
      <c r="C233" t="s">
        <v>332</v>
      </c>
      <c r="D233" t="s">
        <v>332</v>
      </c>
      <c r="E233" t="s">
        <v>332</v>
      </c>
      <c r="F233" t="s">
        <v>332</v>
      </c>
      <c r="G233" t="s">
        <v>332</v>
      </c>
      <c r="I233" t="str">
        <f t="shared" si="24"/>
        <v>N/A</v>
      </c>
      <c r="J233" t="str">
        <f t="shared" si="25"/>
        <v>N/A</v>
      </c>
      <c r="K233" t="str">
        <f t="shared" si="26"/>
        <v>N/A</v>
      </c>
      <c r="L233" t="str">
        <f t="shared" si="27"/>
        <v>N/A</v>
      </c>
      <c r="M233" t="str">
        <f t="shared" si="28"/>
        <v>N/A</v>
      </c>
      <c r="N233" t="str">
        <f t="shared" si="29"/>
        <v>N/A</v>
      </c>
    </row>
    <row r="234" spans="1:14" x14ac:dyDescent="0.3">
      <c r="A234" s="1">
        <v>6</v>
      </c>
      <c r="B234" t="s">
        <v>658</v>
      </c>
      <c r="C234" t="s">
        <v>659</v>
      </c>
      <c r="D234" t="s">
        <v>660</v>
      </c>
      <c r="E234" t="s">
        <v>661</v>
      </c>
      <c r="F234" t="s">
        <v>662</v>
      </c>
      <c r="G234" t="s">
        <v>663</v>
      </c>
      <c r="I234" t="str">
        <f t="shared" si="24"/>
        <v>N/A</v>
      </c>
      <c r="J234">
        <f t="shared" si="25"/>
        <v>8520000</v>
      </c>
      <c r="K234">
        <f t="shared" si="26"/>
        <v>9420000</v>
      </c>
      <c r="L234">
        <f t="shared" si="27"/>
        <v>8700000</v>
      </c>
      <c r="M234">
        <f t="shared" si="28"/>
        <v>8690000</v>
      </c>
      <c r="N234">
        <f t="shared" si="29"/>
        <v>11540000</v>
      </c>
    </row>
    <row r="235" spans="1:14" x14ac:dyDescent="0.3">
      <c r="A235" s="1">
        <v>7</v>
      </c>
      <c r="B235" t="s">
        <v>664</v>
      </c>
      <c r="C235" t="s">
        <v>332</v>
      </c>
      <c r="D235" t="s">
        <v>332</v>
      </c>
      <c r="E235" t="s">
        <v>332</v>
      </c>
      <c r="F235" t="s">
        <v>332</v>
      </c>
      <c r="G235" t="s">
        <v>332</v>
      </c>
      <c r="I235" t="str">
        <f t="shared" si="24"/>
        <v>N/A</v>
      </c>
      <c r="J235" t="str">
        <f t="shared" si="25"/>
        <v>N/A</v>
      </c>
      <c r="K235" t="str">
        <f t="shared" si="26"/>
        <v>N/A</v>
      </c>
      <c r="L235" t="str">
        <f t="shared" si="27"/>
        <v>N/A</v>
      </c>
      <c r="M235" t="str">
        <f t="shared" si="28"/>
        <v>N/A</v>
      </c>
      <c r="N235" t="str">
        <f t="shared" si="29"/>
        <v>N/A</v>
      </c>
    </row>
    <row r="236" spans="1:14" x14ac:dyDescent="0.3">
      <c r="A236" s="1">
        <v>8</v>
      </c>
      <c r="B236" t="s">
        <v>665</v>
      </c>
      <c r="C236" t="s">
        <v>332</v>
      </c>
      <c r="D236" t="s">
        <v>332</v>
      </c>
      <c r="E236" t="s">
        <v>332</v>
      </c>
      <c r="F236" t="s">
        <v>332</v>
      </c>
      <c r="G236" t="s">
        <v>332</v>
      </c>
      <c r="I236" t="str">
        <f t="shared" si="24"/>
        <v>N/A</v>
      </c>
      <c r="J236" t="str">
        <f t="shared" si="25"/>
        <v>N/A</v>
      </c>
      <c r="K236" t="str">
        <f t="shared" si="26"/>
        <v>N/A</v>
      </c>
      <c r="L236" t="str">
        <f t="shared" si="27"/>
        <v>N/A</v>
      </c>
      <c r="M236" t="str">
        <f t="shared" si="28"/>
        <v>N/A</v>
      </c>
      <c r="N236" t="str">
        <f t="shared" si="29"/>
        <v>N/A</v>
      </c>
    </row>
    <row r="237" spans="1:14" x14ac:dyDescent="0.3">
      <c r="A237" s="1">
        <v>9</v>
      </c>
      <c r="B237" t="s">
        <v>666</v>
      </c>
      <c r="C237" t="s">
        <v>352</v>
      </c>
      <c r="D237" t="s">
        <v>332</v>
      </c>
      <c r="E237" t="s">
        <v>332</v>
      </c>
      <c r="F237" t="s">
        <v>332</v>
      </c>
      <c r="G237" t="s">
        <v>332</v>
      </c>
      <c r="I237" t="str">
        <f t="shared" si="24"/>
        <v>N/A</v>
      </c>
      <c r="J237">
        <f t="shared" si="25"/>
        <v>1700000</v>
      </c>
      <c r="K237" t="str">
        <f t="shared" si="26"/>
        <v>N/A</v>
      </c>
      <c r="L237" t="str">
        <f t="shared" si="27"/>
        <v>N/A</v>
      </c>
      <c r="M237" t="str">
        <f t="shared" si="28"/>
        <v>N/A</v>
      </c>
      <c r="N237" t="str">
        <f t="shared" si="29"/>
        <v>N/A</v>
      </c>
    </row>
    <row r="238" spans="1:14" x14ac:dyDescent="0.3">
      <c r="A238" s="1">
        <v>10</v>
      </c>
      <c r="B238" t="s">
        <v>667</v>
      </c>
      <c r="C238" t="s">
        <v>668</v>
      </c>
      <c r="D238" t="s">
        <v>669</v>
      </c>
      <c r="E238" t="s">
        <v>670</v>
      </c>
      <c r="F238" t="s">
        <v>671</v>
      </c>
      <c r="G238" t="s">
        <v>672</v>
      </c>
      <c r="I238" t="str">
        <f t="shared" si="24"/>
        <v>N/A</v>
      </c>
      <c r="J238">
        <f t="shared" si="25"/>
        <v>4240000</v>
      </c>
      <c r="K238">
        <f t="shared" si="26"/>
        <v>4070000.0000000005</v>
      </c>
      <c r="L238">
        <f t="shared" si="27"/>
        <v>13930000</v>
      </c>
      <c r="M238">
        <f t="shared" si="28"/>
        <v>13360000</v>
      </c>
      <c r="N238">
        <f t="shared" si="29"/>
        <v>17940000</v>
      </c>
    </row>
    <row r="239" spans="1:14" x14ac:dyDescent="0.3">
      <c r="A239" s="1">
        <v>11</v>
      </c>
      <c r="B239" t="s">
        <v>673</v>
      </c>
      <c r="C239" t="s">
        <v>332</v>
      </c>
      <c r="D239" t="s">
        <v>332</v>
      </c>
      <c r="E239" t="s">
        <v>674</v>
      </c>
      <c r="F239" t="s">
        <v>675</v>
      </c>
      <c r="G239" t="s">
        <v>676</v>
      </c>
      <c r="I239" t="str">
        <f t="shared" si="24"/>
        <v>N/A</v>
      </c>
      <c r="J239" t="str">
        <f t="shared" si="25"/>
        <v>N/A</v>
      </c>
      <c r="K239" t="str">
        <f t="shared" si="26"/>
        <v>N/A</v>
      </c>
      <c r="L239">
        <f t="shared" si="27"/>
        <v>1380000</v>
      </c>
      <c r="M239">
        <f t="shared" si="28"/>
        <v>1410000</v>
      </c>
      <c r="N239">
        <f t="shared" si="29"/>
        <v>3950000</v>
      </c>
    </row>
    <row r="240" spans="1:14" x14ac:dyDescent="0.3">
      <c r="A240" s="1">
        <v>12</v>
      </c>
      <c r="B240" t="s">
        <v>677</v>
      </c>
      <c r="C240" t="s">
        <v>332</v>
      </c>
      <c r="D240" t="s">
        <v>332</v>
      </c>
      <c r="E240" t="s">
        <v>678</v>
      </c>
      <c r="F240" t="s">
        <v>679</v>
      </c>
      <c r="G240" t="s">
        <v>680</v>
      </c>
      <c r="I240" t="str">
        <f t="shared" si="24"/>
        <v>N/A</v>
      </c>
      <c r="J240" t="str">
        <f t="shared" si="25"/>
        <v>N/A</v>
      </c>
      <c r="K240" t="str">
        <f t="shared" si="26"/>
        <v>N/A</v>
      </c>
      <c r="L240">
        <f t="shared" si="27"/>
        <v>12550000</v>
      </c>
      <c r="M240">
        <f t="shared" si="28"/>
        <v>11950000</v>
      </c>
      <c r="N240">
        <f t="shared" si="29"/>
        <v>13990000</v>
      </c>
    </row>
    <row r="241" spans="1:14" x14ac:dyDescent="0.3">
      <c r="A241" s="1">
        <v>13</v>
      </c>
      <c r="B241" t="s">
        <v>681</v>
      </c>
      <c r="C241" t="s">
        <v>682</v>
      </c>
      <c r="D241" t="s">
        <v>683</v>
      </c>
      <c r="E241" t="s">
        <v>684</v>
      </c>
      <c r="F241" t="s">
        <v>685</v>
      </c>
      <c r="G241" t="s">
        <v>686</v>
      </c>
      <c r="I241" t="str">
        <f t="shared" si="24"/>
        <v>N/A</v>
      </c>
      <c r="J241" t="str">
        <f t="shared" si="25"/>
        <v>155134</v>
      </c>
      <c r="K241" t="str">
        <f t="shared" si="26"/>
        <v>139506</v>
      </c>
      <c r="L241" t="str">
        <f t="shared" si="27"/>
        <v>123879</v>
      </c>
      <c r="M241" t="str">
        <f t="shared" si="28"/>
        <v>148493</v>
      </c>
      <c r="N241" t="str">
        <f t="shared" si="29"/>
        <v>24936</v>
      </c>
    </row>
    <row r="242" spans="1:14" x14ac:dyDescent="0.3">
      <c r="A242" s="1">
        <v>14</v>
      </c>
      <c r="B242" t="s">
        <v>687</v>
      </c>
      <c r="C242" t="s">
        <v>682</v>
      </c>
      <c r="D242" t="s">
        <v>683</v>
      </c>
      <c r="E242" t="s">
        <v>684</v>
      </c>
      <c r="F242" t="s">
        <v>685</v>
      </c>
      <c r="G242" t="s">
        <v>686</v>
      </c>
      <c r="I242" t="str">
        <f t="shared" si="24"/>
        <v>N/A</v>
      </c>
      <c r="J242" t="str">
        <f t="shared" si="25"/>
        <v>155134</v>
      </c>
      <c r="K242" t="str">
        <f t="shared" si="26"/>
        <v>139506</v>
      </c>
      <c r="L242" t="str">
        <f t="shared" si="27"/>
        <v>123879</v>
      </c>
      <c r="M242" t="str">
        <f t="shared" si="28"/>
        <v>148493</v>
      </c>
      <c r="N242" t="str">
        <f t="shared" si="29"/>
        <v>24936</v>
      </c>
    </row>
    <row r="243" spans="1:14" x14ac:dyDescent="0.3">
      <c r="A243" s="1">
        <v>15</v>
      </c>
      <c r="B243" t="s">
        <v>688</v>
      </c>
      <c r="C243" t="s">
        <v>689</v>
      </c>
      <c r="D243" t="s">
        <v>690</v>
      </c>
      <c r="E243" t="s">
        <v>691</v>
      </c>
      <c r="F243" t="s">
        <v>692</v>
      </c>
      <c r="G243" t="s">
        <v>693</v>
      </c>
      <c r="I243" t="str">
        <f t="shared" si="24"/>
        <v>pos_trend</v>
      </c>
      <c r="J243">
        <f t="shared" si="25"/>
        <v>67830000</v>
      </c>
      <c r="K243">
        <f t="shared" si="26"/>
        <v>68080000</v>
      </c>
      <c r="L243">
        <f t="shared" si="27"/>
        <v>79310000</v>
      </c>
      <c r="M243">
        <f t="shared" si="28"/>
        <v>81420000</v>
      </c>
      <c r="N243">
        <f t="shared" si="29"/>
        <v>92070000</v>
      </c>
    </row>
    <row r="244" spans="1:14" x14ac:dyDescent="0.3">
      <c r="A244" s="1">
        <v>16</v>
      </c>
      <c r="B244" t="s">
        <v>694</v>
      </c>
      <c r="C244" t="s">
        <v>332</v>
      </c>
      <c r="D244" t="s">
        <v>695</v>
      </c>
      <c r="E244" t="s">
        <v>696</v>
      </c>
      <c r="F244" t="s">
        <v>697</v>
      </c>
      <c r="G244" t="s">
        <v>698</v>
      </c>
      <c r="I244" t="str">
        <f t="shared" si="24"/>
        <v>N/A</v>
      </c>
      <c r="J244" t="str">
        <f t="shared" si="25"/>
        <v>N/A</v>
      </c>
      <c r="K244">
        <f t="shared" si="26"/>
        <v>3.7000000000000002E-3</v>
      </c>
      <c r="L244">
        <f t="shared" si="27"/>
        <v>0.16489999999999999</v>
      </c>
      <c r="M244">
        <f t="shared" si="28"/>
        <v>2.6600000000000002E-2</v>
      </c>
      <c r="N244">
        <f t="shared" si="29"/>
        <v>0.13070000000000001</v>
      </c>
    </row>
    <row r="245" spans="1:14" x14ac:dyDescent="0.3">
      <c r="I245" t="str">
        <f t="shared" si="24"/>
        <v>N/A</v>
      </c>
      <c r="J245">
        <f t="shared" si="25"/>
        <v>0</v>
      </c>
      <c r="K245">
        <f t="shared" si="26"/>
        <v>0</v>
      </c>
      <c r="L245">
        <f t="shared" si="27"/>
        <v>0</v>
      </c>
      <c r="M245">
        <f t="shared" si="28"/>
        <v>0</v>
      </c>
      <c r="N245">
        <f t="shared" si="29"/>
        <v>0</v>
      </c>
    </row>
    <row r="246" spans="1:14" x14ac:dyDescent="0.3">
      <c r="B246" s="1" t="s">
        <v>384</v>
      </c>
      <c r="C246" s="1" t="s">
        <v>320</v>
      </c>
      <c r="D246" s="1" t="s">
        <v>321</v>
      </c>
      <c r="E246" s="1" t="s">
        <v>322</v>
      </c>
      <c r="F246" s="1" t="s">
        <v>323</v>
      </c>
      <c r="G246" s="1" t="s">
        <v>324</v>
      </c>
      <c r="H246" s="1" t="s">
        <v>325</v>
      </c>
      <c r="I246" t="str">
        <f t="shared" si="24"/>
        <v>pos_trend</v>
      </c>
      <c r="J246" t="str">
        <f t="shared" si="25"/>
        <v>2012</v>
      </c>
      <c r="K246" t="str">
        <f t="shared" si="26"/>
        <v>2013</v>
      </c>
      <c r="L246" t="str">
        <f t="shared" si="27"/>
        <v>2014</v>
      </c>
      <c r="M246" t="str">
        <f t="shared" si="28"/>
        <v>2015</v>
      </c>
      <c r="N246" t="str">
        <f t="shared" si="29"/>
        <v>2016</v>
      </c>
    </row>
    <row r="247" spans="1:14" x14ac:dyDescent="0.3">
      <c r="A247" s="1">
        <v>0</v>
      </c>
      <c r="B247" t="s">
        <v>699</v>
      </c>
      <c r="C247" t="s">
        <v>332</v>
      </c>
      <c r="D247" t="s">
        <v>332</v>
      </c>
      <c r="E247" t="s">
        <v>332</v>
      </c>
      <c r="F247" t="s">
        <v>332</v>
      </c>
      <c r="G247" t="s">
        <v>332</v>
      </c>
      <c r="I247" t="str">
        <f t="shared" si="24"/>
        <v>N/A</v>
      </c>
      <c r="J247" t="str">
        <f t="shared" si="25"/>
        <v>N/A</v>
      </c>
      <c r="K247" t="str">
        <f t="shared" si="26"/>
        <v>N/A</v>
      </c>
      <c r="L247" t="str">
        <f t="shared" si="27"/>
        <v>N/A</v>
      </c>
      <c r="M247" t="str">
        <f t="shared" si="28"/>
        <v>N/A</v>
      </c>
      <c r="N247" t="str">
        <f t="shared" si="29"/>
        <v>N/A</v>
      </c>
    </row>
    <row r="248" spans="1:14" x14ac:dyDescent="0.3">
      <c r="A248" s="1">
        <v>1</v>
      </c>
      <c r="B248" t="s">
        <v>700</v>
      </c>
      <c r="C248" t="s">
        <v>332</v>
      </c>
      <c r="D248" t="s">
        <v>332</v>
      </c>
      <c r="E248" t="s">
        <v>332</v>
      </c>
      <c r="F248" t="s">
        <v>332</v>
      </c>
      <c r="G248" t="s">
        <v>332</v>
      </c>
      <c r="I248" t="str">
        <f t="shared" si="24"/>
        <v>N/A</v>
      </c>
      <c r="J248" t="str">
        <f t="shared" si="25"/>
        <v>N/A</v>
      </c>
      <c r="K248" t="str">
        <f t="shared" si="26"/>
        <v>N/A</v>
      </c>
      <c r="L248" t="str">
        <f t="shared" si="27"/>
        <v>N/A</v>
      </c>
      <c r="M248" t="str">
        <f t="shared" si="28"/>
        <v>N/A</v>
      </c>
      <c r="N248" t="str">
        <f t="shared" si="29"/>
        <v>N/A</v>
      </c>
    </row>
    <row r="249" spans="1:14" x14ac:dyDescent="0.3">
      <c r="A249" s="1">
        <v>2</v>
      </c>
      <c r="B249" t="s">
        <v>701</v>
      </c>
      <c r="C249" t="s">
        <v>332</v>
      </c>
      <c r="D249" t="s">
        <v>332</v>
      </c>
      <c r="E249" t="s">
        <v>332</v>
      </c>
      <c r="F249" t="s">
        <v>332</v>
      </c>
      <c r="G249" t="s">
        <v>332</v>
      </c>
      <c r="I249" t="str">
        <f t="shared" si="24"/>
        <v>N/A</v>
      </c>
      <c r="J249" t="str">
        <f t="shared" si="25"/>
        <v>N/A</v>
      </c>
      <c r="K249" t="str">
        <f t="shared" si="26"/>
        <v>N/A</v>
      </c>
      <c r="L249" t="str">
        <f t="shared" si="27"/>
        <v>N/A</v>
      </c>
      <c r="M249" t="str">
        <f t="shared" si="28"/>
        <v>N/A</v>
      </c>
      <c r="N249" t="str">
        <f t="shared" si="29"/>
        <v>N/A</v>
      </c>
    </row>
    <row r="250" spans="1:14" x14ac:dyDescent="0.3">
      <c r="A250" s="1">
        <v>3</v>
      </c>
      <c r="B250" t="s">
        <v>702</v>
      </c>
      <c r="C250" t="s">
        <v>703</v>
      </c>
      <c r="D250" t="s">
        <v>485</v>
      </c>
      <c r="E250" t="s">
        <v>704</v>
      </c>
      <c r="F250" t="s">
        <v>705</v>
      </c>
      <c r="G250" t="s">
        <v>706</v>
      </c>
      <c r="I250" t="str">
        <f t="shared" si="24"/>
        <v>N/A</v>
      </c>
      <c r="J250">
        <f t="shared" si="25"/>
        <v>6480000</v>
      </c>
      <c r="K250">
        <f t="shared" si="26"/>
        <v>4790000</v>
      </c>
      <c r="L250">
        <f t="shared" si="27"/>
        <v>7770000</v>
      </c>
      <c r="M250">
        <f t="shared" si="28"/>
        <v>6660000</v>
      </c>
      <c r="N250">
        <f t="shared" si="29"/>
        <v>7340000</v>
      </c>
    </row>
    <row r="251" spans="1:14" x14ac:dyDescent="0.3">
      <c r="A251" s="1">
        <v>4</v>
      </c>
      <c r="B251" t="s">
        <v>707</v>
      </c>
      <c r="C251" t="s">
        <v>332</v>
      </c>
      <c r="D251" t="s">
        <v>708</v>
      </c>
      <c r="E251" t="s">
        <v>709</v>
      </c>
      <c r="F251" t="s">
        <v>710</v>
      </c>
      <c r="G251" t="s">
        <v>711</v>
      </c>
      <c r="I251" t="str">
        <f t="shared" si="24"/>
        <v>N/A</v>
      </c>
      <c r="J251" t="str">
        <f t="shared" si="25"/>
        <v>N/A</v>
      </c>
      <c r="K251">
        <f t="shared" si="26"/>
        <v>-0.26100000000000001</v>
      </c>
      <c r="L251">
        <f t="shared" si="27"/>
        <v>0.62319999999999998</v>
      </c>
      <c r="M251">
        <f t="shared" si="28"/>
        <v>-0.14269999999999999</v>
      </c>
      <c r="N251">
        <f t="shared" si="29"/>
        <v>0.1012</v>
      </c>
    </row>
    <row r="252" spans="1:14" x14ac:dyDescent="0.3">
      <c r="A252" s="1">
        <v>5</v>
      </c>
      <c r="B252" t="s">
        <v>712</v>
      </c>
      <c r="C252" t="s">
        <v>332</v>
      </c>
      <c r="D252" t="s">
        <v>332</v>
      </c>
      <c r="E252" t="s">
        <v>332</v>
      </c>
      <c r="F252" t="s">
        <v>332</v>
      </c>
      <c r="G252" t="s">
        <v>332</v>
      </c>
      <c r="I252" t="str">
        <f t="shared" ref="I252:I315" si="30">IF(AND(K252&gt; J252, L252&gt; K252, M252&gt; L252, N252&gt; M252), "pos_trend", IF(AND(K252&lt; J252, L252&lt; K252, M252&lt; L252, N252&lt; M252), "neg_trend", "N/A"))</f>
        <v>N/A</v>
      </c>
      <c r="J252" t="str">
        <f t="shared" ref="J252:J315" si="31">IF(TRIM(C252)="-", "N/A", IF(RIGHT(C252,1)="M",1000000*VALUE(LEFT(C252,LEN(C252)-1)),IF(RIGHT(C252,1)="B",1000000000*VALUE(LEFT(C252,LEN(C252)-1)),IF(RIGHT(C252,1)="%",0.01*VALUE(LEFT(C252,LEN(C252)-1)),C252))))</f>
        <v>N/A</v>
      </c>
      <c r="K252" t="str">
        <f t="shared" ref="K252:K315" si="32">IF(TRIM(D252)="-", "N/A", IF(RIGHT(D252,1)="M",1000000*VALUE(LEFT(D252,LEN(D252)-1)),IF(RIGHT(D252,1)="B",1000000000*VALUE(LEFT(D252,LEN(D252)-1)),IF(RIGHT(D252,1)="%",0.01*VALUE(LEFT(D252,LEN(D252)-1)),D252))))</f>
        <v>N/A</v>
      </c>
      <c r="L252" t="str">
        <f t="shared" ref="L252:L315" si="33">IF(TRIM(E252)="-", "N/A", IF(RIGHT(E252,1)="M",1000000*VALUE(LEFT(E252,LEN(E252)-1)),IF(RIGHT(E252,1)="B",1000000000*VALUE(LEFT(E252,LEN(E252)-1)),IF(RIGHT(E252,1)="%",0.01*VALUE(LEFT(E252,LEN(E252)-1)),E252))))</f>
        <v>N/A</v>
      </c>
      <c r="M252" t="str">
        <f t="shared" ref="M252:M315" si="34">IF(TRIM(F252)="-", "N/A", IF(RIGHT(F252,1)="M",1000000*VALUE(LEFT(F252,LEN(F252)-1)),IF(RIGHT(F252,1)="B",1000000000*VALUE(LEFT(F252,LEN(F252)-1)),IF(RIGHT(F252,1)="%",0.01*VALUE(LEFT(F252,LEN(F252)-1)),F252))))</f>
        <v>N/A</v>
      </c>
      <c r="N252" t="str">
        <f t="shared" ref="N252:N315" si="35">IF(TRIM(G252)="-", "N/A", IF(RIGHT(G252,1)="M",1000000*VALUE(LEFT(G252,LEN(G252)-1)),IF(RIGHT(G252,1)="B",1000000000*VALUE(LEFT(G252,LEN(G252)-1)),IF(RIGHT(G252,1)="%",0.01*VALUE(LEFT(G252,LEN(G252)-1)),G252))))</f>
        <v>N/A</v>
      </c>
    </row>
    <row r="253" spans="1:14" x14ac:dyDescent="0.3">
      <c r="A253" s="1">
        <v>6</v>
      </c>
      <c r="B253" t="s">
        <v>713</v>
      </c>
      <c r="C253" t="s">
        <v>714</v>
      </c>
      <c r="D253" t="s">
        <v>715</v>
      </c>
      <c r="E253" t="s">
        <v>716</v>
      </c>
      <c r="F253" t="s">
        <v>717</v>
      </c>
      <c r="G253" t="s">
        <v>718</v>
      </c>
      <c r="I253" t="str">
        <f t="shared" si="30"/>
        <v>N/A</v>
      </c>
      <c r="J253">
        <f t="shared" si="31"/>
        <v>5250000</v>
      </c>
      <c r="K253">
        <f t="shared" si="32"/>
        <v>5090000</v>
      </c>
      <c r="L253">
        <f t="shared" si="33"/>
        <v>7590000</v>
      </c>
      <c r="M253">
        <f t="shared" si="34"/>
        <v>5270000</v>
      </c>
      <c r="N253">
        <f t="shared" si="35"/>
        <v>5480000</v>
      </c>
    </row>
    <row r="254" spans="1:14" x14ac:dyDescent="0.3">
      <c r="A254" s="1">
        <v>7</v>
      </c>
      <c r="B254" t="s">
        <v>719</v>
      </c>
      <c r="C254" t="s">
        <v>332</v>
      </c>
      <c r="D254" t="s">
        <v>332</v>
      </c>
      <c r="E254" t="s">
        <v>332</v>
      </c>
      <c r="F254" t="s">
        <v>332</v>
      </c>
      <c r="G254" t="s">
        <v>332</v>
      </c>
      <c r="I254" t="str">
        <f t="shared" si="30"/>
        <v>N/A</v>
      </c>
      <c r="J254" t="str">
        <f t="shared" si="31"/>
        <v>N/A</v>
      </c>
      <c r="K254" t="str">
        <f t="shared" si="32"/>
        <v>N/A</v>
      </c>
      <c r="L254" t="str">
        <f t="shared" si="33"/>
        <v>N/A</v>
      </c>
      <c r="M254" t="str">
        <f t="shared" si="34"/>
        <v>N/A</v>
      </c>
      <c r="N254" t="str">
        <f t="shared" si="35"/>
        <v>N/A</v>
      </c>
    </row>
    <row r="255" spans="1:14" x14ac:dyDescent="0.3">
      <c r="A255" s="1">
        <v>8</v>
      </c>
      <c r="B255" t="s">
        <v>720</v>
      </c>
      <c r="C255" t="s">
        <v>332</v>
      </c>
      <c r="D255" t="s">
        <v>332</v>
      </c>
      <c r="E255" t="s">
        <v>332</v>
      </c>
      <c r="F255" t="s">
        <v>332</v>
      </c>
      <c r="G255" t="s">
        <v>332</v>
      </c>
      <c r="I255" t="str">
        <f t="shared" si="30"/>
        <v>N/A</v>
      </c>
      <c r="J255" t="str">
        <f t="shared" si="31"/>
        <v>N/A</v>
      </c>
      <c r="K255" t="str">
        <f t="shared" si="32"/>
        <v>N/A</v>
      </c>
      <c r="L255" t="str">
        <f t="shared" si="33"/>
        <v>N/A</v>
      </c>
      <c r="M255" t="str">
        <f t="shared" si="34"/>
        <v>N/A</v>
      </c>
      <c r="N255" t="str">
        <f t="shared" si="35"/>
        <v>N/A</v>
      </c>
    </row>
    <row r="256" spans="1:14" x14ac:dyDescent="0.3">
      <c r="A256" s="1">
        <v>9</v>
      </c>
      <c r="B256" t="s">
        <v>721</v>
      </c>
      <c r="C256" t="s">
        <v>714</v>
      </c>
      <c r="D256" t="s">
        <v>715</v>
      </c>
      <c r="E256" t="s">
        <v>716</v>
      </c>
      <c r="F256" t="s">
        <v>717</v>
      </c>
      <c r="G256" t="s">
        <v>718</v>
      </c>
      <c r="I256" t="str">
        <f t="shared" si="30"/>
        <v>N/A</v>
      </c>
      <c r="J256">
        <f t="shared" si="31"/>
        <v>5250000</v>
      </c>
      <c r="K256">
        <f t="shared" si="32"/>
        <v>5090000</v>
      </c>
      <c r="L256">
        <f t="shared" si="33"/>
        <v>7590000</v>
      </c>
      <c r="M256">
        <f t="shared" si="34"/>
        <v>5270000</v>
      </c>
      <c r="N256">
        <f t="shared" si="35"/>
        <v>5480000</v>
      </c>
    </row>
    <row r="257" spans="1:14" x14ac:dyDescent="0.3">
      <c r="A257" s="1">
        <v>10</v>
      </c>
      <c r="B257" t="s">
        <v>722</v>
      </c>
      <c r="C257" t="s">
        <v>723</v>
      </c>
      <c r="D257" t="s">
        <v>724</v>
      </c>
      <c r="E257" t="s">
        <v>643</v>
      </c>
      <c r="F257" t="s">
        <v>725</v>
      </c>
      <c r="G257" t="s">
        <v>726</v>
      </c>
      <c r="I257" t="str">
        <f t="shared" si="30"/>
        <v>N/A</v>
      </c>
      <c r="J257">
        <f t="shared" si="31"/>
        <v>11730000</v>
      </c>
      <c r="K257">
        <f t="shared" si="32"/>
        <v>9880000</v>
      </c>
      <c r="L257">
        <f t="shared" si="33"/>
        <v>15360000</v>
      </c>
      <c r="M257">
        <f t="shared" si="34"/>
        <v>11940000</v>
      </c>
      <c r="N257">
        <f t="shared" si="35"/>
        <v>12820000</v>
      </c>
    </row>
    <row r="258" spans="1:14" x14ac:dyDescent="0.3">
      <c r="A258" s="1">
        <v>11</v>
      </c>
      <c r="B258" t="s">
        <v>727</v>
      </c>
      <c r="C258" t="s">
        <v>728</v>
      </c>
      <c r="D258" t="s">
        <v>729</v>
      </c>
      <c r="E258" t="s">
        <v>730</v>
      </c>
      <c r="F258" t="s">
        <v>731</v>
      </c>
      <c r="G258" t="s">
        <v>732</v>
      </c>
      <c r="I258" t="str">
        <f t="shared" si="30"/>
        <v>N/A</v>
      </c>
      <c r="J258">
        <f t="shared" si="31"/>
        <v>24320000</v>
      </c>
      <c r="K258">
        <f t="shared" si="32"/>
        <v>22910000</v>
      </c>
      <c r="L258">
        <f t="shared" si="33"/>
        <v>24150000</v>
      </c>
      <c r="M258">
        <f t="shared" si="34"/>
        <v>25910000</v>
      </c>
      <c r="N258">
        <f t="shared" si="35"/>
        <v>32939999.999999996</v>
      </c>
    </row>
    <row r="259" spans="1:14" x14ac:dyDescent="0.3">
      <c r="A259" s="1">
        <v>12</v>
      </c>
      <c r="B259" t="s">
        <v>733</v>
      </c>
      <c r="C259" t="s">
        <v>728</v>
      </c>
      <c r="D259" t="s">
        <v>729</v>
      </c>
      <c r="E259" t="s">
        <v>730</v>
      </c>
      <c r="F259" t="s">
        <v>731</v>
      </c>
      <c r="G259" t="s">
        <v>732</v>
      </c>
      <c r="I259" t="str">
        <f t="shared" si="30"/>
        <v>N/A</v>
      </c>
      <c r="J259">
        <f t="shared" si="31"/>
        <v>24320000</v>
      </c>
      <c r="K259">
        <f t="shared" si="32"/>
        <v>22910000</v>
      </c>
      <c r="L259">
        <f t="shared" si="33"/>
        <v>24150000</v>
      </c>
      <c r="M259">
        <f t="shared" si="34"/>
        <v>25910000</v>
      </c>
      <c r="N259">
        <f t="shared" si="35"/>
        <v>32939999.999999996</v>
      </c>
    </row>
    <row r="260" spans="1:14" x14ac:dyDescent="0.3">
      <c r="A260" s="1">
        <v>13</v>
      </c>
      <c r="B260" t="s">
        <v>734</v>
      </c>
      <c r="C260" t="s">
        <v>728</v>
      </c>
      <c r="D260" t="s">
        <v>729</v>
      </c>
      <c r="E260" t="s">
        <v>730</v>
      </c>
      <c r="F260" t="s">
        <v>731</v>
      </c>
      <c r="G260" t="s">
        <v>732</v>
      </c>
      <c r="I260" t="str">
        <f t="shared" si="30"/>
        <v>N/A</v>
      </c>
      <c r="J260">
        <f t="shared" si="31"/>
        <v>24320000</v>
      </c>
      <c r="K260">
        <f t="shared" si="32"/>
        <v>22910000</v>
      </c>
      <c r="L260">
        <f t="shared" si="33"/>
        <v>24150000</v>
      </c>
      <c r="M260">
        <f t="shared" si="34"/>
        <v>25910000</v>
      </c>
      <c r="N260">
        <f t="shared" si="35"/>
        <v>32939999.999999996</v>
      </c>
    </row>
    <row r="261" spans="1:14" x14ac:dyDescent="0.3">
      <c r="A261" s="1">
        <v>14</v>
      </c>
      <c r="B261" t="s">
        <v>735</v>
      </c>
      <c r="C261" t="s">
        <v>332</v>
      </c>
      <c r="D261" t="s">
        <v>332</v>
      </c>
      <c r="E261" t="s">
        <v>332</v>
      </c>
      <c r="F261" t="s">
        <v>332</v>
      </c>
      <c r="G261" t="s">
        <v>332</v>
      </c>
      <c r="I261" t="str">
        <f t="shared" si="30"/>
        <v>N/A</v>
      </c>
      <c r="J261" t="str">
        <f t="shared" si="31"/>
        <v>N/A</v>
      </c>
      <c r="K261" t="str">
        <f t="shared" si="32"/>
        <v>N/A</v>
      </c>
      <c r="L261" t="str">
        <f t="shared" si="33"/>
        <v>N/A</v>
      </c>
      <c r="M261" t="str">
        <f t="shared" si="34"/>
        <v>N/A</v>
      </c>
      <c r="N261" t="str">
        <f t="shared" si="35"/>
        <v>N/A</v>
      </c>
    </row>
    <row r="262" spans="1:14" x14ac:dyDescent="0.3">
      <c r="A262" s="1">
        <v>15</v>
      </c>
      <c r="B262" t="s">
        <v>736</v>
      </c>
      <c r="C262" t="s">
        <v>332</v>
      </c>
      <c r="D262" t="s">
        <v>332</v>
      </c>
      <c r="E262" t="s">
        <v>332</v>
      </c>
      <c r="F262" t="s">
        <v>332</v>
      </c>
      <c r="G262" t="s">
        <v>332</v>
      </c>
      <c r="I262" t="str">
        <f t="shared" si="30"/>
        <v>N/A</v>
      </c>
      <c r="J262" t="str">
        <f t="shared" si="31"/>
        <v>N/A</v>
      </c>
      <c r="K262" t="str">
        <f t="shared" si="32"/>
        <v>N/A</v>
      </c>
      <c r="L262" t="str">
        <f t="shared" si="33"/>
        <v>N/A</v>
      </c>
      <c r="M262" t="str">
        <f t="shared" si="34"/>
        <v>N/A</v>
      </c>
      <c r="N262" t="str">
        <f t="shared" si="35"/>
        <v>N/A</v>
      </c>
    </row>
    <row r="263" spans="1:14" x14ac:dyDescent="0.3">
      <c r="A263" s="1">
        <v>16</v>
      </c>
      <c r="B263" t="s">
        <v>737</v>
      </c>
      <c r="C263" t="s">
        <v>332</v>
      </c>
      <c r="D263" t="s">
        <v>332</v>
      </c>
      <c r="E263" t="s">
        <v>332</v>
      </c>
      <c r="F263" t="s">
        <v>332</v>
      </c>
      <c r="G263" t="s">
        <v>332</v>
      </c>
      <c r="I263" t="str">
        <f t="shared" si="30"/>
        <v>N/A</v>
      </c>
      <c r="J263" t="str">
        <f t="shared" si="31"/>
        <v>N/A</v>
      </c>
      <c r="K263" t="str">
        <f t="shared" si="32"/>
        <v>N/A</v>
      </c>
      <c r="L263" t="str">
        <f t="shared" si="33"/>
        <v>N/A</v>
      </c>
      <c r="M263" t="str">
        <f t="shared" si="34"/>
        <v>N/A</v>
      </c>
      <c r="N263" t="str">
        <f t="shared" si="35"/>
        <v>N/A</v>
      </c>
    </row>
    <row r="264" spans="1:14" x14ac:dyDescent="0.3">
      <c r="A264" s="1">
        <v>17</v>
      </c>
      <c r="B264" t="s">
        <v>738</v>
      </c>
      <c r="C264" t="s">
        <v>739</v>
      </c>
      <c r="D264" t="s">
        <v>740</v>
      </c>
      <c r="E264" t="s">
        <v>741</v>
      </c>
      <c r="F264" t="s">
        <v>742</v>
      </c>
      <c r="G264" t="s">
        <v>743</v>
      </c>
      <c r="I264" t="str">
        <f t="shared" si="30"/>
        <v>N/A</v>
      </c>
      <c r="J264" t="str">
        <f t="shared" si="31"/>
        <v>(967,892)</v>
      </c>
      <c r="K264" t="str">
        <f t="shared" si="32"/>
        <v>(945,709)</v>
      </c>
      <c r="L264" t="str">
        <f t="shared" si="33"/>
        <v>(812,649)</v>
      </c>
      <c r="M264" t="str">
        <f t="shared" si="34"/>
        <v>(880,917)</v>
      </c>
      <c r="N264" t="str">
        <f t="shared" si="35"/>
        <v>(668,641)</v>
      </c>
    </row>
    <row r="265" spans="1:14" x14ac:dyDescent="0.3">
      <c r="A265" s="1">
        <v>18</v>
      </c>
      <c r="B265" t="s">
        <v>744</v>
      </c>
      <c r="C265" t="s">
        <v>332</v>
      </c>
      <c r="D265" t="s">
        <v>332</v>
      </c>
      <c r="E265" t="s">
        <v>332</v>
      </c>
      <c r="F265" t="s">
        <v>332</v>
      </c>
      <c r="G265" t="s">
        <v>332</v>
      </c>
      <c r="I265" t="str">
        <f t="shared" si="30"/>
        <v>N/A</v>
      </c>
      <c r="J265" t="str">
        <f t="shared" si="31"/>
        <v>N/A</v>
      </c>
      <c r="K265" t="str">
        <f t="shared" si="32"/>
        <v>N/A</v>
      </c>
      <c r="L265" t="str">
        <f t="shared" si="33"/>
        <v>N/A</v>
      </c>
      <c r="M265" t="str">
        <f t="shared" si="34"/>
        <v>N/A</v>
      </c>
      <c r="N265" t="str">
        <f t="shared" si="35"/>
        <v>N/A</v>
      </c>
    </row>
    <row r="266" spans="1:14" x14ac:dyDescent="0.3">
      <c r="A266" s="1">
        <v>19</v>
      </c>
      <c r="B266" t="s">
        <v>745</v>
      </c>
      <c r="C266" t="s">
        <v>746</v>
      </c>
      <c r="D266" t="s">
        <v>747</v>
      </c>
      <c r="E266" t="s">
        <v>748</v>
      </c>
      <c r="F266" t="s">
        <v>749</v>
      </c>
      <c r="G266" t="s">
        <v>750</v>
      </c>
      <c r="I266" t="str">
        <f t="shared" si="30"/>
        <v>N/A</v>
      </c>
      <c r="J266" t="str">
        <f t="shared" si="31"/>
        <v>967892</v>
      </c>
      <c r="K266" t="str">
        <f t="shared" si="32"/>
        <v>945709</v>
      </c>
      <c r="L266" t="str">
        <f t="shared" si="33"/>
        <v>812649</v>
      </c>
      <c r="M266" t="str">
        <f t="shared" si="34"/>
        <v>880917</v>
      </c>
      <c r="N266" t="str">
        <f t="shared" si="35"/>
        <v>668641</v>
      </c>
    </row>
    <row r="267" spans="1:14" x14ac:dyDescent="0.3">
      <c r="A267" s="1">
        <v>20</v>
      </c>
      <c r="B267" t="s">
        <v>751</v>
      </c>
      <c r="C267" t="s">
        <v>752</v>
      </c>
      <c r="D267" t="s">
        <v>753</v>
      </c>
      <c r="E267" t="s">
        <v>754</v>
      </c>
      <c r="F267" t="s">
        <v>755</v>
      </c>
      <c r="G267" t="s">
        <v>756</v>
      </c>
      <c r="I267" t="str">
        <f t="shared" si="30"/>
        <v>N/A</v>
      </c>
      <c r="J267" t="str">
        <f t="shared" si="31"/>
        <v>911470</v>
      </c>
      <c r="K267" t="str">
        <f t="shared" si="32"/>
        <v>285960</v>
      </c>
      <c r="L267" t="str">
        <f t="shared" si="33"/>
        <v>370010</v>
      </c>
      <c r="M267" t="str">
        <f t="shared" si="34"/>
        <v>388400</v>
      </c>
      <c r="N267" t="str">
        <f t="shared" si="35"/>
        <v>190140</v>
      </c>
    </row>
    <row r="268" spans="1:14" x14ac:dyDescent="0.3">
      <c r="A268" s="1">
        <v>21</v>
      </c>
      <c r="B268" t="s">
        <v>757</v>
      </c>
      <c r="C268" t="s">
        <v>758</v>
      </c>
      <c r="D268" t="s">
        <v>759</v>
      </c>
      <c r="E268" t="s">
        <v>760</v>
      </c>
      <c r="F268" t="s">
        <v>755</v>
      </c>
      <c r="G268" t="s">
        <v>756</v>
      </c>
      <c r="I268" t="str">
        <f t="shared" si="30"/>
        <v>N/A</v>
      </c>
      <c r="J268" t="str">
        <f t="shared" si="31"/>
        <v>911467</v>
      </c>
      <c r="K268" t="str">
        <f t="shared" si="32"/>
        <v>285955</v>
      </c>
      <c r="L268" t="str">
        <f t="shared" si="33"/>
        <v>370009</v>
      </c>
      <c r="M268" t="str">
        <f t="shared" si="34"/>
        <v>388400</v>
      </c>
      <c r="N268" t="str">
        <f t="shared" si="35"/>
        <v>190140</v>
      </c>
    </row>
    <row r="269" spans="1:14" x14ac:dyDescent="0.3">
      <c r="A269" s="1">
        <v>22</v>
      </c>
      <c r="B269" t="s">
        <v>761</v>
      </c>
      <c r="C269" t="s">
        <v>332</v>
      </c>
      <c r="D269" t="s">
        <v>332</v>
      </c>
      <c r="E269" t="s">
        <v>332</v>
      </c>
      <c r="F269" t="s">
        <v>332</v>
      </c>
      <c r="G269" t="s">
        <v>332</v>
      </c>
      <c r="I269" t="str">
        <f t="shared" si="30"/>
        <v>N/A</v>
      </c>
      <c r="J269" t="str">
        <f t="shared" si="31"/>
        <v>N/A</v>
      </c>
      <c r="K269" t="str">
        <f t="shared" si="32"/>
        <v>N/A</v>
      </c>
      <c r="L269" t="str">
        <f t="shared" si="33"/>
        <v>N/A</v>
      </c>
      <c r="M269" t="str">
        <f t="shared" si="34"/>
        <v>N/A</v>
      </c>
      <c r="N269" t="str">
        <f t="shared" si="35"/>
        <v>N/A</v>
      </c>
    </row>
    <row r="270" spans="1:14" x14ac:dyDescent="0.3">
      <c r="A270" s="1">
        <v>23</v>
      </c>
      <c r="B270" t="s">
        <v>762</v>
      </c>
      <c r="C270" t="s">
        <v>763</v>
      </c>
      <c r="D270" t="s">
        <v>764</v>
      </c>
      <c r="E270" t="s">
        <v>765</v>
      </c>
      <c r="F270" t="s">
        <v>766</v>
      </c>
      <c r="G270" t="s">
        <v>767</v>
      </c>
      <c r="I270" t="str">
        <f t="shared" si="30"/>
        <v>N/A</v>
      </c>
      <c r="J270">
        <f t="shared" si="31"/>
        <v>36960000</v>
      </c>
      <c r="K270">
        <f t="shared" si="32"/>
        <v>33070000</v>
      </c>
      <c r="L270">
        <f t="shared" si="33"/>
        <v>39880000</v>
      </c>
      <c r="M270">
        <f t="shared" si="34"/>
        <v>38240000</v>
      </c>
      <c r="N270">
        <f t="shared" si="35"/>
        <v>45950000</v>
      </c>
    </row>
    <row r="271" spans="1:14" x14ac:dyDescent="0.3">
      <c r="A271" s="1">
        <v>24</v>
      </c>
      <c r="B271" t="s">
        <v>768</v>
      </c>
      <c r="C271" t="s">
        <v>332</v>
      </c>
      <c r="D271" t="s">
        <v>332</v>
      </c>
      <c r="E271" t="s">
        <v>332</v>
      </c>
      <c r="F271" t="s">
        <v>332</v>
      </c>
      <c r="G271" t="s">
        <v>332</v>
      </c>
      <c r="I271" t="str">
        <f t="shared" si="30"/>
        <v>N/A</v>
      </c>
      <c r="J271" t="str">
        <f t="shared" si="31"/>
        <v>N/A</v>
      </c>
      <c r="K271" t="str">
        <f t="shared" si="32"/>
        <v>N/A</v>
      </c>
      <c r="L271" t="str">
        <f t="shared" si="33"/>
        <v>N/A</v>
      </c>
      <c r="M271" t="str">
        <f t="shared" si="34"/>
        <v>N/A</v>
      </c>
      <c r="N271" t="str">
        <f t="shared" si="35"/>
        <v>N/A</v>
      </c>
    </row>
    <row r="272" spans="1:14" x14ac:dyDescent="0.3">
      <c r="A272" s="1">
        <v>25</v>
      </c>
      <c r="B272" t="s">
        <v>769</v>
      </c>
      <c r="C272" t="s">
        <v>770</v>
      </c>
      <c r="D272" t="s">
        <v>771</v>
      </c>
      <c r="E272" t="s">
        <v>772</v>
      </c>
      <c r="F272" t="s">
        <v>773</v>
      </c>
      <c r="G272" t="s">
        <v>774</v>
      </c>
      <c r="I272" t="str">
        <f t="shared" si="30"/>
        <v>N/A</v>
      </c>
      <c r="J272">
        <f t="shared" si="31"/>
        <v>0.54490000000000005</v>
      </c>
      <c r="K272">
        <f t="shared" si="32"/>
        <v>0.48580000000000001</v>
      </c>
      <c r="L272">
        <f t="shared" si="33"/>
        <v>0.50280000000000002</v>
      </c>
      <c r="M272">
        <f t="shared" si="34"/>
        <v>0.46960000000000002</v>
      </c>
      <c r="N272">
        <f t="shared" si="35"/>
        <v>0.49909999999999999</v>
      </c>
    </row>
    <row r="273" spans="1:14" x14ac:dyDescent="0.3">
      <c r="A273" s="1">
        <v>26</v>
      </c>
      <c r="B273" t="s">
        <v>775</v>
      </c>
      <c r="C273" t="s">
        <v>332</v>
      </c>
      <c r="D273" t="s">
        <v>332</v>
      </c>
      <c r="E273" t="s">
        <v>332</v>
      </c>
      <c r="F273" t="s">
        <v>332</v>
      </c>
      <c r="G273" t="s">
        <v>332</v>
      </c>
      <c r="I273" t="str">
        <f t="shared" si="30"/>
        <v>N/A</v>
      </c>
      <c r="J273" t="str">
        <f t="shared" si="31"/>
        <v>N/A</v>
      </c>
      <c r="K273" t="str">
        <f t="shared" si="32"/>
        <v>N/A</v>
      </c>
      <c r="L273" t="str">
        <f t="shared" si="33"/>
        <v>N/A</v>
      </c>
      <c r="M273" t="str">
        <f t="shared" si="34"/>
        <v>N/A</v>
      </c>
      <c r="N273" t="str">
        <f t="shared" si="35"/>
        <v>N/A</v>
      </c>
    </row>
    <row r="274" spans="1:14" x14ac:dyDescent="0.3">
      <c r="A274" s="1">
        <v>27</v>
      </c>
      <c r="B274" t="s">
        <v>776</v>
      </c>
      <c r="C274" t="s">
        <v>332</v>
      </c>
      <c r="D274" t="s">
        <v>332</v>
      </c>
      <c r="E274" t="s">
        <v>332</v>
      </c>
      <c r="F274" t="s">
        <v>332</v>
      </c>
      <c r="G274" t="s">
        <v>332</v>
      </c>
      <c r="I274" t="str">
        <f t="shared" si="30"/>
        <v>N/A</v>
      </c>
      <c r="J274" t="str">
        <f t="shared" si="31"/>
        <v>N/A</v>
      </c>
      <c r="K274" t="str">
        <f t="shared" si="32"/>
        <v>N/A</v>
      </c>
      <c r="L274" t="str">
        <f t="shared" si="33"/>
        <v>N/A</v>
      </c>
      <c r="M274" t="str">
        <f t="shared" si="34"/>
        <v>N/A</v>
      </c>
      <c r="N274" t="str">
        <f t="shared" si="35"/>
        <v>N/A</v>
      </c>
    </row>
    <row r="275" spans="1:14" x14ac:dyDescent="0.3">
      <c r="A275" s="1">
        <v>28</v>
      </c>
      <c r="B275" t="s">
        <v>777</v>
      </c>
      <c r="C275" t="s">
        <v>332</v>
      </c>
      <c r="D275" t="s">
        <v>332</v>
      </c>
      <c r="E275" t="s">
        <v>332</v>
      </c>
      <c r="F275" t="s">
        <v>332</v>
      </c>
      <c r="G275" t="s">
        <v>332</v>
      </c>
      <c r="I275" t="str">
        <f t="shared" si="30"/>
        <v>N/A</v>
      </c>
      <c r="J275" t="str">
        <f t="shared" si="31"/>
        <v>N/A</v>
      </c>
      <c r="K275" t="str">
        <f t="shared" si="32"/>
        <v>N/A</v>
      </c>
      <c r="L275" t="str">
        <f t="shared" si="33"/>
        <v>N/A</v>
      </c>
      <c r="M275" t="str">
        <f t="shared" si="34"/>
        <v>N/A</v>
      </c>
      <c r="N275" t="str">
        <f t="shared" si="35"/>
        <v>N/A</v>
      </c>
    </row>
    <row r="276" spans="1:14" x14ac:dyDescent="0.3">
      <c r="A276" s="1">
        <v>29</v>
      </c>
      <c r="B276" t="s">
        <v>778</v>
      </c>
      <c r="C276" t="s">
        <v>779</v>
      </c>
      <c r="D276" t="s">
        <v>780</v>
      </c>
      <c r="E276" t="s">
        <v>781</v>
      </c>
      <c r="F276" t="s">
        <v>782</v>
      </c>
      <c r="G276" t="s">
        <v>783</v>
      </c>
      <c r="I276" t="str">
        <f t="shared" si="30"/>
        <v>pos_trend</v>
      </c>
      <c r="J276">
        <f t="shared" si="31"/>
        <v>30870000</v>
      </c>
      <c r="K276">
        <f t="shared" si="32"/>
        <v>35010000</v>
      </c>
      <c r="L276">
        <f t="shared" si="33"/>
        <v>39430000</v>
      </c>
      <c r="M276">
        <f t="shared" si="34"/>
        <v>43180000</v>
      </c>
      <c r="N276">
        <f t="shared" si="35"/>
        <v>46120000</v>
      </c>
    </row>
    <row r="277" spans="1:14" x14ac:dyDescent="0.3">
      <c r="A277" s="1">
        <v>30</v>
      </c>
      <c r="B277" t="s">
        <v>784</v>
      </c>
      <c r="C277" t="s">
        <v>785</v>
      </c>
      <c r="D277" t="s">
        <v>786</v>
      </c>
      <c r="E277" t="s">
        <v>787</v>
      </c>
      <c r="F277" t="s">
        <v>788</v>
      </c>
      <c r="G277" t="s">
        <v>789</v>
      </c>
      <c r="I277" t="str">
        <f t="shared" si="30"/>
        <v>pos_trend</v>
      </c>
      <c r="J277">
        <f t="shared" si="31"/>
        <v>11220000</v>
      </c>
      <c r="K277">
        <f t="shared" si="32"/>
        <v>11410000</v>
      </c>
      <c r="L277">
        <f t="shared" si="33"/>
        <v>11630000</v>
      </c>
      <c r="M277">
        <f t="shared" si="34"/>
        <v>11880000</v>
      </c>
      <c r="N277">
        <f t="shared" si="35"/>
        <v>11970000</v>
      </c>
    </row>
    <row r="278" spans="1:14" x14ac:dyDescent="0.3">
      <c r="A278" s="1">
        <v>31</v>
      </c>
      <c r="B278" t="s">
        <v>790</v>
      </c>
      <c r="C278" t="s">
        <v>791</v>
      </c>
      <c r="D278" t="s">
        <v>792</v>
      </c>
      <c r="E278" t="s">
        <v>793</v>
      </c>
      <c r="F278" t="s">
        <v>794</v>
      </c>
      <c r="G278" t="s">
        <v>795</v>
      </c>
      <c r="I278" t="str">
        <f t="shared" si="30"/>
        <v>pos_trend</v>
      </c>
      <c r="J278">
        <f t="shared" si="31"/>
        <v>27080000</v>
      </c>
      <c r="K278">
        <f t="shared" si="32"/>
        <v>30100000</v>
      </c>
      <c r="L278">
        <f t="shared" si="33"/>
        <v>33780000</v>
      </c>
      <c r="M278">
        <f t="shared" si="34"/>
        <v>37340000</v>
      </c>
      <c r="N278">
        <f t="shared" si="35"/>
        <v>41860000</v>
      </c>
    </row>
    <row r="279" spans="1:14" x14ac:dyDescent="0.3">
      <c r="A279" s="1">
        <v>32</v>
      </c>
      <c r="B279" t="s">
        <v>796</v>
      </c>
      <c r="C279" t="s">
        <v>332</v>
      </c>
      <c r="D279" t="s">
        <v>332</v>
      </c>
      <c r="E279" t="s">
        <v>332</v>
      </c>
      <c r="F279" t="s">
        <v>332</v>
      </c>
      <c r="G279" t="s">
        <v>332</v>
      </c>
      <c r="I279" t="str">
        <f t="shared" si="30"/>
        <v>N/A</v>
      </c>
      <c r="J279" t="str">
        <f t="shared" si="31"/>
        <v>N/A</v>
      </c>
      <c r="K279" t="str">
        <f t="shared" si="32"/>
        <v>N/A</v>
      </c>
      <c r="L279" t="str">
        <f t="shared" si="33"/>
        <v>N/A</v>
      </c>
      <c r="M279" t="str">
        <f t="shared" si="34"/>
        <v>N/A</v>
      </c>
      <c r="N279" t="str">
        <f t="shared" si="35"/>
        <v>N/A</v>
      </c>
    </row>
    <row r="280" spans="1:14" x14ac:dyDescent="0.3">
      <c r="A280" s="1">
        <v>33</v>
      </c>
      <c r="B280" t="s">
        <v>797</v>
      </c>
      <c r="C280" t="s">
        <v>798</v>
      </c>
      <c r="D280" t="s">
        <v>799</v>
      </c>
      <c r="E280" t="s">
        <v>800</v>
      </c>
      <c r="F280" t="s">
        <v>801</v>
      </c>
      <c r="G280" t="s">
        <v>802</v>
      </c>
      <c r="I280" t="str">
        <f t="shared" si="30"/>
        <v>N/A</v>
      </c>
      <c r="J280" t="str">
        <f t="shared" si="31"/>
        <v>245346</v>
      </c>
      <c r="K280" t="str">
        <f t="shared" si="32"/>
        <v>106353</v>
      </c>
      <c r="L280" t="str">
        <f t="shared" si="33"/>
        <v>(751,765)</v>
      </c>
      <c r="M280" t="str">
        <f t="shared" si="34"/>
        <v>(1.58M)</v>
      </c>
      <c r="N280" t="str">
        <f t="shared" si="35"/>
        <v>(1.67M)</v>
      </c>
    </row>
    <row r="281" spans="1:14" x14ac:dyDescent="0.3">
      <c r="A281" s="1">
        <v>34</v>
      </c>
      <c r="B281" t="s">
        <v>803</v>
      </c>
      <c r="C281" t="s">
        <v>332</v>
      </c>
      <c r="D281" t="s">
        <v>332</v>
      </c>
      <c r="E281" t="s">
        <v>332</v>
      </c>
      <c r="F281" t="s">
        <v>332</v>
      </c>
      <c r="G281" t="s">
        <v>332</v>
      </c>
      <c r="I281" t="str">
        <f t="shared" si="30"/>
        <v>N/A</v>
      </c>
      <c r="J281" t="str">
        <f t="shared" si="31"/>
        <v>N/A</v>
      </c>
      <c r="K281" t="str">
        <f t="shared" si="32"/>
        <v>N/A</v>
      </c>
      <c r="L281" t="str">
        <f t="shared" si="33"/>
        <v>N/A</v>
      </c>
      <c r="M281" t="str">
        <f t="shared" si="34"/>
        <v>N/A</v>
      </c>
      <c r="N281" t="str">
        <f t="shared" si="35"/>
        <v>N/A</v>
      </c>
    </row>
    <row r="282" spans="1:14" x14ac:dyDescent="0.3">
      <c r="A282" s="1">
        <v>35</v>
      </c>
      <c r="B282" t="s">
        <v>804</v>
      </c>
      <c r="C282" t="s">
        <v>332</v>
      </c>
      <c r="D282" t="s">
        <v>332</v>
      </c>
      <c r="E282" t="s">
        <v>332</v>
      </c>
      <c r="F282" t="s">
        <v>332</v>
      </c>
      <c r="G282" t="s">
        <v>332</v>
      </c>
      <c r="I282" t="str">
        <f t="shared" si="30"/>
        <v>N/A</v>
      </c>
      <c r="J282" t="str">
        <f t="shared" si="31"/>
        <v>N/A</v>
      </c>
      <c r="K282" t="str">
        <f t="shared" si="32"/>
        <v>N/A</v>
      </c>
      <c r="L282" t="str">
        <f t="shared" si="33"/>
        <v>N/A</v>
      </c>
      <c r="M282" t="str">
        <f t="shared" si="34"/>
        <v>N/A</v>
      </c>
      <c r="N282" t="str">
        <f t="shared" si="35"/>
        <v>N/A</v>
      </c>
    </row>
    <row r="283" spans="1:14" x14ac:dyDescent="0.3">
      <c r="A283" s="1">
        <v>36</v>
      </c>
      <c r="B283" t="s">
        <v>805</v>
      </c>
      <c r="C283" t="s">
        <v>806</v>
      </c>
      <c r="D283" t="s">
        <v>806</v>
      </c>
      <c r="E283" t="s">
        <v>806</v>
      </c>
      <c r="F283" t="s">
        <v>807</v>
      </c>
      <c r="G283" t="s">
        <v>808</v>
      </c>
      <c r="I283" t="str">
        <f t="shared" si="30"/>
        <v>N/A</v>
      </c>
      <c r="J283" t="str">
        <f t="shared" si="31"/>
        <v>(12.28M)</v>
      </c>
      <c r="K283" t="str">
        <f t="shared" si="32"/>
        <v>(12.28M)</v>
      </c>
      <c r="L283" t="str">
        <f t="shared" si="33"/>
        <v>(12.28M)</v>
      </c>
      <c r="M283" t="str">
        <f t="shared" si="34"/>
        <v>(12.96M)</v>
      </c>
      <c r="N283" t="str">
        <f t="shared" si="35"/>
        <v>(13.87M)</v>
      </c>
    </row>
    <row r="284" spans="1:14" x14ac:dyDescent="0.3">
      <c r="A284" s="1">
        <v>37</v>
      </c>
      <c r="B284" t="s">
        <v>809</v>
      </c>
      <c r="C284" t="s">
        <v>810</v>
      </c>
      <c r="D284" t="s">
        <v>811</v>
      </c>
      <c r="E284" t="s">
        <v>812</v>
      </c>
      <c r="F284" t="s">
        <v>813</v>
      </c>
      <c r="G284" t="s">
        <v>814</v>
      </c>
      <c r="I284" t="str">
        <f t="shared" si="30"/>
        <v>N/A</v>
      </c>
      <c r="J284">
        <f t="shared" si="31"/>
        <v>0.4551</v>
      </c>
      <c r="K284">
        <f t="shared" si="32"/>
        <v>0.51419999999999999</v>
      </c>
      <c r="L284">
        <f t="shared" si="33"/>
        <v>0.49719999999999998</v>
      </c>
      <c r="M284">
        <f t="shared" si="34"/>
        <v>0.53039999999999998</v>
      </c>
      <c r="N284">
        <f t="shared" si="35"/>
        <v>0.50090000000000001</v>
      </c>
    </row>
    <row r="285" spans="1:14" x14ac:dyDescent="0.3">
      <c r="A285" s="1">
        <v>38</v>
      </c>
      <c r="B285" t="s">
        <v>815</v>
      </c>
      <c r="C285" t="s">
        <v>779</v>
      </c>
      <c r="D285" t="s">
        <v>780</v>
      </c>
      <c r="E285" t="s">
        <v>781</v>
      </c>
      <c r="F285" t="s">
        <v>782</v>
      </c>
      <c r="G285" t="s">
        <v>783</v>
      </c>
      <c r="I285" t="str">
        <f t="shared" si="30"/>
        <v>pos_trend</v>
      </c>
      <c r="J285">
        <f t="shared" si="31"/>
        <v>30870000</v>
      </c>
      <c r="K285">
        <f t="shared" si="32"/>
        <v>35010000</v>
      </c>
      <c r="L285">
        <f t="shared" si="33"/>
        <v>39430000</v>
      </c>
      <c r="M285">
        <f t="shared" si="34"/>
        <v>43180000</v>
      </c>
      <c r="N285">
        <f t="shared" si="35"/>
        <v>46120000</v>
      </c>
    </row>
    <row r="286" spans="1:14" x14ac:dyDescent="0.3">
      <c r="A286" s="1">
        <v>39</v>
      </c>
      <c r="B286" t="s">
        <v>816</v>
      </c>
      <c r="C286" t="s">
        <v>810</v>
      </c>
      <c r="D286" t="s">
        <v>811</v>
      </c>
      <c r="E286" t="s">
        <v>812</v>
      </c>
      <c r="F286" t="s">
        <v>813</v>
      </c>
      <c r="G286" t="s">
        <v>814</v>
      </c>
      <c r="I286" t="str">
        <f t="shared" si="30"/>
        <v>N/A</v>
      </c>
      <c r="J286">
        <f t="shared" si="31"/>
        <v>0.4551</v>
      </c>
      <c r="K286">
        <f t="shared" si="32"/>
        <v>0.51419999999999999</v>
      </c>
      <c r="L286">
        <f t="shared" si="33"/>
        <v>0.49719999999999998</v>
      </c>
      <c r="M286">
        <f t="shared" si="34"/>
        <v>0.53039999999999998</v>
      </c>
      <c r="N286">
        <f t="shared" si="35"/>
        <v>0.50090000000000001</v>
      </c>
    </row>
    <row r="287" spans="1:14" x14ac:dyDescent="0.3">
      <c r="A287" s="1">
        <v>40</v>
      </c>
      <c r="B287" t="s">
        <v>817</v>
      </c>
      <c r="C287" t="s">
        <v>332</v>
      </c>
      <c r="D287" t="s">
        <v>332</v>
      </c>
      <c r="E287" t="s">
        <v>332</v>
      </c>
      <c r="F287" t="s">
        <v>332</v>
      </c>
      <c r="G287" t="s">
        <v>332</v>
      </c>
      <c r="I287" t="str">
        <f t="shared" si="30"/>
        <v>N/A</v>
      </c>
      <c r="J287" t="str">
        <f t="shared" si="31"/>
        <v>N/A</v>
      </c>
      <c r="K287" t="str">
        <f t="shared" si="32"/>
        <v>N/A</v>
      </c>
      <c r="L287" t="str">
        <f t="shared" si="33"/>
        <v>N/A</v>
      </c>
      <c r="M287" t="str">
        <f t="shared" si="34"/>
        <v>N/A</v>
      </c>
      <c r="N287" t="str">
        <f t="shared" si="35"/>
        <v>N/A</v>
      </c>
    </row>
    <row r="288" spans="1:14" x14ac:dyDescent="0.3">
      <c r="A288" s="1">
        <v>41</v>
      </c>
      <c r="B288" t="s">
        <v>818</v>
      </c>
      <c r="C288" t="s">
        <v>779</v>
      </c>
      <c r="D288" t="s">
        <v>780</v>
      </c>
      <c r="E288" t="s">
        <v>781</v>
      </c>
      <c r="F288" t="s">
        <v>782</v>
      </c>
      <c r="G288" t="s">
        <v>783</v>
      </c>
      <c r="I288" t="str">
        <f t="shared" si="30"/>
        <v>pos_trend</v>
      </c>
      <c r="J288">
        <f t="shared" si="31"/>
        <v>30870000</v>
      </c>
      <c r="K288">
        <f t="shared" si="32"/>
        <v>35010000</v>
      </c>
      <c r="L288">
        <f t="shared" si="33"/>
        <v>39430000</v>
      </c>
      <c r="M288">
        <f t="shared" si="34"/>
        <v>43180000</v>
      </c>
      <c r="N288">
        <f t="shared" si="35"/>
        <v>46120000</v>
      </c>
    </row>
    <row r="289" spans="1:14" x14ac:dyDescent="0.3">
      <c r="A289" s="1">
        <v>42</v>
      </c>
      <c r="B289" t="s">
        <v>819</v>
      </c>
      <c r="C289" t="s">
        <v>689</v>
      </c>
      <c r="D289" t="s">
        <v>690</v>
      </c>
      <c r="E289" t="s">
        <v>691</v>
      </c>
      <c r="F289" t="s">
        <v>692</v>
      </c>
      <c r="G289" t="s">
        <v>693</v>
      </c>
      <c r="I289" t="str">
        <f t="shared" si="30"/>
        <v>pos_trend</v>
      </c>
      <c r="J289">
        <f t="shared" si="31"/>
        <v>67830000</v>
      </c>
      <c r="K289">
        <f t="shared" si="32"/>
        <v>68080000</v>
      </c>
      <c r="L289">
        <f t="shared" si="33"/>
        <v>79310000</v>
      </c>
      <c r="M289">
        <f t="shared" si="34"/>
        <v>81420000</v>
      </c>
      <c r="N289">
        <f t="shared" si="35"/>
        <v>92070000</v>
      </c>
    </row>
    <row r="290" spans="1:14" x14ac:dyDescent="0.3">
      <c r="I290" t="str">
        <f t="shared" si="30"/>
        <v>N/A</v>
      </c>
      <c r="J290">
        <f t="shared" si="31"/>
        <v>0</v>
      </c>
      <c r="K290">
        <f t="shared" si="32"/>
        <v>0</v>
      </c>
      <c r="L290">
        <f t="shared" si="33"/>
        <v>0</v>
      </c>
      <c r="M290">
        <f t="shared" si="34"/>
        <v>0</v>
      </c>
      <c r="N290">
        <f t="shared" si="35"/>
        <v>0</v>
      </c>
    </row>
    <row r="291" spans="1:14" x14ac:dyDescent="0.3">
      <c r="B291" s="1" t="s">
        <v>319</v>
      </c>
      <c r="C291" s="1" t="s">
        <v>320</v>
      </c>
      <c r="D291" s="1" t="s">
        <v>321</v>
      </c>
      <c r="E291" s="1" t="s">
        <v>322</v>
      </c>
      <c r="F291" s="1" t="s">
        <v>323</v>
      </c>
      <c r="G291" s="1" t="s">
        <v>324</v>
      </c>
      <c r="H291" s="1" t="s">
        <v>325</v>
      </c>
      <c r="I291" t="str">
        <f t="shared" si="30"/>
        <v>pos_trend</v>
      </c>
      <c r="J291" t="str">
        <f t="shared" si="31"/>
        <v>2012</v>
      </c>
      <c r="K291" t="str">
        <f t="shared" si="32"/>
        <v>2013</v>
      </c>
      <c r="L291" t="str">
        <f t="shared" si="33"/>
        <v>2014</v>
      </c>
      <c r="M291" t="str">
        <f t="shared" si="34"/>
        <v>2015</v>
      </c>
      <c r="N291" t="str">
        <f t="shared" si="35"/>
        <v>2016</v>
      </c>
    </row>
    <row r="292" spans="1:14" x14ac:dyDescent="0.3">
      <c r="A292" s="1">
        <v>0</v>
      </c>
      <c r="B292" t="s">
        <v>820</v>
      </c>
      <c r="C292" t="s">
        <v>483</v>
      </c>
      <c r="D292" t="s">
        <v>484</v>
      </c>
      <c r="E292" t="s">
        <v>485</v>
      </c>
      <c r="F292" t="s">
        <v>485</v>
      </c>
      <c r="G292" t="s">
        <v>486</v>
      </c>
      <c r="I292" t="str">
        <f t="shared" si="30"/>
        <v>N/A</v>
      </c>
      <c r="J292">
        <f t="shared" si="31"/>
        <v>3550000</v>
      </c>
      <c r="K292">
        <f t="shared" si="32"/>
        <v>4000000</v>
      </c>
      <c r="L292">
        <f t="shared" si="33"/>
        <v>4790000</v>
      </c>
      <c r="M292">
        <f t="shared" si="34"/>
        <v>4790000</v>
      </c>
      <c r="N292">
        <f t="shared" si="35"/>
        <v>5850000</v>
      </c>
    </row>
    <row r="293" spans="1:14" x14ac:dyDescent="0.3">
      <c r="A293" s="1">
        <v>1</v>
      </c>
      <c r="B293" t="s">
        <v>489</v>
      </c>
      <c r="C293" t="s">
        <v>332</v>
      </c>
      <c r="D293" t="s">
        <v>490</v>
      </c>
      <c r="E293" t="s">
        <v>491</v>
      </c>
      <c r="F293" t="s">
        <v>492</v>
      </c>
      <c r="G293" t="s">
        <v>493</v>
      </c>
      <c r="I293" t="str">
        <f t="shared" si="30"/>
        <v>N/A</v>
      </c>
      <c r="J293" t="str">
        <f t="shared" si="31"/>
        <v>N/A</v>
      </c>
      <c r="K293">
        <f t="shared" si="32"/>
        <v>0.1278</v>
      </c>
      <c r="L293">
        <f t="shared" si="33"/>
        <v>0.19640000000000002</v>
      </c>
      <c r="M293">
        <f t="shared" si="34"/>
        <v>8.9999999999999998E-4</v>
      </c>
      <c r="N293">
        <f t="shared" si="35"/>
        <v>0.22059999999999999</v>
      </c>
    </row>
    <row r="294" spans="1:14" x14ac:dyDescent="0.3">
      <c r="A294" s="1">
        <v>2</v>
      </c>
      <c r="B294" t="s">
        <v>821</v>
      </c>
      <c r="C294" t="s">
        <v>350</v>
      </c>
      <c r="D294" t="s">
        <v>351</v>
      </c>
      <c r="E294" t="s">
        <v>352</v>
      </c>
      <c r="F294" t="s">
        <v>353</v>
      </c>
      <c r="G294" t="s">
        <v>354</v>
      </c>
      <c r="I294" t="str">
        <f t="shared" si="30"/>
        <v>pos_trend</v>
      </c>
      <c r="J294">
        <f t="shared" si="31"/>
        <v>1090000</v>
      </c>
      <c r="K294">
        <f t="shared" si="32"/>
        <v>1200000</v>
      </c>
      <c r="L294">
        <f t="shared" si="33"/>
        <v>1700000</v>
      </c>
      <c r="M294">
        <f t="shared" si="34"/>
        <v>2049999.9999999998</v>
      </c>
      <c r="N294">
        <f t="shared" si="35"/>
        <v>2420000</v>
      </c>
    </row>
    <row r="295" spans="1:14" x14ac:dyDescent="0.3">
      <c r="A295" s="1">
        <v>3</v>
      </c>
      <c r="B295" t="s">
        <v>822</v>
      </c>
      <c r="C295" t="s">
        <v>356</v>
      </c>
      <c r="D295" t="s">
        <v>357</v>
      </c>
      <c r="E295" t="s">
        <v>358</v>
      </c>
      <c r="F295" t="s">
        <v>359</v>
      </c>
      <c r="G295" t="s">
        <v>360</v>
      </c>
      <c r="I295" t="str">
        <f t="shared" si="30"/>
        <v>N/A</v>
      </c>
      <c r="J295" t="str">
        <f t="shared" si="31"/>
        <v>862035</v>
      </c>
      <c r="K295" t="str">
        <f t="shared" si="32"/>
        <v>934238</v>
      </c>
      <c r="L295">
        <f t="shared" si="33"/>
        <v>1180000</v>
      </c>
      <c r="M295">
        <f t="shared" si="34"/>
        <v>1320000</v>
      </c>
      <c r="N295">
        <f t="shared" si="35"/>
        <v>1490000</v>
      </c>
    </row>
    <row r="296" spans="1:14" x14ac:dyDescent="0.3">
      <c r="A296" s="1">
        <v>4</v>
      </c>
      <c r="B296" t="s">
        <v>823</v>
      </c>
      <c r="C296" t="s">
        <v>362</v>
      </c>
      <c r="D296" t="s">
        <v>363</v>
      </c>
      <c r="E296" t="s">
        <v>364</v>
      </c>
      <c r="F296" t="s">
        <v>365</v>
      </c>
      <c r="G296" t="s">
        <v>366</v>
      </c>
      <c r="I296" t="str">
        <f t="shared" si="30"/>
        <v>pos_trend</v>
      </c>
      <c r="J296" t="str">
        <f t="shared" si="31"/>
        <v>227662</v>
      </c>
      <c r="K296" t="str">
        <f t="shared" si="32"/>
        <v>270644</v>
      </c>
      <c r="L296" t="str">
        <f t="shared" si="33"/>
        <v>516187</v>
      </c>
      <c r="M296" t="str">
        <f t="shared" si="34"/>
        <v>734496</v>
      </c>
      <c r="N296" t="str">
        <f t="shared" si="35"/>
        <v>930941</v>
      </c>
    </row>
    <row r="297" spans="1:14" x14ac:dyDescent="0.3">
      <c r="A297" s="1">
        <v>5</v>
      </c>
      <c r="B297" t="s">
        <v>824</v>
      </c>
      <c r="C297" t="s">
        <v>825</v>
      </c>
      <c r="D297" t="s">
        <v>826</v>
      </c>
      <c r="E297" t="s">
        <v>827</v>
      </c>
      <c r="F297" t="s">
        <v>474</v>
      </c>
      <c r="G297" t="s">
        <v>828</v>
      </c>
      <c r="I297" t="str">
        <f t="shared" si="30"/>
        <v>N/A</v>
      </c>
      <c r="J297" t="str">
        <f t="shared" si="31"/>
        <v>(34,860)</v>
      </c>
      <c r="K297" t="str">
        <f t="shared" si="32"/>
        <v>94010</v>
      </c>
      <c r="L297" t="str">
        <f t="shared" si="33"/>
        <v>207024</v>
      </c>
      <c r="M297" t="str">
        <f t="shared" si="34"/>
        <v>(201,553)</v>
      </c>
      <c r="N297" t="str">
        <f t="shared" si="35"/>
        <v>100529</v>
      </c>
    </row>
    <row r="298" spans="1:14" x14ac:dyDescent="0.3">
      <c r="A298" s="1">
        <v>6</v>
      </c>
      <c r="B298" t="s">
        <v>738</v>
      </c>
      <c r="C298" t="s">
        <v>825</v>
      </c>
      <c r="D298" t="s">
        <v>826</v>
      </c>
      <c r="E298" t="s">
        <v>827</v>
      </c>
      <c r="F298" t="s">
        <v>474</v>
      </c>
      <c r="G298" t="s">
        <v>828</v>
      </c>
      <c r="I298" t="str">
        <f t="shared" si="30"/>
        <v>N/A</v>
      </c>
      <c r="J298" t="str">
        <f t="shared" si="31"/>
        <v>(34,860)</v>
      </c>
      <c r="K298" t="str">
        <f t="shared" si="32"/>
        <v>94010</v>
      </c>
      <c r="L298" t="str">
        <f t="shared" si="33"/>
        <v>207024</v>
      </c>
      <c r="M298" t="str">
        <f t="shared" si="34"/>
        <v>(201,553)</v>
      </c>
      <c r="N298" t="str">
        <f t="shared" si="35"/>
        <v>100529</v>
      </c>
    </row>
    <row r="299" spans="1:14" x14ac:dyDescent="0.3">
      <c r="A299" s="1">
        <v>7</v>
      </c>
      <c r="B299" t="s">
        <v>829</v>
      </c>
      <c r="C299" t="s">
        <v>332</v>
      </c>
      <c r="D299" t="s">
        <v>332</v>
      </c>
      <c r="E299" t="s">
        <v>332</v>
      </c>
      <c r="F299" t="s">
        <v>332</v>
      </c>
      <c r="G299" t="s">
        <v>332</v>
      </c>
      <c r="I299" t="str">
        <f t="shared" si="30"/>
        <v>N/A</v>
      </c>
      <c r="J299" t="str">
        <f t="shared" si="31"/>
        <v>N/A</v>
      </c>
      <c r="K299" t="str">
        <f t="shared" si="32"/>
        <v>N/A</v>
      </c>
      <c r="L299" t="str">
        <f t="shared" si="33"/>
        <v>N/A</v>
      </c>
      <c r="M299" t="str">
        <f t="shared" si="34"/>
        <v>N/A</v>
      </c>
      <c r="N299" t="str">
        <f t="shared" si="35"/>
        <v>N/A</v>
      </c>
    </row>
    <row r="300" spans="1:14" x14ac:dyDescent="0.3">
      <c r="A300" s="1">
        <v>8</v>
      </c>
      <c r="B300" t="s">
        <v>830</v>
      </c>
      <c r="C300" t="s">
        <v>831</v>
      </c>
      <c r="D300" t="s">
        <v>832</v>
      </c>
      <c r="E300" t="s">
        <v>833</v>
      </c>
      <c r="F300" t="s">
        <v>834</v>
      </c>
      <c r="G300" t="s">
        <v>835</v>
      </c>
      <c r="I300" t="str">
        <f t="shared" si="30"/>
        <v>N/A</v>
      </c>
      <c r="J300" t="str">
        <f t="shared" si="31"/>
        <v>427877</v>
      </c>
      <c r="K300" t="str">
        <f t="shared" si="32"/>
        <v>490060</v>
      </c>
      <c r="L300" t="str">
        <f t="shared" si="33"/>
        <v>361856</v>
      </c>
      <c r="M300" t="str">
        <f t="shared" si="34"/>
        <v>513985</v>
      </c>
      <c r="N300" t="str">
        <f t="shared" si="35"/>
        <v>440536</v>
      </c>
    </row>
    <row r="301" spans="1:14" x14ac:dyDescent="0.3">
      <c r="A301" s="1">
        <v>9</v>
      </c>
      <c r="B301" t="s">
        <v>836</v>
      </c>
      <c r="C301" t="s">
        <v>837</v>
      </c>
      <c r="D301" t="s">
        <v>838</v>
      </c>
      <c r="E301" t="s">
        <v>839</v>
      </c>
      <c r="F301" t="s">
        <v>840</v>
      </c>
      <c r="G301" t="s">
        <v>841</v>
      </c>
      <c r="I301" t="str">
        <f t="shared" si="30"/>
        <v>pos_trend</v>
      </c>
      <c r="J301">
        <f t="shared" si="31"/>
        <v>5030000</v>
      </c>
      <c r="K301">
        <f t="shared" si="32"/>
        <v>5790000</v>
      </c>
      <c r="L301">
        <f t="shared" si="33"/>
        <v>7060000</v>
      </c>
      <c r="M301">
        <f t="shared" si="34"/>
        <v>7160000</v>
      </c>
      <c r="N301">
        <f t="shared" si="35"/>
        <v>8810000</v>
      </c>
    </row>
    <row r="302" spans="1:14" x14ac:dyDescent="0.3">
      <c r="A302" s="1">
        <v>10</v>
      </c>
      <c r="B302" t="s">
        <v>842</v>
      </c>
      <c r="C302" t="s">
        <v>332</v>
      </c>
      <c r="D302" t="s">
        <v>332</v>
      </c>
      <c r="E302" t="s">
        <v>332</v>
      </c>
      <c r="F302" t="s">
        <v>332</v>
      </c>
      <c r="G302" t="s">
        <v>332</v>
      </c>
      <c r="I302" t="str">
        <f t="shared" si="30"/>
        <v>N/A</v>
      </c>
      <c r="J302" t="str">
        <f t="shared" si="31"/>
        <v>N/A</v>
      </c>
      <c r="K302" t="str">
        <f t="shared" si="32"/>
        <v>N/A</v>
      </c>
      <c r="L302" t="str">
        <f t="shared" si="33"/>
        <v>N/A</v>
      </c>
      <c r="M302" t="str">
        <f t="shared" si="34"/>
        <v>N/A</v>
      </c>
      <c r="N302" t="str">
        <f t="shared" si="35"/>
        <v>N/A</v>
      </c>
    </row>
    <row r="303" spans="1:14" x14ac:dyDescent="0.3">
      <c r="A303" s="1">
        <v>11</v>
      </c>
      <c r="B303" t="s">
        <v>843</v>
      </c>
      <c r="C303" t="s">
        <v>844</v>
      </c>
      <c r="D303" t="s">
        <v>845</v>
      </c>
      <c r="E303" t="s">
        <v>846</v>
      </c>
      <c r="F303" t="s">
        <v>847</v>
      </c>
      <c r="G303" t="s">
        <v>848</v>
      </c>
      <c r="I303" t="str">
        <f t="shared" si="30"/>
        <v>N/A</v>
      </c>
      <c r="J303" t="str">
        <f t="shared" si="31"/>
        <v>(6.3M)</v>
      </c>
      <c r="K303" t="str">
        <f t="shared" si="32"/>
        <v>683609</v>
      </c>
      <c r="L303" t="str">
        <f t="shared" si="33"/>
        <v>(2.41M)</v>
      </c>
      <c r="M303" t="str">
        <f t="shared" si="34"/>
        <v>(6.08M)</v>
      </c>
      <c r="N303" t="str">
        <f t="shared" si="35"/>
        <v>43402</v>
      </c>
    </row>
    <row r="304" spans="1:14" x14ac:dyDescent="0.3">
      <c r="A304" s="1">
        <v>12</v>
      </c>
      <c r="B304" t="s">
        <v>849</v>
      </c>
      <c r="C304" t="s">
        <v>850</v>
      </c>
      <c r="D304" t="s">
        <v>851</v>
      </c>
      <c r="E304" t="s">
        <v>852</v>
      </c>
      <c r="F304" t="s">
        <v>853</v>
      </c>
      <c r="G304" t="s">
        <v>854</v>
      </c>
      <c r="I304" t="str">
        <f t="shared" si="30"/>
        <v>N/A</v>
      </c>
      <c r="J304" t="str">
        <f t="shared" si="31"/>
        <v>(3.56M)</v>
      </c>
      <c r="K304" t="str">
        <f t="shared" si="32"/>
        <v>785952</v>
      </c>
      <c r="L304" t="str">
        <f t="shared" si="33"/>
        <v>(1.73M)</v>
      </c>
      <c r="M304" t="str">
        <f t="shared" si="34"/>
        <v>(16,948)</v>
      </c>
      <c r="N304" t="str">
        <f t="shared" si="35"/>
        <v>499940</v>
      </c>
    </row>
    <row r="305" spans="1:14" x14ac:dyDescent="0.3">
      <c r="A305" s="1">
        <v>13</v>
      </c>
      <c r="B305" t="s">
        <v>702</v>
      </c>
      <c r="C305" t="s">
        <v>855</v>
      </c>
      <c r="D305" t="s">
        <v>856</v>
      </c>
      <c r="E305" t="s">
        <v>857</v>
      </c>
      <c r="F305" t="s">
        <v>858</v>
      </c>
      <c r="G305" t="s">
        <v>859</v>
      </c>
      <c r="I305" t="str">
        <f t="shared" si="30"/>
        <v>N/A</v>
      </c>
      <c r="J305">
        <f t="shared" si="31"/>
        <v>1480000</v>
      </c>
      <c r="K305" t="str">
        <f t="shared" si="32"/>
        <v>(1.75M)</v>
      </c>
      <c r="L305">
        <f t="shared" si="33"/>
        <v>1880000</v>
      </c>
      <c r="M305" t="str">
        <f t="shared" si="34"/>
        <v>(1.07M)</v>
      </c>
      <c r="N305" t="str">
        <f t="shared" si="35"/>
        <v>610496</v>
      </c>
    </row>
    <row r="306" spans="1:14" x14ac:dyDescent="0.3">
      <c r="A306" s="1">
        <v>14</v>
      </c>
      <c r="B306" t="s">
        <v>860</v>
      </c>
      <c r="C306" t="s">
        <v>861</v>
      </c>
      <c r="D306" t="s">
        <v>862</v>
      </c>
      <c r="E306" t="s">
        <v>863</v>
      </c>
      <c r="F306" t="s">
        <v>864</v>
      </c>
      <c r="G306" t="s">
        <v>865</v>
      </c>
      <c r="I306" t="str">
        <f t="shared" si="30"/>
        <v>N/A</v>
      </c>
      <c r="J306">
        <f t="shared" si="31"/>
        <v>1080000</v>
      </c>
      <c r="K306" t="str">
        <f t="shared" si="32"/>
        <v>333099</v>
      </c>
      <c r="L306" t="str">
        <f t="shared" si="33"/>
        <v>(268,052)</v>
      </c>
      <c r="M306" t="str">
        <f t="shared" si="34"/>
        <v>(123,267)</v>
      </c>
      <c r="N306" t="str">
        <f t="shared" si="35"/>
        <v>314824</v>
      </c>
    </row>
    <row r="307" spans="1:14" x14ac:dyDescent="0.3">
      <c r="A307" s="1">
        <v>15</v>
      </c>
      <c r="B307" t="s">
        <v>866</v>
      </c>
      <c r="C307" t="s">
        <v>867</v>
      </c>
      <c r="D307" t="s">
        <v>703</v>
      </c>
      <c r="E307" t="s">
        <v>868</v>
      </c>
      <c r="F307" t="s">
        <v>861</v>
      </c>
      <c r="G307" t="s">
        <v>869</v>
      </c>
      <c r="I307" t="str">
        <f t="shared" si="30"/>
        <v>N/A</v>
      </c>
      <c r="J307" t="str">
        <f t="shared" si="31"/>
        <v>(1.27M)</v>
      </c>
      <c r="K307">
        <f t="shared" si="32"/>
        <v>6480000</v>
      </c>
      <c r="L307">
        <f t="shared" si="33"/>
        <v>4650000</v>
      </c>
      <c r="M307">
        <f t="shared" si="34"/>
        <v>1080000</v>
      </c>
      <c r="N307">
        <f t="shared" si="35"/>
        <v>8860000</v>
      </c>
    </row>
    <row r="308" spans="1:14" x14ac:dyDescent="0.3">
      <c r="A308" s="1">
        <v>16</v>
      </c>
      <c r="B308" t="s">
        <v>870</v>
      </c>
      <c r="C308" t="s">
        <v>332</v>
      </c>
      <c r="D308" t="s">
        <v>871</v>
      </c>
      <c r="E308" t="s">
        <v>872</v>
      </c>
      <c r="F308" t="s">
        <v>873</v>
      </c>
      <c r="G308" t="s">
        <v>874</v>
      </c>
      <c r="I308" t="str">
        <f t="shared" si="30"/>
        <v>N/A</v>
      </c>
      <c r="J308" t="str">
        <f t="shared" si="31"/>
        <v>N/A</v>
      </c>
      <c r="K308">
        <f t="shared" si="32"/>
        <v>6.0883000000000003</v>
      </c>
      <c r="L308">
        <f t="shared" si="33"/>
        <v>-0.28210000000000002</v>
      </c>
      <c r="M308">
        <f t="shared" si="34"/>
        <v>-0.76769999999999994</v>
      </c>
      <c r="N308">
        <f t="shared" si="35"/>
        <v>7.2030999999999992</v>
      </c>
    </row>
    <row r="309" spans="1:14" x14ac:dyDescent="0.3">
      <c r="A309" s="1">
        <v>17</v>
      </c>
      <c r="B309" t="s">
        <v>875</v>
      </c>
      <c r="C309" t="s">
        <v>876</v>
      </c>
      <c r="D309" t="s">
        <v>877</v>
      </c>
      <c r="E309" t="s">
        <v>878</v>
      </c>
      <c r="F309" t="s">
        <v>879</v>
      </c>
      <c r="G309" t="s">
        <v>880</v>
      </c>
      <c r="I309" t="str">
        <f t="shared" si="30"/>
        <v>N/A</v>
      </c>
      <c r="J309">
        <f t="shared" si="31"/>
        <v>-1.5100000000000001E-2</v>
      </c>
      <c r="K309">
        <f t="shared" si="32"/>
        <v>7.2300000000000003E-2</v>
      </c>
      <c r="L309">
        <f t="shared" si="33"/>
        <v>4.3400000000000001E-2</v>
      </c>
      <c r="M309">
        <f t="shared" si="34"/>
        <v>9.7999999999999997E-3</v>
      </c>
      <c r="N309">
        <f t="shared" si="35"/>
        <v>7.110000000000001E-2</v>
      </c>
    </row>
    <row r="310" spans="1:14" x14ac:dyDescent="0.3">
      <c r="I310" t="str">
        <f t="shared" si="30"/>
        <v>N/A</v>
      </c>
      <c r="J310">
        <f t="shared" si="31"/>
        <v>0</v>
      </c>
      <c r="K310">
        <f t="shared" si="32"/>
        <v>0</v>
      </c>
      <c r="L310">
        <f t="shared" si="33"/>
        <v>0</v>
      </c>
      <c r="M310">
        <f t="shared" si="34"/>
        <v>0</v>
      </c>
      <c r="N310">
        <f t="shared" si="35"/>
        <v>0</v>
      </c>
    </row>
    <row r="311" spans="1:14" x14ac:dyDescent="0.3">
      <c r="B311" s="1" t="s">
        <v>384</v>
      </c>
      <c r="C311" s="1" t="s">
        <v>320</v>
      </c>
      <c r="D311" s="1" t="s">
        <v>321</v>
      </c>
      <c r="E311" s="1" t="s">
        <v>322</v>
      </c>
      <c r="F311" s="1" t="s">
        <v>323</v>
      </c>
      <c r="G311" s="1" t="s">
        <v>324</v>
      </c>
      <c r="H311" s="1" t="s">
        <v>325</v>
      </c>
      <c r="I311" t="str">
        <f t="shared" si="30"/>
        <v>pos_trend</v>
      </c>
      <c r="J311" t="str">
        <f t="shared" si="31"/>
        <v>2012</v>
      </c>
      <c r="K311" t="str">
        <f t="shared" si="32"/>
        <v>2013</v>
      </c>
      <c r="L311" t="str">
        <f t="shared" si="33"/>
        <v>2014</v>
      </c>
      <c r="M311" t="str">
        <f t="shared" si="34"/>
        <v>2015</v>
      </c>
      <c r="N311" t="str">
        <f t="shared" si="35"/>
        <v>2016</v>
      </c>
    </row>
    <row r="312" spans="1:14" x14ac:dyDescent="0.3">
      <c r="A312" s="1">
        <v>0</v>
      </c>
      <c r="B312" t="s">
        <v>881</v>
      </c>
      <c r="C312" t="s">
        <v>882</v>
      </c>
      <c r="D312" t="s">
        <v>883</v>
      </c>
      <c r="E312" t="s">
        <v>884</v>
      </c>
      <c r="F312" t="s">
        <v>885</v>
      </c>
      <c r="G312" t="s">
        <v>886</v>
      </c>
      <c r="I312" t="str">
        <f t="shared" si="30"/>
        <v>neg_trend</v>
      </c>
      <c r="J312" t="str">
        <f t="shared" si="31"/>
        <v>(814,571)</v>
      </c>
      <c r="K312" t="str">
        <f t="shared" si="32"/>
        <v>(4.69M)</v>
      </c>
      <c r="L312" t="str">
        <f t="shared" si="33"/>
        <v>(2.16M)</v>
      </c>
      <c r="M312" t="str">
        <f t="shared" si="34"/>
        <v>(1.92M)</v>
      </c>
      <c r="N312" t="str">
        <f t="shared" si="35"/>
        <v>(1.84M)</v>
      </c>
    </row>
    <row r="313" spans="1:14" x14ac:dyDescent="0.3">
      <c r="A313" s="1">
        <v>1</v>
      </c>
      <c r="B313" t="s">
        <v>887</v>
      </c>
      <c r="C313" t="s">
        <v>888</v>
      </c>
      <c r="D313" t="s">
        <v>889</v>
      </c>
      <c r="E313" t="s">
        <v>890</v>
      </c>
      <c r="F313" t="s">
        <v>891</v>
      </c>
      <c r="G313" t="s">
        <v>892</v>
      </c>
      <c r="I313" t="str">
        <f t="shared" si="30"/>
        <v>N/A</v>
      </c>
      <c r="J313" t="str">
        <f t="shared" si="31"/>
        <v>(681,135)</v>
      </c>
      <c r="K313" t="str">
        <f t="shared" si="32"/>
        <v>(4.59M)</v>
      </c>
      <c r="L313" t="str">
        <f t="shared" si="33"/>
        <v>(2.04M)</v>
      </c>
      <c r="M313" t="str">
        <f t="shared" si="34"/>
        <v>(1.76M)</v>
      </c>
      <c r="N313" t="str">
        <f t="shared" si="35"/>
        <v>(1.81M)</v>
      </c>
    </row>
    <row r="314" spans="1:14" x14ac:dyDescent="0.3">
      <c r="A314" s="1">
        <v>2</v>
      </c>
      <c r="B314" t="s">
        <v>893</v>
      </c>
      <c r="C314" t="s">
        <v>894</v>
      </c>
      <c r="D314" t="s">
        <v>895</v>
      </c>
      <c r="E314" t="s">
        <v>896</v>
      </c>
      <c r="F314" t="s">
        <v>897</v>
      </c>
      <c r="G314" t="s">
        <v>898</v>
      </c>
      <c r="I314" t="str">
        <f t="shared" si="30"/>
        <v>N/A</v>
      </c>
      <c r="J314" t="str">
        <f t="shared" si="31"/>
        <v>(133,436)</v>
      </c>
      <c r="K314" t="str">
        <f t="shared" si="32"/>
        <v>(102,140)</v>
      </c>
      <c r="L314" t="str">
        <f t="shared" si="33"/>
        <v>(118,470)</v>
      </c>
      <c r="M314" t="str">
        <f t="shared" si="34"/>
        <v>(161,877)</v>
      </c>
      <c r="N314" t="str">
        <f t="shared" si="35"/>
        <v>(29,371)</v>
      </c>
    </row>
    <row r="315" spans="1:14" x14ac:dyDescent="0.3">
      <c r="A315" s="1">
        <v>3</v>
      </c>
      <c r="B315" t="s">
        <v>899</v>
      </c>
      <c r="C315" t="s">
        <v>332</v>
      </c>
      <c r="D315" t="s">
        <v>900</v>
      </c>
      <c r="E315" t="s">
        <v>901</v>
      </c>
      <c r="F315" t="s">
        <v>902</v>
      </c>
      <c r="G315" t="s">
        <v>903</v>
      </c>
      <c r="I315" t="str">
        <f t="shared" si="30"/>
        <v>N/A</v>
      </c>
      <c r="J315" t="str">
        <f t="shared" si="31"/>
        <v>N/A</v>
      </c>
      <c r="K315">
        <f t="shared" si="32"/>
        <v>-4.7625999999999999</v>
      </c>
      <c r="L315">
        <f t="shared" si="33"/>
        <v>0.53969999999999996</v>
      </c>
      <c r="M315">
        <f t="shared" si="34"/>
        <v>0.11199999999999999</v>
      </c>
      <c r="N315">
        <f t="shared" si="35"/>
        <v>4.1399999999999999E-2</v>
      </c>
    </row>
    <row r="316" spans="1:14" x14ac:dyDescent="0.3">
      <c r="A316" s="1">
        <v>4</v>
      </c>
      <c r="B316" t="s">
        <v>904</v>
      </c>
      <c r="C316" t="s">
        <v>905</v>
      </c>
      <c r="D316" t="s">
        <v>906</v>
      </c>
      <c r="E316" t="s">
        <v>907</v>
      </c>
      <c r="F316" t="s">
        <v>908</v>
      </c>
      <c r="G316" t="s">
        <v>909</v>
      </c>
      <c r="I316" t="str">
        <f t="shared" ref="I316:I379" si="36">IF(AND(K316&gt; J316, L316&gt; K316, M316&gt; L316, N316&gt; M316), "pos_trend", IF(AND(K316&lt; J316, L316&lt; K316, M316&lt; L316, N316&lt; M316), "neg_trend", "N/A"))</f>
        <v>N/A</v>
      </c>
      <c r="J316">
        <f t="shared" ref="J316:J379" si="37">IF(TRIM(C316)="-", "N/A", IF(RIGHT(C316,1)="M",1000000*VALUE(LEFT(C316,LEN(C316)-1)),IF(RIGHT(C316,1)="B",1000000000*VALUE(LEFT(C316,LEN(C316)-1)),IF(RIGHT(C316,1)="%",0.01*VALUE(LEFT(C316,LEN(C316)-1)),C316))))</f>
        <v>-9.7000000000000003E-3</v>
      </c>
      <c r="K316">
        <f t="shared" ref="K316:K379" si="38">IF(TRIM(D316)="-", "N/A", IF(RIGHT(D316,1)="M",1000000*VALUE(LEFT(D316,LEN(D316)-1)),IF(RIGHT(D316,1)="B",1000000000*VALUE(LEFT(D316,LEN(D316)-1)),IF(RIGHT(D316,1)="%",0.01*VALUE(LEFT(D316,LEN(D316)-1)),D316))))</f>
        <v>-5.2400000000000002E-2</v>
      </c>
      <c r="L316">
        <f t="shared" ref="L316:L379" si="39">IF(TRIM(E316)="-", "N/A", IF(RIGHT(E316,1)="M",1000000*VALUE(LEFT(E316,LEN(E316)-1)),IF(RIGHT(E316,1)="B",1000000000*VALUE(LEFT(E316,LEN(E316)-1)),IF(RIGHT(E316,1)="%",0.01*VALUE(LEFT(E316,LEN(E316)-1)),E316))))</f>
        <v>-2.0199999999999999E-2</v>
      </c>
      <c r="M316">
        <f t="shared" ref="M316:M379" si="40">IF(TRIM(F316)="-", "N/A", IF(RIGHT(F316,1)="M",1000000*VALUE(LEFT(F316,LEN(F316)-1)),IF(RIGHT(F316,1)="B",1000000000*VALUE(LEFT(F316,LEN(F316)-1)),IF(RIGHT(F316,1)="%",0.01*VALUE(LEFT(F316,LEN(F316)-1)),F316))))</f>
        <v>-1.7500000000000002E-2</v>
      </c>
      <c r="N316">
        <f t="shared" ref="N316:N379" si="41">IF(TRIM(G316)="-", "N/A", IF(RIGHT(G316,1)="M",1000000*VALUE(LEFT(G316,LEN(G316)-1)),IF(RIGHT(G316,1)="B",1000000000*VALUE(LEFT(G316,LEN(G316)-1)),IF(RIGHT(G316,1)="%",0.01*VALUE(LEFT(G316,LEN(G316)-1)),G316))))</f>
        <v>-1.4800000000000001E-2</v>
      </c>
    </row>
    <row r="317" spans="1:14" x14ac:dyDescent="0.3">
      <c r="A317" s="1">
        <v>5</v>
      </c>
      <c r="B317" t="s">
        <v>910</v>
      </c>
      <c r="C317" t="s">
        <v>911</v>
      </c>
      <c r="D317" t="s">
        <v>332</v>
      </c>
      <c r="E317" t="s">
        <v>912</v>
      </c>
      <c r="F317" t="s">
        <v>332</v>
      </c>
      <c r="G317" t="s">
        <v>913</v>
      </c>
      <c r="I317" t="str">
        <f t="shared" si="36"/>
        <v>N/A</v>
      </c>
      <c r="J317" t="str">
        <f t="shared" si="37"/>
        <v>(1.47M)</v>
      </c>
      <c r="K317" t="str">
        <f t="shared" si="38"/>
        <v>N/A</v>
      </c>
      <c r="L317" t="str">
        <f t="shared" si="39"/>
        <v>(13.81M)</v>
      </c>
      <c r="M317" t="str">
        <f t="shared" si="40"/>
        <v>N/A</v>
      </c>
      <c r="N317" t="str">
        <f t="shared" si="41"/>
        <v>(6.97M)</v>
      </c>
    </row>
    <row r="318" spans="1:14" x14ac:dyDescent="0.3">
      <c r="A318" s="1">
        <v>6</v>
      </c>
      <c r="B318" t="s">
        <v>914</v>
      </c>
      <c r="C318" t="s">
        <v>332</v>
      </c>
      <c r="D318" t="s">
        <v>332</v>
      </c>
      <c r="E318" t="s">
        <v>915</v>
      </c>
      <c r="F318" t="s">
        <v>916</v>
      </c>
      <c r="G318" t="s">
        <v>332</v>
      </c>
      <c r="I318" t="str">
        <f t="shared" si="36"/>
        <v>N/A</v>
      </c>
      <c r="J318" t="str">
        <f t="shared" si="37"/>
        <v>N/A</v>
      </c>
      <c r="K318" t="str">
        <f t="shared" si="38"/>
        <v>N/A</v>
      </c>
      <c r="L318" t="str">
        <f t="shared" si="39"/>
        <v>773104</v>
      </c>
      <c r="M318" t="str">
        <f t="shared" si="40"/>
        <v>4980</v>
      </c>
      <c r="N318" t="str">
        <f t="shared" si="41"/>
        <v>N/A</v>
      </c>
    </row>
    <row r="319" spans="1:14" x14ac:dyDescent="0.3">
      <c r="A319" s="1">
        <v>7</v>
      </c>
      <c r="B319" t="s">
        <v>917</v>
      </c>
      <c r="C319" t="s">
        <v>332</v>
      </c>
      <c r="D319" t="s">
        <v>332</v>
      </c>
      <c r="E319" t="s">
        <v>332</v>
      </c>
      <c r="F319" t="s">
        <v>332</v>
      </c>
      <c r="G319" t="s">
        <v>332</v>
      </c>
      <c r="I319" t="str">
        <f t="shared" si="36"/>
        <v>N/A</v>
      </c>
      <c r="J319" t="str">
        <f t="shared" si="37"/>
        <v>N/A</v>
      </c>
      <c r="K319" t="str">
        <f t="shared" si="38"/>
        <v>N/A</v>
      </c>
      <c r="L319" t="str">
        <f t="shared" si="39"/>
        <v>N/A</v>
      </c>
      <c r="M319" t="str">
        <f t="shared" si="40"/>
        <v>N/A</v>
      </c>
      <c r="N319" t="str">
        <f t="shared" si="41"/>
        <v>N/A</v>
      </c>
    </row>
    <row r="320" spans="1:14" x14ac:dyDescent="0.3">
      <c r="A320" s="1">
        <v>8</v>
      </c>
      <c r="B320" t="s">
        <v>918</v>
      </c>
      <c r="C320" t="s">
        <v>332</v>
      </c>
      <c r="D320" t="s">
        <v>332</v>
      </c>
      <c r="E320" t="s">
        <v>332</v>
      </c>
      <c r="F320" t="s">
        <v>332</v>
      </c>
      <c r="G320" t="s">
        <v>332</v>
      </c>
      <c r="I320" t="str">
        <f t="shared" si="36"/>
        <v>N/A</v>
      </c>
      <c r="J320" t="str">
        <f t="shared" si="37"/>
        <v>N/A</v>
      </c>
      <c r="K320" t="str">
        <f t="shared" si="38"/>
        <v>N/A</v>
      </c>
      <c r="L320" t="str">
        <f t="shared" si="39"/>
        <v>N/A</v>
      </c>
      <c r="M320" t="str">
        <f t="shared" si="40"/>
        <v>N/A</v>
      </c>
      <c r="N320" t="str">
        <f t="shared" si="41"/>
        <v>N/A</v>
      </c>
    </row>
    <row r="321" spans="1:14" x14ac:dyDescent="0.3">
      <c r="A321" s="1">
        <v>9</v>
      </c>
      <c r="B321" t="s">
        <v>919</v>
      </c>
      <c r="C321" t="s">
        <v>332</v>
      </c>
      <c r="D321" t="s">
        <v>332</v>
      </c>
      <c r="E321" t="s">
        <v>332</v>
      </c>
      <c r="F321" t="s">
        <v>332</v>
      </c>
      <c r="G321" t="s">
        <v>332</v>
      </c>
      <c r="I321" t="str">
        <f t="shared" si="36"/>
        <v>N/A</v>
      </c>
      <c r="J321" t="str">
        <f t="shared" si="37"/>
        <v>N/A</v>
      </c>
      <c r="K321" t="str">
        <f t="shared" si="38"/>
        <v>N/A</v>
      </c>
      <c r="L321" t="str">
        <f t="shared" si="39"/>
        <v>N/A</v>
      </c>
      <c r="M321" t="str">
        <f t="shared" si="40"/>
        <v>N/A</v>
      </c>
      <c r="N321" t="str">
        <f t="shared" si="41"/>
        <v>N/A</v>
      </c>
    </row>
    <row r="322" spans="1:14" x14ac:dyDescent="0.3">
      <c r="A322" s="1">
        <v>10</v>
      </c>
      <c r="B322" t="s">
        <v>920</v>
      </c>
      <c r="C322" t="s">
        <v>332</v>
      </c>
      <c r="D322" t="s">
        <v>332</v>
      </c>
      <c r="E322" t="s">
        <v>332</v>
      </c>
      <c r="F322" t="s">
        <v>332</v>
      </c>
      <c r="G322" t="s">
        <v>332</v>
      </c>
      <c r="I322" t="str">
        <f t="shared" si="36"/>
        <v>N/A</v>
      </c>
      <c r="J322" t="str">
        <f t="shared" si="37"/>
        <v>N/A</v>
      </c>
      <c r="K322" t="str">
        <f t="shared" si="38"/>
        <v>N/A</v>
      </c>
      <c r="L322" t="str">
        <f t="shared" si="39"/>
        <v>N/A</v>
      </c>
      <c r="M322" t="str">
        <f t="shared" si="40"/>
        <v>N/A</v>
      </c>
      <c r="N322" t="str">
        <f t="shared" si="41"/>
        <v>N/A</v>
      </c>
    </row>
    <row r="323" spans="1:14" x14ac:dyDescent="0.3">
      <c r="A323" s="1">
        <v>11</v>
      </c>
      <c r="B323" t="s">
        <v>921</v>
      </c>
      <c r="C323" t="s">
        <v>332</v>
      </c>
      <c r="D323" t="s">
        <v>922</v>
      </c>
      <c r="E323" t="s">
        <v>332</v>
      </c>
      <c r="F323" t="s">
        <v>332</v>
      </c>
      <c r="G323" t="s">
        <v>332</v>
      </c>
      <c r="I323" t="str">
        <f t="shared" si="36"/>
        <v>N/A</v>
      </c>
      <c r="J323" t="str">
        <f t="shared" si="37"/>
        <v>N/A</v>
      </c>
      <c r="K323">
        <f t="shared" si="38"/>
        <v>1730000</v>
      </c>
      <c r="L323" t="str">
        <f t="shared" si="39"/>
        <v>N/A</v>
      </c>
      <c r="M323" t="str">
        <f t="shared" si="40"/>
        <v>N/A</v>
      </c>
      <c r="N323" t="str">
        <f t="shared" si="41"/>
        <v>N/A</v>
      </c>
    </row>
    <row r="324" spans="1:14" x14ac:dyDescent="0.3">
      <c r="A324" s="1">
        <v>12</v>
      </c>
      <c r="B324" t="s">
        <v>923</v>
      </c>
      <c r="C324" t="s">
        <v>924</v>
      </c>
      <c r="D324" t="s">
        <v>925</v>
      </c>
      <c r="E324" t="s">
        <v>926</v>
      </c>
      <c r="F324" t="s">
        <v>927</v>
      </c>
      <c r="G324" t="s">
        <v>928</v>
      </c>
      <c r="I324" t="str">
        <f t="shared" si="36"/>
        <v>N/A</v>
      </c>
      <c r="J324" t="str">
        <f t="shared" si="37"/>
        <v>(2.29M)</v>
      </c>
      <c r="K324" t="str">
        <f t="shared" si="38"/>
        <v>(2.97M)</v>
      </c>
      <c r="L324" t="str">
        <f t="shared" si="39"/>
        <v>(15.19M)</v>
      </c>
      <c r="M324" t="str">
        <f t="shared" si="40"/>
        <v>(1.91M)</v>
      </c>
      <c r="N324" t="str">
        <f t="shared" si="41"/>
        <v>(8.81M)</v>
      </c>
    </row>
    <row r="325" spans="1:14" x14ac:dyDescent="0.3">
      <c r="A325" s="1">
        <v>13</v>
      </c>
      <c r="B325" t="s">
        <v>929</v>
      </c>
      <c r="C325" t="s">
        <v>332</v>
      </c>
      <c r="D325" t="s">
        <v>930</v>
      </c>
      <c r="E325" t="s">
        <v>931</v>
      </c>
      <c r="F325" t="s">
        <v>932</v>
      </c>
      <c r="G325" t="s">
        <v>933</v>
      </c>
      <c r="I325" t="str">
        <f t="shared" si="36"/>
        <v>N/A</v>
      </c>
      <c r="J325" t="str">
        <f t="shared" si="37"/>
        <v>N/A</v>
      </c>
      <c r="K325">
        <f t="shared" si="38"/>
        <v>-0.29660000000000003</v>
      </c>
      <c r="L325">
        <f t="shared" si="39"/>
        <v>-4.1204999999999998</v>
      </c>
      <c r="M325">
        <f t="shared" si="40"/>
        <v>0.87400000000000011</v>
      </c>
      <c r="N325">
        <f t="shared" si="41"/>
        <v>-3.6038999999999999</v>
      </c>
    </row>
    <row r="326" spans="1:14" x14ac:dyDescent="0.3">
      <c r="A326" s="1">
        <v>14</v>
      </c>
      <c r="B326" t="s">
        <v>934</v>
      </c>
      <c r="C326" t="s">
        <v>935</v>
      </c>
      <c r="D326" t="s">
        <v>936</v>
      </c>
      <c r="E326" t="s">
        <v>937</v>
      </c>
      <c r="F326" t="s">
        <v>938</v>
      </c>
      <c r="G326" t="s">
        <v>939</v>
      </c>
      <c r="I326" t="str">
        <f t="shared" si="36"/>
        <v>N/A</v>
      </c>
      <c r="J326">
        <f t="shared" si="37"/>
        <v>-2.7099999999999999E-2</v>
      </c>
      <c r="K326">
        <f t="shared" si="38"/>
        <v>-3.3100000000000004E-2</v>
      </c>
      <c r="L326">
        <f t="shared" si="39"/>
        <v>-0.14169999999999999</v>
      </c>
      <c r="M326">
        <f t="shared" si="40"/>
        <v>-1.7399999999999999E-2</v>
      </c>
      <c r="N326">
        <f t="shared" si="41"/>
        <v>-7.0699999999999999E-2</v>
      </c>
    </row>
    <row r="327" spans="1:14" x14ac:dyDescent="0.3">
      <c r="I327" t="str">
        <f t="shared" si="36"/>
        <v>N/A</v>
      </c>
      <c r="J327">
        <f t="shared" si="37"/>
        <v>0</v>
      </c>
      <c r="K327">
        <f t="shared" si="38"/>
        <v>0</v>
      </c>
      <c r="L327">
        <f t="shared" si="39"/>
        <v>0</v>
      </c>
      <c r="M327">
        <f t="shared" si="40"/>
        <v>0</v>
      </c>
      <c r="N327">
        <f t="shared" si="41"/>
        <v>0</v>
      </c>
    </row>
    <row r="328" spans="1:14" x14ac:dyDescent="0.3">
      <c r="B328" s="1" t="s">
        <v>384</v>
      </c>
      <c r="C328" s="1" t="s">
        <v>320</v>
      </c>
      <c r="D328" s="1" t="s">
        <v>321</v>
      </c>
      <c r="E328" s="1" t="s">
        <v>322</v>
      </c>
      <c r="F328" s="1" t="s">
        <v>323</v>
      </c>
      <c r="G328" s="1" t="s">
        <v>324</v>
      </c>
      <c r="H328" s="1" t="s">
        <v>325</v>
      </c>
      <c r="I328" t="str">
        <f t="shared" si="36"/>
        <v>pos_trend</v>
      </c>
      <c r="J328" t="str">
        <f t="shared" si="37"/>
        <v>2012</v>
      </c>
      <c r="K328" t="str">
        <f t="shared" si="38"/>
        <v>2013</v>
      </c>
      <c r="L328" t="str">
        <f t="shared" si="39"/>
        <v>2014</v>
      </c>
      <c r="M328" t="str">
        <f t="shared" si="40"/>
        <v>2015</v>
      </c>
      <c r="N328" t="str">
        <f t="shared" si="41"/>
        <v>2016</v>
      </c>
    </row>
    <row r="329" spans="1:14" x14ac:dyDescent="0.3">
      <c r="A329" s="1">
        <v>0</v>
      </c>
      <c r="B329" t="s">
        <v>940</v>
      </c>
      <c r="C329" t="s">
        <v>941</v>
      </c>
      <c r="D329" t="s">
        <v>942</v>
      </c>
      <c r="E329" t="s">
        <v>943</v>
      </c>
      <c r="F329" t="s">
        <v>944</v>
      </c>
      <c r="G329" t="s">
        <v>945</v>
      </c>
      <c r="I329" t="str">
        <f t="shared" si="36"/>
        <v>N/A</v>
      </c>
      <c r="J329" t="str">
        <f t="shared" si="37"/>
        <v>(1.09M)</v>
      </c>
      <c r="K329" t="str">
        <f t="shared" si="38"/>
        <v>(728,392)</v>
      </c>
      <c r="L329" t="str">
        <f t="shared" si="39"/>
        <v>(1.06M)</v>
      </c>
      <c r="M329" t="str">
        <f t="shared" si="40"/>
        <v>(1.2M)</v>
      </c>
      <c r="N329" t="str">
        <f t="shared" si="41"/>
        <v>(1.33M)</v>
      </c>
    </row>
    <row r="330" spans="1:14" x14ac:dyDescent="0.3">
      <c r="A330" s="1">
        <v>1</v>
      </c>
      <c r="B330" t="s">
        <v>946</v>
      </c>
      <c r="C330" t="s">
        <v>941</v>
      </c>
      <c r="D330" t="s">
        <v>942</v>
      </c>
      <c r="E330" t="s">
        <v>943</v>
      </c>
      <c r="F330" t="s">
        <v>944</v>
      </c>
      <c r="G330" t="s">
        <v>945</v>
      </c>
      <c r="I330" t="str">
        <f t="shared" si="36"/>
        <v>N/A</v>
      </c>
      <c r="J330" t="str">
        <f t="shared" si="37"/>
        <v>(1.09M)</v>
      </c>
      <c r="K330" t="str">
        <f t="shared" si="38"/>
        <v>(728,392)</v>
      </c>
      <c r="L330" t="str">
        <f t="shared" si="39"/>
        <v>(1.06M)</v>
      </c>
      <c r="M330" t="str">
        <f t="shared" si="40"/>
        <v>(1.2M)</v>
      </c>
      <c r="N330" t="str">
        <f t="shared" si="41"/>
        <v>(1.33M)</v>
      </c>
    </row>
    <row r="331" spans="1:14" x14ac:dyDescent="0.3">
      <c r="A331" s="1">
        <v>2</v>
      </c>
      <c r="B331" t="s">
        <v>501</v>
      </c>
      <c r="C331" t="s">
        <v>332</v>
      </c>
      <c r="D331" t="s">
        <v>332</v>
      </c>
      <c r="E331" t="s">
        <v>332</v>
      </c>
      <c r="F331" t="s">
        <v>332</v>
      </c>
      <c r="G331" t="s">
        <v>332</v>
      </c>
      <c r="I331" t="str">
        <f t="shared" si="36"/>
        <v>N/A</v>
      </c>
      <c r="J331" t="str">
        <f t="shared" si="37"/>
        <v>N/A</v>
      </c>
      <c r="K331" t="str">
        <f t="shared" si="38"/>
        <v>N/A</v>
      </c>
      <c r="L331" t="str">
        <f t="shared" si="39"/>
        <v>N/A</v>
      </c>
      <c r="M331" t="str">
        <f t="shared" si="40"/>
        <v>N/A</v>
      </c>
      <c r="N331" t="str">
        <f t="shared" si="41"/>
        <v>N/A</v>
      </c>
    </row>
    <row r="332" spans="1:14" x14ac:dyDescent="0.3">
      <c r="A332" s="1">
        <v>3</v>
      </c>
      <c r="B332" t="s">
        <v>947</v>
      </c>
      <c r="C332" t="s">
        <v>948</v>
      </c>
      <c r="D332" t="s">
        <v>949</v>
      </c>
      <c r="E332" t="s">
        <v>950</v>
      </c>
      <c r="F332" t="s">
        <v>951</v>
      </c>
      <c r="G332" t="s">
        <v>952</v>
      </c>
      <c r="I332" t="str">
        <f t="shared" si="36"/>
        <v>N/A</v>
      </c>
      <c r="J332" t="str">
        <f t="shared" si="37"/>
        <v>(267,025)</v>
      </c>
      <c r="K332" t="str">
        <f t="shared" si="38"/>
        <v>529179</v>
      </c>
      <c r="L332">
        <f t="shared" si="39"/>
        <v>1140000</v>
      </c>
      <c r="M332" t="str">
        <f t="shared" si="40"/>
        <v>569086</v>
      </c>
      <c r="N332" t="str">
        <f t="shared" si="41"/>
        <v>(512,556)</v>
      </c>
    </row>
    <row r="333" spans="1:14" x14ac:dyDescent="0.3">
      <c r="A333" s="1">
        <v>4</v>
      </c>
      <c r="B333" t="s">
        <v>953</v>
      </c>
      <c r="C333" t="s">
        <v>954</v>
      </c>
      <c r="D333" t="s">
        <v>332</v>
      </c>
      <c r="E333" t="s">
        <v>332</v>
      </c>
      <c r="F333" t="s">
        <v>955</v>
      </c>
      <c r="G333" t="s">
        <v>956</v>
      </c>
      <c r="I333" t="str">
        <f t="shared" si="36"/>
        <v>N/A</v>
      </c>
      <c r="J333" t="str">
        <f t="shared" si="37"/>
        <v>(438,897)</v>
      </c>
      <c r="K333" t="str">
        <f t="shared" si="38"/>
        <v>N/A</v>
      </c>
      <c r="L333" t="str">
        <f t="shared" si="39"/>
        <v>N/A</v>
      </c>
      <c r="M333" t="str">
        <f t="shared" si="40"/>
        <v>(679,696)</v>
      </c>
      <c r="N333" t="str">
        <f t="shared" si="41"/>
        <v>(907,094)</v>
      </c>
    </row>
    <row r="334" spans="1:14" x14ac:dyDescent="0.3">
      <c r="A334" s="1">
        <v>5</v>
      </c>
      <c r="B334" t="s">
        <v>957</v>
      </c>
      <c r="C334" t="s">
        <v>958</v>
      </c>
      <c r="D334" t="s">
        <v>949</v>
      </c>
      <c r="E334" t="s">
        <v>950</v>
      </c>
      <c r="F334" t="s">
        <v>959</v>
      </c>
      <c r="G334" t="s">
        <v>960</v>
      </c>
      <c r="I334" t="str">
        <f t="shared" si="36"/>
        <v>N/A</v>
      </c>
      <c r="J334" t="str">
        <f t="shared" si="37"/>
        <v>171872</v>
      </c>
      <c r="K334" t="str">
        <f t="shared" si="38"/>
        <v>529179</v>
      </c>
      <c r="L334">
        <f t="shared" si="39"/>
        <v>1140000</v>
      </c>
      <c r="M334">
        <f t="shared" si="40"/>
        <v>1250000</v>
      </c>
      <c r="N334" t="str">
        <f t="shared" si="41"/>
        <v>394538</v>
      </c>
    </row>
    <row r="335" spans="1:14" x14ac:dyDescent="0.3">
      <c r="A335" s="1">
        <v>6</v>
      </c>
      <c r="B335" t="s">
        <v>961</v>
      </c>
      <c r="C335" t="s">
        <v>958</v>
      </c>
      <c r="D335" t="s">
        <v>949</v>
      </c>
      <c r="E335" t="s">
        <v>950</v>
      </c>
      <c r="F335" t="s">
        <v>959</v>
      </c>
      <c r="G335" t="s">
        <v>960</v>
      </c>
      <c r="I335" t="str">
        <f t="shared" si="36"/>
        <v>N/A</v>
      </c>
      <c r="J335" t="str">
        <f t="shared" si="37"/>
        <v>171872</v>
      </c>
      <c r="K335" t="str">
        <f t="shared" si="38"/>
        <v>529179</v>
      </c>
      <c r="L335">
        <f t="shared" si="39"/>
        <v>1140000</v>
      </c>
      <c r="M335">
        <f t="shared" si="40"/>
        <v>1250000</v>
      </c>
      <c r="N335" t="str">
        <f t="shared" si="41"/>
        <v>394538</v>
      </c>
    </row>
    <row r="336" spans="1:14" x14ac:dyDescent="0.3">
      <c r="A336" s="1">
        <v>7</v>
      </c>
      <c r="B336" t="s">
        <v>962</v>
      </c>
      <c r="C336" t="s">
        <v>332</v>
      </c>
      <c r="D336" t="s">
        <v>332</v>
      </c>
      <c r="E336" t="s">
        <v>332</v>
      </c>
      <c r="F336" t="s">
        <v>332</v>
      </c>
      <c r="G336" t="s">
        <v>332</v>
      </c>
      <c r="I336" t="str">
        <f t="shared" si="36"/>
        <v>N/A</v>
      </c>
      <c r="J336" t="str">
        <f t="shared" si="37"/>
        <v>N/A</v>
      </c>
      <c r="K336" t="str">
        <f t="shared" si="38"/>
        <v>N/A</v>
      </c>
      <c r="L336" t="str">
        <f t="shared" si="39"/>
        <v>N/A</v>
      </c>
      <c r="M336" t="str">
        <f t="shared" si="40"/>
        <v>N/A</v>
      </c>
      <c r="N336" t="str">
        <f t="shared" si="41"/>
        <v>N/A</v>
      </c>
    </row>
    <row r="337" spans="1:14" x14ac:dyDescent="0.3">
      <c r="A337" s="1">
        <v>8</v>
      </c>
      <c r="B337" t="s">
        <v>963</v>
      </c>
      <c r="C337" t="s">
        <v>964</v>
      </c>
      <c r="D337" t="s">
        <v>965</v>
      </c>
      <c r="E337" t="s">
        <v>966</v>
      </c>
      <c r="F337" t="s">
        <v>967</v>
      </c>
      <c r="G337" t="s">
        <v>968</v>
      </c>
      <c r="I337" t="str">
        <f t="shared" si="36"/>
        <v>N/A</v>
      </c>
      <c r="J337">
        <f t="shared" si="37"/>
        <v>6750000</v>
      </c>
      <c r="K337" t="str">
        <f t="shared" si="38"/>
        <v>(1.41M)</v>
      </c>
      <c r="L337">
        <f t="shared" si="39"/>
        <v>1240000</v>
      </c>
      <c r="M337">
        <f t="shared" si="40"/>
        <v>1770000</v>
      </c>
      <c r="N337">
        <f t="shared" si="41"/>
        <v>7020000</v>
      </c>
    </row>
    <row r="338" spans="1:14" x14ac:dyDescent="0.3">
      <c r="A338" s="1">
        <v>9</v>
      </c>
      <c r="B338" t="s">
        <v>969</v>
      </c>
      <c r="C338" t="s">
        <v>332</v>
      </c>
      <c r="D338" t="s">
        <v>332</v>
      </c>
      <c r="E338" t="s">
        <v>332</v>
      </c>
      <c r="F338" t="s">
        <v>332</v>
      </c>
      <c r="G338" t="s">
        <v>332</v>
      </c>
      <c r="I338" t="str">
        <f t="shared" si="36"/>
        <v>N/A</v>
      </c>
      <c r="J338" t="str">
        <f t="shared" si="37"/>
        <v>N/A</v>
      </c>
      <c r="K338" t="str">
        <f t="shared" si="38"/>
        <v>N/A</v>
      </c>
      <c r="L338" t="str">
        <f t="shared" si="39"/>
        <v>N/A</v>
      </c>
      <c r="M338" t="str">
        <f t="shared" si="40"/>
        <v>N/A</v>
      </c>
      <c r="N338" t="str">
        <f t="shared" si="41"/>
        <v>N/A</v>
      </c>
    </row>
    <row r="339" spans="1:14" x14ac:dyDescent="0.3">
      <c r="A339" s="1">
        <v>10</v>
      </c>
      <c r="B339" t="s">
        <v>970</v>
      </c>
      <c r="C339" t="s">
        <v>964</v>
      </c>
      <c r="D339" t="s">
        <v>965</v>
      </c>
      <c r="E339" t="s">
        <v>966</v>
      </c>
      <c r="F339" t="s">
        <v>967</v>
      </c>
      <c r="G339" t="s">
        <v>968</v>
      </c>
      <c r="I339" t="str">
        <f t="shared" si="36"/>
        <v>N/A</v>
      </c>
      <c r="J339">
        <f t="shared" si="37"/>
        <v>6750000</v>
      </c>
      <c r="K339" t="str">
        <f t="shared" si="38"/>
        <v>(1.41M)</v>
      </c>
      <c r="L339">
        <f t="shared" si="39"/>
        <v>1240000</v>
      </c>
      <c r="M339">
        <f t="shared" si="40"/>
        <v>1770000</v>
      </c>
      <c r="N339">
        <f t="shared" si="41"/>
        <v>7020000</v>
      </c>
    </row>
    <row r="340" spans="1:14" x14ac:dyDescent="0.3">
      <c r="A340" s="1">
        <v>11</v>
      </c>
      <c r="B340" t="s">
        <v>971</v>
      </c>
      <c r="C340" t="s">
        <v>964</v>
      </c>
      <c r="D340" t="s">
        <v>332</v>
      </c>
      <c r="E340" t="s">
        <v>966</v>
      </c>
      <c r="F340" t="s">
        <v>967</v>
      </c>
      <c r="G340" t="s">
        <v>968</v>
      </c>
      <c r="I340" t="str">
        <f t="shared" si="36"/>
        <v>N/A</v>
      </c>
      <c r="J340">
        <f t="shared" si="37"/>
        <v>6750000</v>
      </c>
      <c r="K340" t="str">
        <f t="shared" si="38"/>
        <v>N/A</v>
      </c>
      <c r="L340">
        <f t="shared" si="39"/>
        <v>1240000</v>
      </c>
      <c r="M340">
        <f t="shared" si="40"/>
        <v>1770000</v>
      </c>
      <c r="N340">
        <f t="shared" si="41"/>
        <v>7020000</v>
      </c>
    </row>
    <row r="341" spans="1:14" x14ac:dyDescent="0.3">
      <c r="A341" s="1">
        <v>12</v>
      </c>
      <c r="B341" t="s">
        <v>972</v>
      </c>
      <c r="C341" t="s">
        <v>332</v>
      </c>
      <c r="D341" t="s">
        <v>965</v>
      </c>
      <c r="E341" t="s">
        <v>332</v>
      </c>
      <c r="F341" t="s">
        <v>332</v>
      </c>
      <c r="G341" t="s">
        <v>332</v>
      </c>
      <c r="I341" t="str">
        <f t="shared" si="36"/>
        <v>N/A</v>
      </c>
      <c r="J341" t="str">
        <f t="shared" si="37"/>
        <v>N/A</v>
      </c>
      <c r="K341" t="str">
        <f t="shared" si="38"/>
        <v>(1.41M)</v>
      </c>
      <c r="L341" t="str">
        <f t="shared" si="39"/>
        <v>N/A</v>
      </c>
      <c r="M341" t="str">
        <f t="shared" si="40"/>
        <v>N/A</v>
      </c>
      <c r="N341" t="str">
        <f t="shared" si="41"/>
        <v>N/A</v>
      </c>
    </row>
    <row r="342" spans="1:14" x14ac:dyDescent="0.3">
      <c r="A342" s="1">
        <v>13</v>
      </c>
      <c r="B342" t="s">
        <v>830</v>
      </c>
      <c r="C342" t="s">
        <v>332</v>
      </c>
      <c r="D342" t="s">
        <v>332</v>
      </c>
      <c r="E342" t="s">
        <v>332</v>
      </c>
      <c r="F342" t="s">
        <v>332</v>
      </c>
      <c r="G342" t="s">
        <v>973</v>
      </c>
      <c r="I342" t="str">
        <f t="shared" si="36"/>
        <v>N/A</v>
      </c>
      <c r="J342" t="str">
        <f t="shared" si="37"/>
        <v>N/A</v>
      </c>
      <c r="K342" t="str">
        <f t="shared" si="38"/>
        <v>N/A</v>
      </c>
      <c r="L342" t="str">
        <f t="shared" si="39"/>
        <v>N/A</v>
      </c>
      <c r="M342" t="str">
        <f t="shared" si="40"/>
        <v>N/A</v>
      </c>
      <c r="N342" t="str">
        <f t="shared" si="41"/>
        <v>(1.71M)</v>
      </c>
    </row>
    <row r="343" spans="1:14" x14ac:dyDescent="0.3">
      <c r="A343" s="1">
        <v>14</v>
      </c>
      <c r="B343" t="s">
        <v>920</v>
      </c>
      <c r="C343" t="s">
        <v>332</v>
      </c>
      <c r="D343" t="s">
        <v>332</v>
      </c>
      <c r="E343" t="s">
        <v>332</v>
      </c>
      <c r="F343" t="s">
        <v>332</v>
      </c>
      <c r="G343" t="s">
        <v>974</v>
      </c>
      <c r="I343" t="str">
        <f t="shared" si="36"/>
        <v>N/A</v>
      </c>
      <c r="J343" t="str">
        <f t="shared" si="37"/>
        <v>N/A</v>
      </c>
      <c r="K343" t="str">
        <f t="shared" si="38"/>
        <v>N/A</v>
      </c>
      <c r="L343" t="str">
        <f t="shared" si="39"/>
        <v>N/A</v>
      </c>
      <c r="M343" t="str">
        <f t="shared" si="40"/>
        <v>N/A</v>
      </c>
      <c r="N343" t="str">
        <f t="shared" si="41"/>
        <v>(2.27M)</v>
      </c>
    </row>
    <row r="344" spans="1:14" x14ac:dyDescent="0.3">
      <c r="A344" s="1">
        <v>15</v>
      </c>
      <c r="B344" t="s">
        <v>921</v>
      </c>
      <c r="C344" t="s">
        <v>332</v>
      </c>
      <c r="D344" t="s">
        <v>332</v>
      </c>
      <c r="E344" t="s">
        <v>332</v>
      </c>
      <c r="F344" t="s">
        <v>332</v>
      </c>
      <c r="G344" t="s">
        <v>975</v>
      </c>
      <c r="I344" t="str">
        <f t="shared" si="36"/>
        <v>N/A</v>
      </c>
      <c r="J344" t="str">
        <f t="shared" si="37"/>
        <v>N/A</v>
      </c>
      <c r="K344" t="str">
        <f t="shared" si="38"/>
        <v>N/A</v>
      </c>
      <c r="L344" t="str">
        <f t="shared" si="39"/>
        <v>N/A</v>
      </c>
      <c r="M344" t="str">
        <f t="shared" si="40"/>
        <v>N/A</v>
      </c>
      <c r="N344" t="str">
        <f t="shared" si="41"/>
        <v>567309</v>
      </c>
    </row>
    <row r="345" spans="1:14" x14ac:dyDescent="0.3">
      <c r="A345" s="1">
        <v>16</v>
      </c>
      <c r="B345" t="s">
        <v>976</v>
      </c>
      <c r="C345" t="s">
        <v>977</v>
      </c>
      <c r="D345" t="s">
        <v>978</v>
      </c>
      <c r="E345" t="s">
        <v>979</v>
      </c>
      <c r="F345" t="s">
        <v>950</v>
      </c>
      <c r="G345" t="s">
        <v>980</v>
      </c>
      <c r="I345" t="str">
        <f t="shared" si="36"/>
        <v>N/A</v>
      </c>
      <c r="J345">
        <f t="shared" si="37"/>
        <v>5390000</v>
      </c>
      <c r="K345" t="str">
        <f t="shared" si="38"/>
        <v>(1.61M)</v>
      </c>
      <c r="L345">
        <f t="shared" si="39"/>
        <v>1310000</v>
      </c>
      <c r="M345">
        <f t="shared" si="40"/>
        <v>1140000</v>
      </c>
      <c r="N345">
        <f t="shared" si="41"/>
        <v>3470000</v>
      </c>
    </row>
    <row r="346" spans="1:14" x14ac:dyDescent="0.3">
      <c r="A346" s="1">
        <v>17</v>
      </c>
      <c r="B346" t="s">
        <v>981</v>
      </c>
      <c r="C346" t="s">
        <v>332</v>
      </c>
      <c r="D346" t="s">
        <v>982</v>
      </c>
      <c r="E346" t="s">
        <v>983</v>
      </c>
      <c r="F346" t="s">
        <v>984</v>
      </c>
      <c r="G346" t="s">
        <v>985</v>
      </c>
      <c r="I346" t="str">
        <f t="shared" si="36"/>
        <v>N/A</v>
      </c>
      <c r="J346" t="str">
        <f t="shared" si="37"/>
        <v>N/A</v>
      </c>
      <c r="K346">
        <f t="shared" si="38"/>
        <v>-1.2979000000000001</v>
      </c>
      <c r="L346">
        <f t="shared" si="39"/>
        <v>1.8149000000000002</v>
      </c>
      <c r="M346">
        <f t="shared" si="40"/>
        <v>-0.1326</v>
      </c>
      <c r="N346">
        <f t="shared" si="41"/>
        <v>2.0552000000000001</v>
      </c>
    </row>
    <row r="347" spans="1:14" x14ac:dyDescent="0.3">
      <c r="A347" s="1">
        <v>18</v>
      </c>
      <c r="B347" t="s">
        <v>986</v>
      </c>
      <c r="C347" t="s">
        <v>404</v>
      </c>
      <c r="D347" t="s">
        <v>987</v>
      </c>
      <c r="E347" t="s">
        <v>988</v>
      </c>
      <c r="F347" t="s">
        <v>989</v>
      </c>
      <c r="G347" t="s">
        <v>990</v>
      </c>
      <c r="I347" t="str">
        <f t="shared" si="36"/>
        <v>N/A</v>
      </c>
      <c r="J347">
        <f t="shared" si="37"/>
        <v>6.3899999999999998E-2</v>
      </c>
      <c r="K347">
        <f t="shared" si="38"/>
        <v>-1.7899999999999999E-2</v>
      </c>
      <c r="L347">
        <f t="shared" si="39"/>
        <v>1.2200000000000001E-2</v>
      </c>
      <c r="M347">
        <f t="shared" si="40"/>
        <v>1.03E-2</v>
      </c>
      <c r="N347">
        <f t="shared" si="41"/>
        <v>2.7900000000000001E-2</v>
      </c>
    </row>
    <row r="348" spans="1:14" x14ac:dyDescent="0.3">
      <c r="A348" s="1">
        <v>19</v>
      </c>
      <c r="B348" t="s">
        <v>991</v>
      </c>
      <c r="C348" t="s">
        <v>992</v>
      </c>
      <c r="D348" t="s">
        <v>993</v>
      </c>
      <c r="E348" t="s">
        <v>994</v>
      </c>
      <c r="F348" t="s">
        <v>995</v>
      </c>
      <c r="G348" t="s">
        <v>996</v>
      </c>
      <c r="I348" t="str">
        <f t="shared" si="36"/>
        <v>N/A</v>
      </c>
      <c r="J348" t="str">
        <f t="shared" si="37"/>
        <v>62804</v>
      </c>
      <c r="K348" t="str">
        <f t="shared" si="38"/>
        <v>(7,172)</v>
      </c>
      <c r="L348" t="str">
        <f t="shared" si="39"/>
        <v>(123,374)</v>
      </c>
      <c r="M348" t="str">
        <f t="shared" si="40"/>
        <v>(161,929)</v>
      </c>
      <c r="N348" t="str">
        <f t="shared" si="41"/>
        <v>(33,056)</v>
      </c>
    </row>
    <row r="349" spans="1:14" x14ac:dyDescent="0.3">
      <c r="A349" s="1">
        <v>20</v>
      </c>
      <c r="B349" t="s">
        <v>997</v>
      </c>
      <c r="C349" t="s">
        <v>998</v>
      </c>
      <c r="D349" t="s">
        <v>998</v>
      </c>
      <c r="E349" t="s">
        <v>998</v>
      </c>
      <c r="F349" t="s">
        <v>332</v>
      </c>
      <c r="G349" t="s">
        <v>998</v>
      </c>
      <c r="I349" t="str">
        <f t="shared" si="36"/>
        <v>N/A</v>
      </c>
      <c r="J349" t="str">
        <f t="shared" si="37"/>
        <v>0</v>
      </c>
      <c r="K349" t="str">
        <f t="shared" si="38"/>
        <v>0</v>
      </c>
      <c r="L349" t="str">
        <f t="shared" si="39"/>
        <v>0</v>
      </c>
      <c r="M349" t="str">
        <f t="shared" si="40"/>
        <v>N/A</v>
      </c>
      <c r="N349" t="str">
        <f t="shared" si="41"/>
        <v>0</v>
      </c>
    </row>
    <row r="350" spans="1:14" x14ac:dyDescent="0.3">
      <c r="A350" s="1">
        <v>21</v>
      </c>
      <c r="B350" t="s">
        <v>999</v>
      </c>
      <c r="C350" t="s">
        <v>1000</v>
      </c>
      <c r="D350" t="s">
        <v>1001</v>
      </c>
      <c r="E350" t="s">
        <v>1002</v>
      </c>
      <c r="F350" t="s">
        <v>1003</v>
      </c>
      <c r="G350" t="s">
        <v>1004</v>
      </c>
      <c r="I350" t="str">
        <f t="shared" si="36"/>
        <v>N/A</v>
      </c>
      <c r="J350">
        <f t="shared" si="37"/>
        <v>1900000</v>
      </c>
      <c r="K350">
        <f t="shared" si="38"/>
        <v>1890000</v>
      </c>
      <c r="L350" t="str">
        <f t="shared" si="39"/>
        <v>(9.36M)</v>
      </c>
      <c r="M350" t="str">
        <f t="shared" si="40"/>
        <v>140229</v>
      </c>
      <c r="N350">
        <f t="shared" si="41"/>
        <v>3480000</v>
      </c>
    </row>
    <row r="351" spans="1:14" x14ac:dyDescent="0.3">
      <c r="A351" s="1">
        <v>22</v>
      </c>
      <c r="B351" t="s">
        <v>1005</v>
      </c>
      <c r="C351" t="s">
        <v>1006</v>
      </c>
      <c r="D351" t="s">
        <v>857</v>
      </c>
      <c r="E351" t="s">
        <v>1007</v>
      </c>
      <c r="F351" t="s">
        <v>1008</v>
      </c>
      <c r="G351" t="s">
        <v>1009</v>
      </c>
      <c r="I351" t="str">
        <f t="shared" si="36"/>
        <v>N/A</v>
      </c>
      <c r="J351" t="str">
        <f t="shared" si="37"/>
        <v>(1.95M)</v>
      </c>
      <c r="K351">
        <f t="shared" si="38"/>
        <v>1880000</v>
      </c>
      <c r="L351">
        <f t="shared" si="39"/>
        <v>2610000</v>
      </c>
      <c r="M351" t="str">
        <f t="shared" si="40"/>
        <v>(676,994)</v>
      </c>
      <c r="N351">
        <f t="shared" si="41"/>
        <v>7050000</v>
      </c>
    </row>
    <row r="352" spans="1:14" x14ac:dyDescent="0.3">
      <c r="A352" s="1">
        <v>23</v>
      </c>
      <c r="B352" t="s">
        <v>1010</v>
      </c>
      <c r="C352" t="s">
        <v>332</v>
      </c>
      <c r="D352" t="s">
        <v>1011</v>
      </c>
      <c r="E352" t="s">
        <v>1012</v>
      </c>
      <c r="F352" t="s">
        <v>1013</v>
      </c>
      <c r="G352" t="s">
        <v>1014</v>
      </c>
      <c r="I352" t="str">
        <f t="shared" si="36"/>
        <v>N/A</v>
      </c>
      <c r="J352" t="str">
        <f t="shared" si="37"/>
        <v>N/A</v>
      </c>
      <c r="K352">
        <f t="shared" si="38"/>
        <v>1.9641</v>
      </c>
      <c r="L352">
        <f t="shared" si="39"/>
        <v>0.38400000000000001</v>
      </c>
      <c r="M352">
        <f t="shared" si="40"/>
        <v>-1.2597</v>
      </c>
      <c r="N352">
        <f t="shared" si="41"/>
        <v>11.409800000000001</v>
      </c>
    </row>
    <row r="353" spans="1:14" x14ac:dyDescent="0.3">
      <c r="A353" s="1">
        <v>24</v>
      </c>
      <c r="B353" t="s">
        <v>1015</v>
      </c>
      <c r="C353" t="s">
        <v>332</v>
      </c>
      <c r="D353" t="s">
        <v>332</v>
      </c>
      <c r="E353" t="s">
        <v>332</v>
      </c>
      <c r="F353" t="s">
        <v>332</v>
      </c>
      <c r="G353" t="s">
        <v>1016</v>
      </c>
      <c r="I353" t="str">
        <f t="shared" si="36"/>
        <v>N/A</v>
      </c>
      <c r="J353" t="str">
        <f t="shared" si="37"/>
        <v>N/A</v>
      </c>
      <c r="K353" t="str">
        <f t="shared" si="38"/>
        <v>N/A</v>
      </c>
      <c r="L353" t="str">
        <f t="shared" si="39"/>
        <v>N/A</v>
      </c>
      <c r="M353" t="str">
        <f t="shared" si="40"/>
        <v>N/A</v>
      </c>
      <c r="N353">
        <f t="shared" si="41"/>
        <v>6.25E-2</v>
      </c>
    </row>
    <row r="354" spans="1:14" x14ac:dyDescent="0.3">
      <c r="I354" t="str">
        <f t="shared" si="36"/>
        <v>N/A</v>
      </c>
      <c r="J354">
        <f t="shared" si="37"/>
        <v>0</v>
      </c>
      <c r="K354">
        <f t="shared" si="38"/>
        <v>0</v>
      </c>
      <c r="L354">
        <f t="shared" si="39"/>
        <v>0</v>
      </c>
      <c r="M354">
        <f t="shared" si="40"/>
        <v>0</v>
      </c>
      <c r="N354">
        <f t="shared" si="41"/>
        <v>0</v>
      </c>
    </row>
    <row r="355" spans="1:14" x14ac:dyDescent="0.3">
      <c r="A355" s="1">
        <v>0</v>
      </c>
      <c r="B355" t="s">
        <v>1017</v>
      </c>
      <c r="C355" t="s">
        <v>1018</v>
      </c>
      <c r="I355" t="str">
        <f t="shared" si="36"/>
        <v>N/A</v>
      </c>
      <c r="J355" t="str">
        <f t="shared" si="37"/>
        <v>CCA Industries</v>
      </c>
      <c r="K355">
        <f t="shared" si="38"/>
        <v>0</v>
      </c>
      <c r="L355">
        <f t="shared" si="39"/>
        <v>0</v>
      </c>
      <c r="M355">
        <f t="shared" si="40"/>
        <v>0</v>
      </c>
      <c r="N355">
        <f t="shared" si="41"/>
        <v>0</v>
      </c>
    </row>
    <row r="356" spans="1:14" x14ac:dyDescent="0.3">
      <c r="A356" s="1">
        <v>1</v>
      </c>
      <c r="B356" t="s">
        <v>1019</v>
      </c>
      <c r="C356" t="s">
        <v>1020</v>
      </c>
      <c r="I356" t="str">
        <f t="shared" si="36"/>
        <v>N/A</v>
      </c>
      <c r="J356" t="str">
        <f t="shared" si="37"/>
        <v>The Female Health Co</v>
      </c>
      <c r="K356">
        <f t="shared" si="38"/>
        <v>0</v>
      </c>
      <c r="L356">
        <f t="shared" si="39"/>
        <v>0</v>
      </c>
      <c r="M356">
        <f t="shared" si="40"/>
        <v>0</v>
      </c>
      <c r="N356">
        <f t="shared" si="41"/>
        <v>0</v>
      </c>
    </row>
    <row r="357" spans="1:14" x14ac:dyDescent="0.3">
      <c r="A357" s="1">
        <v>2</v>
      </c>
      <c r="B357" t="s">
        <v>1021</v>
      </c>
      <c r="C357" t="s">
        <v>1022</v>
      </c>
      <c r="I357" t="str">
        <f t="shared" si="36"/>
        <v>N/A</v>
      </c>
      <c r="J357" t="str">
        <f t="shared" si="37"/>
        <v>Mannatech</v>
      </c>
      <c r="K357">
        <f t="shared" si="38"/>
        <v>0</v>
      </c>
      <c r="L357">
        <f t="shared" si="39"/>
        <v>0</v>
      </c>
      <c r="M357">
        <f t="shared" si="40"/>
        <v>0</v>
      </c>
      <c r="N357">
        <f t="shared" si="41"/>
        <v>0</v>
      </c>
    </row>
    <row r="358" spans="1:14" x14ac:dyDescent="0.3">
      <c r="A358" s="1">
        <v>3</v>
      </c>
      <c r="B358" t="s">
        <v>1023</v>
      </c>
      <c r="C358" t="s">
        <v>1024</v>
      </c>
      <c r="I358" t="str">
        <f t="shared" si="36"/>
        <v>N/A</v>
      </c>
      <c r="J358" t="str">
        <f t="shared" si="37"/>
        <v>Natural Alternatives</v>
      </c>
      <c r="K358">
        <f t="shared" si="38"/>
        <v>0</v>
      </c>
      <c r="L358">
        <f t="shared" si="39"/>
        <v>0</v>
      </c>
      <c r="M358">
        <f t="shared" si="40"/>
        <v>0</v>
      </c>
      <c r="N358">
        <f t="shared" si="41"/>
        <v>0</v>
      </c>
    </row>
    <row r="359" spans="1:14" x14ac:dyDescent="0.3">
      <c r="A359" s="1">
        <v>4</v>
      </c>
      <c r="B359" t="s">
        <v>1025</v>
      </c>
      <c r="C359" t="s">
        <v>1026</v>
      </c>
      <c r="I359" t="e">
        <f>IF(AND(K359&gt; J359, L359&gt; K359, M359&gt; L359, N359&gt; M359), "pos_trend", IF(AND(K359&lt; J359, L359&lt; K359, M359&lt; L359, N359&lt; M359), "neg_trend", "N/A"))</f>
        <v>#VALUE!</v>
      </c>
      <c r="J359" t="e">
        <f t="shared" si="37"/>
        <v>#VALUE!</v>
      </c>
      <c r="K359">
        <f t="shared" si="38"/>
        <v>0</v>
      </c>
      <c r="L359">
        <f t="shared" si="39"/>
        <v>0</v>
      </c>
      <c r="M359">
        <f t="shared" si="40"/>
        <v>0</v>
      </c>
      <c r="N359">
        <f t="shared" si="41"/>
        <v>0</v>
      </c>
    </row>
    <row r="360" spans="1:14" x14ac:dyDescent="0.3">
      <c r="A360" s="1">
        <v>5</v>
      </c>
      <c r="B360" t="s">
        <v>1027</v>
      </c>
      <c r="C360" t="s">
        <v>1028</v>
      </c>
      <c r="I360" t="str">
        <f t="shared" si="36"/>
        <v>N/A</v>
      </c>
      <c r="J360" t="str">
        <f t="shared" si="37"/>
        <v>PURE Bioscience</v>
      </c>
      <c r="K360">
        <f t="shared" si="38"/>
        <v>0</v>
      </c>
      <c r="L360">
        <f t="shared" si="39"/>
        <v>0</v>
      </c>
      <c r="M360">
        <f t="shared" si="40"/>
        <v>0</v>
      </c>
      <c r="N360">
        <f t="shared" si="41"/>
        <v>0</v>
      </c>
    </row>
    <row r="361" spans="1:14" x14ac:dyDescent="0.3">
      <c r="I361" t="str">
        <f t="shared" si="36"/>
        <v>N/A</v>
      </c>
      <c r="J361">
        <f t="shared" si="37"/>
        <v>0</v>
      </c>
      <c r="K361">
        <f t="shared" si="38"/>
        <v>0</v>
      </c>
      <c r="L361">
        <f t="shared" si="39"/>
        <v>0</v>
      </c>
      <c r="M361">
        <f t="shared" si="40"/>
        <v>0</v>
      </c>
      <c r="N361">
        <f t="shared" si="41"/>
        <v>0</v>
      </c>
    </row>
    <row r="362" spans="1:14" x14ac:dyDescent="0.3">
      <c r="I362" t="str">
        <f t="shared" si="36"/>
        <v>N/A</v>
      </c>
      <c r="J362">
        <f t="shared" si="37"/>
        <v>0</v>
      </c>
      <c r="K362">
        <f t="shared" si="38"/>
        <v>0</v>
      </c>
      <c r="L362">
        <f t="shared" si="39"/>
        <v>0</v>
      </c>
      <c r="M362">
        <f t="shared" si="40"/>
        <v>0</v>
      </c>
      <c r="N362">
        <f t="shared" si="41"/>
        <v>0</v>
      </c>
    </row>
    <row r="363" spans="1:14" x14ac:dyDescent="0.3">
      <c r="A363" s="1">
        <v>0</v>
      </c>
      <c r="B363" t="s">
        <v>102</v>
      </c>
      <c r="C363" t="s">
        <v>1029</v>
      </c>
      <c r="D363">
        <f>(MATCH(B68,B69:B500,0) + 68)</f>
        <v>363</v>
      </c>
      <c r="E363">
        <f ca="1">INDIRECT("J" &amp; (MATCH(B68,B69:B500,0) + 68))</f>
        <v>24170000</v>
      </c>
      <c r="I363" t="str">
        <f t="shared" ca="1" si="36"/>
        <v>N/A</v>
      </c>
      <c r="J363">
        <f t="shared" si="37"/>
        <v>24170000</v>
      </c>
      <c r="K363">
        <f t="shared" si="38"/>
        <v>363</v>
      </c>
      <c r="L363">
        <f t="shared" ca="1" si="39"/>
        <v>24170000</v>
      </c>
      <c r="M363">
        <f t="shared" si="40"/>
        <v>0</v>
      </c>
      <c r="N363">
        <f t="shared" si="41"/>
        <v>0</v>
      </c>
    </row>
    <row r="364" spans="1:14" x14ac:dyDescent="0.3">
      <c r="A364" s="1">
        <v>1</v>
      </c>
      <c r="B364" t="s">
        <v>103</v>
      </c>
      <c r="E364">
        <f ca="1">INDIRECT("J" &amp; (MATCH(B68,B69:B500,0) + 79))</f>
        <v>33850000</v>
      </c>
      <c r="I364" t="str">
        <f t="shared" ca="1" si="36"/>
        <v>N/A</v>
      </c>
      <c r="J364">
        <f t="shared" si="37"/>
        <v>0</v>
      </c>
      <c r="K364">
        <f t="shared" si="38"/>
        <v>0</v>
      </c>
      <c r="L364">
        <f t="shared" ca="1" si="39"/>
        <v>33850000</v>
      </c>
      <c r="M364">
        <f t="shared" si="40"/>
        <v>0</v>
      </c>
      <c r="N364">
        <f t="shared" si="41"/>
        <v>0</v>
      </c>
    </row>
    <row r="365" spans="1:14" x14ac:dyDescent="0.3">
      <c r="A365" s="1">
        <v>2</v>
      </c>
      <c r="B365" t="s">
        <v>104</v>
      </c>
      <c r="C365" t="s">
        <v>1030</v>
      </c>
      <c r="E365">
        <f ca="1">INDIRECT("J" &amp; (MATCH(B68,B69:B500,0) + 90))</f>
        <v>42970000</v>
      </c>
      <c r="I365" t="str">
        <f t="shared" ca="1" si="36"/>
        <v>N/A</v>
      </c>
      <c r="J365" t="str">
        <f t="shared" si="37"/>
        <v>20.78</v>
      </c>
      <c r="K365">
        <f t="shared" si="38"/>
        <v>0</v>
      </c>
      <c r="L365">
        <f t="shared" ca="1" si="39"/>
        <v>42970000</v>
      </c>
      <c r="M365">
        <f t="shared" si="40"/>
        <v>0</v>
      </c>
      <c r="N365">
        <f t="shared" si="41"/>
        <v>0</v>
      </c>
    </row>
    <row r="366" spans="1:14" x14ac:dyDescent="0.3">
      <c r="A366" s="1">
        <v>3</v>
      </c>
      <c r="B366" t="s">
        <v>105</v>
      </c>
      <c r="E366">
        <f ca="1">INDIRECT("J" &amp; (MATCH(B68,B69:B500,0) + 101))</f>
        <v>69380000</v>
      </c>
      <c r="I366" t="str">
        <f t="shared" ca="1" si="36"/>
        <v>N/A</v>
      </c>
      <c r="J366">
        <f t="shared" si="37"/>
        <v>0</v>
      </c>
      <c r="K366">
        <f t="shared" si="38"/>
        <v>0</v>
      </c>
      <c r="L366">
        <f t="shared" ca="1" si="39"/>
        <v>69380000</v>
      </c>
      <c r="M366">
        <f t="shared" si="40"/>
        <v>0</v>
      </c>
      <c r="N366">
        <f t="shared" si="41"/>
        <v>0</v>
      </c>
    </row>
    <row r="367" spans="1:14" x14ac:dyDescent="0.3">
      <c r="A367" s="1">
        <v>4</v>
      </c>
      <c r="B367" t="s">
        <v>107</v>
      </c>
      <c r="I367" t="str">
        <f t="shared" si="36"/>
        <v>N/A</v>
      </c>
      <c r="J367">
        <f t="shared" si="37"/>
        <v>0</v>
      </c>
      <c r="K367">
        <f t="shared" si="38"/>
        <v>0</v>
      </c>
      <c r="L367">
        <f t="shared" si="39"/>
        <v>0</v>
      </c>
      <c r="M367">
        <f t="shared" si="40"/>
        <v>0</v>
      </c>
      <c r="N367">
        <f t="shared" si="41"/>
        <v>0</v>
      </c>
    </row>
    <row r="368" spans="1:14" x14ac:dyDescent="0.3">
      <c r="A368" s="1">
        <v>5</v>
      </c>
      <c r="B368" t="s">
        <v>109</v>
      </c>
      <c r="C368" t="s">
        <v>505</v>
      </c>
      <c r="E368">
        <f ca="1">AVERAGE(INDIRECT("J"&amp;(MATCH(B68,B69:B500,0)+68)),INDIRECT("J"&amp;(MATCH(B68,B69:B500,0)+79)),INDIRECT("J"&amp;(MATCH(B68,B69:B500,0)+90)),INDIRECT("J"&amp;(MATCH(B68,B69:B500,0)+101)))</f>
        <v>42592500</v>
      </c>
      <c r="I368" t="str">
        <f t="shared" ca="1" si="36"/>
        <v>N/A</v>
      </c>
      <c r="J368" t="str">
        <f t="shared" si="37"/>
        <v>1.26</v>
      </c>
      <c r="K368">
        <f t="shared" si="38"/>
        <v>0</v>
      </c>
      <c r="L368">
        <f t="shared" ca="1" si="39"/>
        <v>42592500</v>
      </c>
      <c r="M368">
        <f t="shared" si="40"/>
        <v>0</v>
      </c>
      <c r="N368">
        <f t="shared" si="41"/>
        <v>0</v>
      </c>
    </row>
    <row r="369" spans="1:14" x14ac:dyDescent="0.3">
      <c r="A369" s="1">
        <v>6</v>
      </c>
      <c r="B369" t="s">
        <v>111</v>
      </c>
      <c r="C369" t="s">
        <v>1031</v>
      </c>
      <c r="I369" t="str">
        <f t="shared" si="36"/>
        <v>N/A</v>
      </c>
      <c r="J369" t="str">
        <f t="shared" si="37"/>
        <v>2.98</v>
      </c>
      <c r="K369">
        <f t="shared" si="38"/>
        <v>0</v>
      </c>
      <c r="L369">
        <f t="shared" si="39"/>
        <v>0</v>
      </c>
      <c r="M369">
        <f t="shared" si="40"/>
        <v>0</v>
      </c>
      <c r="N369">
        <f t="shared" si="41"/>
        <v>0</v>
      </c>
    </row>
    <row r="370" spans="1:14" x14ac:dyDescent="0.3">
      <c r="A370" s="1">
        <v>7</v>
      </c>
      <c r="B370" t="s">
        <v>113</v>
      </c>
      <c r="I370" t="str">
        <f t="shared" si="36"/>
        <v>N/A</v>
      </c>
      <c r="J370">
        <f t="shared" si="37"/>
        <v>0</v>
      </c>
      <c r="K370">
        <f t="shared" si="38"/>
        <v>0</v>
      </c>
      <c r="L370">
        <f t="shared" si="39"/>
        <v>0</v>
      </c>
      <c r="M370">
        <f t="shared" si="40"/>
        <v>0</v>
      </c>
      <c r="N370">
        <f t="shared" si="41"/>
        <v>0</v>
      </c>
    </row>
    <row r="371" spans="1:14" x14ac:dyDescent="0.3">
      <c r="A371" s="1">
        <v>8</v>
      </c>
      <c r="B371" t="s">
        <v>114</v>
      </c>
      <c r="I371" t="str">
        <f t="shared" si="36"/>
        <v>N/A</v>
      </c>
      <c r="J371">
        <f t="shared" si="37"/>
        <v>0</v>
      </c>
      <c r="K371">
        <f t="shared" si="38"/>
        <v>0</v>
      </c>
      <c r="L371">
        <f t="shared" si="39"/>
        <v>0</v>
      </c>
      <c r="M371">
        <f t="shared" si="40"/>
        <v>0</v>
      </c>
      <c r="N371">
        <f t="shared" si="41"/>
        <v>0</v>
      </c>
    </row>
    <row r="372" spans="1:14" x14ac:dyDescent="0.3">
      <c r="I372" t="str">
        <f t="shared" si="36"/>
        <v>N/A</v>
      </c>
      <c r="J372">
        <f t="shared" si="37"/>
        <v>0</v>
      </c>
      <c r="K372">
        <f t="shared" si="38"/>
        <v>0</v>
      </c>
      <c r="L372">
        <f t="shared" si="39"/>
        <v>0</v>
      </c>
      <c r="M372">
        <f t="shared" si="40"/>
        <v>0</v>
      </c>
      <c r="N372">
        <f t="shared" si="41"/>
        <v>0</v>
      </c>
    </row>
    <row r="373" spans="1:14" x14ac:dyDescent="0.3">
      <c r="I373" t="str">
        <f t="shared" si="36"/>
        <v>N/A</v>
      </c>
      <c r="J373">
        <f t="shared" si="37"/>
        <v>0</v>
      </c>
      <c r="K373">
        <f t="shared" si="38"/>
        <v>0</v>
      </c>
      <c r="L373">
        <f t="shared" si="39"/>
        <v>0</v>
      </c>
      <c r="M373">
        <f t="shared" si="40"/>
        <v>0</v>
      </c>
      <c r="N373">
        <f t="shared" si="41"/>
        <v>0</v>
      </c>
    </row>
    <row r="374" spans="1:14" x14ac:dyDescent="0.3">
      <c r="A374" s="1">
        <v>0</v>
      </c>
      <c r="B374" t="s">
        <v>102</v>
      </c>
      <c r="C374" t="s">
        <v>1032</v>
      </c>
      <c r="I374" t="str">
        <f t="shared" si="36"/>
        <v>N/A</v>
      </c>
      <c r="J374">
        <f t="shared" si="37"/>
        <v>33850000</v>
      </c>
      <c r="K374">
        <f t="shared" si="38"/>
        <v>0</v>
      </c>
      <c r="L374">
        <f t="shared" si="39"/>
        <v>0</v>
      </c>
      <c r="M374">
        <f t="shared" si="40"/>
        <v>0</v>
      </c>
      <c r="N374">
        <f t="shared" si="41"/>
        <v>0</v>
      </c>
    </row>
    <row r="375" spans="1:14" x14ac:dyDescent="0.3">
      <c r="A375" s="1">
        <v>1</v>
      </c>
      <c r="B375" t="s">
        <v>103</v>
      </c>
      <c r="I375" t="str">
        <f t="shared" si="36"/>
        <v>N/A</v>
      </c>
      <c r="J375">
        <f t="shared" si="37"/>
        <v>0</v>
      </c>
      <c r="K375">
        <f t="shared" si="38"/>
        <v>0</v>
      </c>
      <c r="L375">
        <f t="shared" si="39"/>
        <v>0</v>
      </c>
      <c r="M375">
        <f t="shared" si="40"/>
        <v>0</v>
      </c>
      <c r="N375">
        <f t="shared" si="41"/>
        <v>0</v>
      </c>
    </row>
    <row r="376" spans="1:14" x14ac:dyDescent="0.3">
      <c r="A376" s="1">
        <v>2</v>
      </c>
      <c r="B376" t="s">
        <v>104</v>
      </c>
      <c r="C376" t="s">
        <v>1033</v>
      </c>
      <c r="I376" t="str">
        <f t="shared" si="36"/>
        <v>N/A</v>
      </c>
      <c r="J376" t="str">
        <f t="shared" si="37"/>
        <v>-7.45</v>
      </c>
      <c r="K376">
        <f t="shared" si="38"/>
        <v>0</v>
      </c>
      <c r="L376">
        <f t="shared" si="39"/>
        <v>0</v>
      </c>
      <c r="M376">
        <f t="shared" si="40"/>
        <v>0</v>
      </c>
      <c r="N376">
        <f t="shared" si="41"/>
        <v>0</v>
      </c>
    </row>
    <row r="377" spans="1:14" x14ac:dyDescent="0.3">
      <c r="A377" s="1">
        <v>3</v>
      </c>
      <c r="B377" t="s">
        <v>105</v>
      </c>
      <c r="I377" t="str">
        <f t="shared" si="36"/>
        <v>N/A</v>
      </c>
      <c r="J377">
        <f t="shared" si="37"/>
        <v>0</v>
      </c>
      <c r="K377">
        <f t="shared" si="38"/>
        <v>0</v>
      </c>
      <c r="L377">
        <f t="shared" si="39"/>
        <v>0</v>
      </c>
      <c r="M377">
        <f t="shared" si="40"/>
        <v>0</v>
      </c>
      <c r="N377">
        <f t="shared" si="41"/>
        <v>0</v>
      </c>
    </row>
    <row r="378" spans="1:14" x14ac:dyDescent="0.3">
      <c r="A378" s="1">
        <v>4</v>
      </c>
      <c r="B378" t="s">
        <v>107</v>
      </c>
      <c r="I378" t="str">
        <f t="shared" si="36"/>
        <v>N/A</v>
      </c>
      <c r="J378">
        <f t="shared" si="37"/>
        <v>0</v>
      </c>
      <c r="K378">
        <f t="shared" si="38"/>
        <v>0</v>
      </c>
      <c r="L378">
        <f t="shared" si="39"/>
        <v>0</v>
      </c>
      <c r="M378">
        <f t="shared" si="40"/>
        <v>0</v>
      </c>
      <c r="N378">
        <f t="shared" si="41"/>
        <v>0</v>
      </c>
    </row>
    <row r="379" spans="1:14" x14ac:dyDescent="0.3">
      <c r="A379" s="1">
        <v>5</v>
      </c>
      <c r="B379" t="s">
        <v>109</v>
      </c>
      <c r="C379" t="s">
        <v>1034</v>
      </c>
      <c r="I379" t="str">
        <f t="shared" si="36"/>
        <v>N/A</v>
      </c>
      <c r="J379" t="str">
        <f t="shared" si="37"/>
        <v>2.29</v>
      </c>
      <c r="K379">
        <f t="shared" si="38"/>
        <v>0</v>
      </c>
      <c r="L379">
        <f t="shared" si="39"/>
        <v>0</v>
      </c>
      <c r="M379">
        <f t="shared" si="40"/>
        <v>0</v>
      </c>
      <c r="N379">
        <f t="shared" si="41"/>
        <v>0</v>
      </c>
    </row>
    <row r="380" spans="1:14" x14ac:dyDescent="0.3">
      <c r="A380" s="1">
        <v>6</v>
      </c>
      <c r="B380" t="s">
        <v>111</v>
      </c>
      <c r="C380" t="s">
        <v>1035</v>
      </c>
      <c r="I380" t="str">
        <f t="shared" ref="I380:I443" si="42">IF(AND(K380&gt; J380, L380&gt; K380, M380&gt; L380, N380&gt; M380), "pos_trend", IF(AND(K380&lt; J380, L380&lt; K380, M380&lt; L380, N380&lt; M380), "neg_trend", "N/A"))</f>
        <v>N/A</v>
      </c>
      <c r="J380" t="str">
        <f t="shared" ref="J380:J399" si="43">IF(TRIM(C380)="-", "N/A", IF(RIGHT(C380,1)="M",1000000*VALUE(LEFT(C380,LEN(C380)-1)),IF(RIGHT(C380,1)="B",1000000000*VALUE(LEFT(C380,LEN(C380)-1)),IF(RIGHT(C380,1)="%",0.01*VALUE(LEFT(C380,LEN(C380)-1)),C380))))</f>
        <v>1.01</v>
      </c>
      <c r="K380">
        <f t="shared" ref="K380:K399" si="44">IF(TRIM(D380)="-", "N/A", IF(RIGHT(D380,1)="M",1000000*VALUE(LEFT(D380,LEN(D380)-1)),IF(RIGHT(D380,1)="B",1000000000*VALUE(LEFT(D380,LEN(D380)-1)),IF(RIGHT(D380,1)="%",0.01*VALUE(LEFT(D380,LEN(D380)-1)),D380))))</f>
        <v>0</v>
      </c>
      <c r="L380">
        <f t="shared" ref="L380:L399" si="45">IF(TRIM(E380)="-", "N/A", IF(RIGHT(E380,1)="M",1000000*VALUE(LEFT(E380,LEN(E380)-1)),IF(RIGHT(E380,1)="B",1000000000*VALUE(LEFT(E380,LEN(E380)-1)),IF(RIGHT(E380,1)="%",0.01*VALUE(LEFT(E380,LEN(E380)-1)),E380))))</f>
        <v>0</v>
      </c>
      <c r="M380">
        <f t="shared" ref="M380:M399" si="46">IF(TRIM(F380)="-", "N/A", IF(RIGHT(F380,1)="M",1000000*VALUE(LEFT(F380,LEN(F380)-1)),IF(RIGHT(F380,1)="B",1000000000*VALUE(LEFT(F380,LEN(F380)-1)),IF(RIGHT(F380,1)="%",0.01*VALUE(LEFT(F380,LEN(F380)-1)),F380))))</f>
        <v>0</v>
      </c>
      <c r="N380">
        <f t="shared" ref="N380:N399" si="47">IF(TRIM(G380)="-", "N/A", IF(RIGHT(G380,1)="M",1000000*VALUE(LEFT(G380,LEN(G380)-1)),IF(RIGHT(G380,1)="B",1000000000*VALUE(LEFT(G380,LEN(G380)-1)),IF(RIGHT(G380,1)="%",0.01*VALUE(LEFT(G380,LEN(G380)-1)),G380))))</f>
        <v>0</v>
      </c>
    </row>
    <row r="381" spans="1:14" x14ac:dyDescent="0.3">
      <c r="A381" s="1">
        <v>7</v>
      </c>
      <c r="B381" t="s">
        <v>113</v>
      </c>
      <c r="I381" t="str">
        <f t="shared" si="42"/>
        <v>N/A</v>
      </c>
      <c r="J381">
        <f t="shared" si="43"/>
        <v>0</v>
      </c>
      <c r="K381">
        <f t="shared" si="44"/>
        <v>0</v>
      </c>
      <c r="L381">
        <f t="shared" si="45"/>
        <v>0</v>
      </c>
      <c r="M381">
        <f t="shared" si="46"/>
        <v>0</v>
      </c>
      <c r="N381">
        <f t="shared" si="47"/>
        <v>0</v>
      </c>
    </row>
    <row r="382" spans="1:14" x14ac:dyDescent="0.3">
      <c r="A382" s="1">
        <v>8</v>
      </c>
      <c r="B382" t="s">
        <v>114</v>
      </c>
      <c r="I382" t="str">
        <f t="shared" si="42"/>
        <v>N/A</v>
      </c>
      <c r="J382">
        <f t="shared" si="43"/>
        <v>0</v>
      </c>
      <c r="K382">
        <f t="shared" si="44"/>
        <v>0</v>
      </c>
      <c r="L382">
        <f t="shared" si="45"/>
        <v>0</v>
      </c>
      <c r="M382">
        <f t="shared" si="46"/>
        <v>0</v>
      </c>
      <c r="N382">
        <f t="shared" si="47"/>
        <v>0</v>
      </c>
    </row>
    <row r="383" spans="1:14" x14ac:dyDescent="0.3">
      <c r="I383" t="str">
        <f t="shared" si="42"/>
        <v>N/A</v>
      </c>
      <c r="J383">
        <f t="shared" si="43"/>
        <v>0</v>
      </c>
      <c r="K383">
        <f t="shared" si="44"/>
        <v>0</v>
      </c>
      <c r="L383">
        <f t="shared" si="45"/>
        <v>0</v>
      </c>
      <c r="M383">
        <f t="shared" si="46"/>
        <v>0</v>
      </c>
      <c r="N383">
        <f t="shared" si="47"/>
        <v>0</v>
      </c>
    </row>
    <row r="384" spans="1:14" x14ac:dyDescent="0.3">
      <c r="I384" t="str">
        <f t="shared" si="42"/>
        <v>N/A</v>
      </c>
      <c r="J384">
        <f t="shared" si="43"/>
        <v>0</v>
      </c>
      <c r="K384">
        <f t="shared" si="44"/>
        <v>0</v>
      </c>
      <c r="L384">
        <f t="shared" si="45"/>
        <v>0</v>
      </c>
      <c r="M384">
        <f t="shared" si="46"/>
        <v>0</v>
      </c>
      <c r="N384">
        <f t="shared" si="47"/>
        <v>0</v>
      </c>
    </row>
    <row r="385" spans="1:14" x14ac:dyDescent="0.3">
      <c r="A385" s="1">
        <v>0</v>
      </c>
      <c r="B385" t="s">
        <v>102</v>
      </c>
      <c r="C385" t="s">
        <v>1036</v>
      </c>
      <c r="I385" t="str">
        <f t="shared" si="42"/>
        <v>N/A</v>
      </c>
      <c r="J385">
        <f t="shared" si="43"/>
        <v>42970000</v>
      </c>
      <c r="K385">
        <f t="shared" si="44"/>
        <v>0</v>
      </c>
      <c r="L385">
        <f t="shared" si="45"/>
        <v>0</v>
      </c>
      <c r="M385">
        <f t="shared" si="46"/>
        <v>0</v>
      </c>
      <c r="N385">
        <f t="shared" si="47"/>
        <v>0</v>
      </c>
    </row>
    <row r="386" spans="1:14" x14ac:dyDescent="0.3">
      <c r="A386" s="1">
        <v>1</v>
      </c>
      <c r="B386" t="s">
        <v>103</v>
      </c>
      <c r="I386" t="str">
        <f t="shared" si="42"/>
        <v>N/A</v>
      </c>
      <c r="J386">
        <f t="shared" si="43"/>
        <v>0</v>
      </c>
      <c r="K386">
        <f t="shared" si="44"/>
        <v>0</v>
      </c>
      <c r="L386">
        <f t="shared" si="45"/>
        <v>0</v>
      </c>
      <c r="M386">
        <f t="shared" si="46"/>
        <v>0</v>
      </c>
      <c r="N386">
        <f t="shared" si="47"/>
        <v>0</v>
      </c>
    </row>
    <row r="387" spans="1:14" x14ac:dyDescent="0.3">
      <c r="A387" s="1">
        <v>2</v>
      </c>
      <c r="B387" t="s">
        <v>104</v>
      </c>
      <c r="C387" t="s">
        <v>1037</v>
      </c>
      <c r="I387" t="str">
        <f t="shared" si="42"/>
        <v>N/A</v>
      </c>
      <c r="J387" t="str">
        <f t="shared" si="43"/>
        <v>-17.59</v>
      </c>
      <c r="K387">
        <f t="shared" si="44"/>
        <v>0</v>
      </c>
      <c r="L387">
        <f t="shared" si="45"/>
        <v>0</v>
      </c>
      <c r="M387">
        <f t="shared" si="46"/>
        <v>0</v>
      </c>
      <c r="N387">
        <f t="shared" si="47"/>
        <v>0</v>
      </c>
    </row>
    <row r="388" spans="1:14" x14ac:dyDescent="0.3">
      <c r="A388" s="1">
        <v>3</v>
      </c>
      <c r="B388" t="s">
        <v>105</v>
      </c>
      <c r="I388" t="str">
        <f t="shared" si="42"/>
        <v>N/A</v>
      </c>
      <c r="J388">
        <f t="shared" si="43"/>
        <v>0</v>
      </c>
      <c r="K388">
        <f t="shared" si="44"/>
        <v>0</v>
      </c>
      <c r="L388">
        <f t="shared" si="45"/>
        <v>0</v>
      </c>
      <c r="M388">
        <f t="shared" si="46"/>
        <v>0</v>
      </c>
      <c r="N388">
        <f t="shared" si="47"/>
        <v>0</v>
      </c>
    </row>
    <row r="389" spans="1:14" x14ac:dyDescent="0.3">
      <c r="A389" s="1">
        <v>4</v>
      </c>
      <c r="B389" t="s">
        <v>107</v>
      </c>
      <c r="I389" t="str">
        <f t="shared" si="42"/>
        <v>N/A</v>
      </c>
      <c r="J389">
        <f t="shared" si="43"/>
        <v>0</v>
      </c>
      <c r="K389">
        <f t="shared" si="44"/>
        <v>0</v>
      </c>
      <c r="L389">
        <f t="shared" si="45"/>
        <v>0</v>
      </c>
      <c r="M389">
        <f t="shared" si="46"/>
        <v>0</v>
      </c>
      <c r="N389">
        <f t="shared" si="47"/>
        <v>0</v>
      </c>
    </row>
    <row r="390" spans="1:14" x14ac:dyDescent="0.3">
      <c r="A390" s="1">
        <v>5</v>
      </c>
      <c r="B390" t="s">
        <v>109</v>
      </c>
      <c r="C390" t="s">
        <v>1038</v>
      </c>
      <c r="I390" t="str">
        <f t="shared" si="42"/>
        <v>N/A</v>
      </c>
      <c r="J390" t="str">
        <f t="shared" si="43"/>
        <v>0.24</v>
      </c>
      <c r="K390">
        <f t="shared" si="44"/>
        <v>0</v>
      </c>
      <c r="L390">
        <f t="shared" si="45"/>
        <v>0</v>
      </c>
      <c r="M390">
        <f t="shared" si="46"/>
        <v>0</v>
      </c>
      <c r="N390">
        <f t="shared" si="47"/>
        <v>0</v>
      </c>
    </row>
    <row r="391" spans="1:14" x14ac:dyDescent="0.3">
      <c r="A391" s="1">
        <v>6</v>
      </c>
      <c r="B391" t="s">
        <v>111</v>
      </c>
      <c r="C391" t="s">
        <v>1039</v>
      </c>
      <c r="I391" t="str">
        <f t="shared" si="42"/>
        <v>N/A</v>
      </c>
      <c r="J391" t="str">
        <f t="shared" si="43"/>
        <v>1.07</v>
      </c>
      <c r="K391">
        <f t="shared" si="44"/>
        <v>0</v>
      </c>
      <c r="L391">
        <f t="shared" si="45"/>
        <v>0</v>
      </c>
      <c r="M391">
        <f t="shared" si="46"/>
        <v>0</v>
      </c>
      <c r="N391">
        <f t="shared" si="47"/>
        <v>0</v>
      </c>
    </row>
    <row r="392" spans="1:14" x14ac:dyDescent="0.3">
      <c r="A392" s="1">
        <v>7</v>
      </c>
      <c r="B392" t="s">
        <v>113</v>
      </c>
      <c r="I392" t="str">
        <f t="shared" si="42"/>
        <v>N/A</v>
      </c>
      <c r="J392">
        <f t="shared" si="43"/>
        <v>0</v>
      </c>
      <c r="K392">
        <f t="shared" si="44"/>
        <v>0</v>
      </c>
      <c r="L392">
        <f t="shared" si="45"/>
        <v>0</v>
      </c>
      <c r="M392">
        <f t="shared" si="46"/>
        <v>0</v>
      </c>
      <c r="N392">
        <f t="shared" si="47"/>
        <v>0</v>
      </c>
    </row>
    <row r="393" spans="1:14" x14ac:dyDescent="0.3">
      <c r="A393" s="1">
        <v>8</v>
      </c>
      <c r="B393" t="s">
        <v>114</v>
      </c>
      <c r="I393" t="str">
        <f t="shared" si="42"/>
        <v>N/A</v>
      </c>
      <c r="J393">
        <f t="shared" si="43"/>
        <v>0</v>
      </c>
      <c r="K393">
        <f t="shared" si="44"/>
        <v>0</v>
      </c>
      <c r="L393">
        <f t="shared" si="45"/>
        <v>0</v>
      </c>
      <c r="M393">
        <f t="shared" si="46"/>
        <v>0</v>
      </c>
      <c r="N393">
        <f t="shared" si="47"/>
        <v>0</v>
      </c>
    </row>
    <row r="394" spans="1:14" x14ac:dyDescent="0.3">
      <c r="I394" t="str">
        <f t="shared" si="42"/>
        <v>N/A</v>
      </c>
      <c r="J394">
        <f t="shared" si="43"/>
        <v>0</v>
      </c>
      <c r="K394">
        <f t="shared" si="44"/>
        <v>0</v>
      </c>
      <c r="L394">
        <f t="shared" si="45"/>
        <v>0</v>
      </c>
      <c r="M394">
        <f t="shared" si="46"/>
        <v>0</v>
      </c>
      <c r="N394">
        <f t="shared" si="47"/>
        <v>0</v>
      </c>
    </row>
    <row r="395" spans="1:14" x14ac:dyDescent="0.3">
      <c r="I395" t="str">
        <f t="shared" si="42"/>
        <v>N/A</v>
      </c>
      <c r="J395">
        <f t="shared" si="43"/>
        <v>0</v>
      </c>
      <c r="K395">
        <f t="shared" si="44"/>
        <v>0</v>
      </c>
      <c r="L395">
        <f t="shared" si="45"/>
        <v>0</v>
      </c>
      <c r="M395">
        <f t="shared" si="46"/>
        <v>0</v>
      </c>
      <c r="N395">
        <f t="shared" si="47"/>
        <v>0</v>
      </c>
    </row>
    <row r="396" spans="1:14" x14ac:dyDescent="0.3">
      <c r="A396" s="1">
        <v>0</v>
      </c>
      <c r="B396" t="s">
        <v>102</v>
      </c>
      <c r="C396" t="s">
        <v>1040</v>
      </c>
      <c r="I396" t="str">
        <f t="shared" si="42"/>
        <v>N/A</v>
      </c>
      <c r="J396">
        <f t="shared" si="43"/>
        <v>69380000</v>
      </c>
      <c r="K396">
        <f t="shared" si="44"/>
        <v>0</v>
      </c>
      <c r="L396">
        <f t="shared" si="45"/>
        <v>0</v>
      </c>
      <c r="M396">
        <f t="shared" si="46"/>
        <v>0</v>
      </c>
      <c r="N396">
        <f t="shared" si="47"/>
        <v>0</v>
      </c>
    </row>
    <row r="397" spans="1:14" x14ac:dyDescent="0.3">
      <c r="A397" s="1">
        <v>1</v>
      </c>
      <c r="B397" t="s">
        <v>103</v>
      </c>
      <c r="I397" t="str">
        <f t="shared" si="42"/>
        <v>N/A</v>
      </c>
      <c r="J397">
        <f t="shared" si="43"/>
        <v>0</v>
      </c>
      <c r="K397">
        <f t="shared" si="44"/>
        <v>0</v>
      </c>
      <c r="L397">
        <f t="shared" si="45"/>
        <v>0</v>
      </c>
      <c r="M397">
        <f t="shared" si="46"/>
        <v>0</v>
      </c>
      <c r="N397">
        <f t="shared" si="47"/>
        <v>0</v>
      </c>
    </row>
    <row r="398" spans="1:14" x14ac:dyDescent="0.3">
      <c r="A398" s="1">
        <v>2</v>
      </c>
      <c r="B398" t="s">
        <v>104</v>
      </c>
      <c r="C398" t="s">
        <v>1041</v>
      </c>
      <c r="I398" t="str">
        <f t="shared" si="42"/>
        <v>N/A</v>
      </c>
      <c r="J398" t="str">
        <f t="shared" si="43"/>
        <v>7.25</v>
      </c>
      <c r="K398">
        <f t="shared" si="44"/>
        <v>0</v>
      </c>
      <c r="L398">
        <f t="shared" si="45"/>
        <v>0</v>
      </c>
      <c r="M398">
        <f t="shared" si="46"/>
        <v>0</v>
      </c>
      <c r="N398">
        <f t="shared" si="47"/>
        <v>0</v>
      </c>
    </row>
    <row r="399" spans="1:14" x14ac:dyDescent="0.3">
      <c r="A399" s="1">
        <v>3</v>
      </c>
      <c r="B399" t="s">
        <v>105</v>
      </c>
      <c r="I399" t="str">
        <f t="shared" si="42"/>
        <v>N/A</v>
      </c>
      <c r="J399">
        <f t="shared" si="43"/>
        <v>0</v>
      </c>
      <c r="K399">
        <f t="shared" si="44"/>
        <v>0</v>
      </c>
      <c r="L399">
        <f t="shared" si="45"/>
        <v>0</v>
      </c>
      <c r="M399">
        <f t="shared" si="46"/>
        <v>0</v>
      </c>
      <c r="N399">
        <f t="shared" si="47"/>
        <v>0</v>
      </c>
    </row>
    <row r="400" spans="1:14" x14ac:dyDescent="0.3">
      <c r="A400" s="1">
        <v>4</v>
      </c>
      <c r="B400" t="s">
        <v>107</v>
      </c>
    </row>
    <row r="401" spans="1:3" x14ac:dyDescent="0.3">
      <c r="A401" s="1">
        <v>5</v>
      </c>
      <c r="B401" t="s">
        <v>109</v>
      </c>
      <c r="C401" t="s">
        <v>1042</v>
      </c>
    </row>
    <row r="402" spans="1:3" x14ac:dyDescent="0.3">
      <c r="A402" s="1">
        <v>6</v>
      </c>
      <c r="B402" t="s">
        <v>111</v>
      </c>
      <c r="C402" t="s">
        <v>110</v>
      </c>
    </row>
    <row r="403" spans="1:3" x14ac:dyDescent="0.3">
      <c r="A403" s="1">
        <v>7</v>
      </c>
      <c r="B403" t="s">
        <v>113</v>
      </c>
    </row>
    <row r="404" spans="1:3" x14ac:dyDescent="0.3">
      <c r="A404" s="1">
        <v>8</v>
      </c>
      <c r="B404" t="s">
        <v>114</v>
      </c>
    </row>
    <row r="500" spans="3:3" x14ac:dyDescent="0.3">
      <c r="C500" t="s">
        <v>1043</v>
      </c>
    </row>
    <row r="501" spans="3:3" x14ac:dyDescent="0.3">
      <c r="C501" t="s">
        <v>1043</v>
      </c>
    </row>
    <row r="502" spans="3:3" x14ac:dyDescent="0.3">
      <c r="C502" t="s">
        <v>1044</v>
      </c>
    </row>
    <row r="503" spans="3:3" x14ac:dyDescent="0.3">
      <c r="C503" t="s">
        <v>1045</v>
      </c>
    </row>
    <row r="504" spans="3:3" x14ac:dyDescent="0.3">
      <c r="C504" t="s">
        <v>1046</v>
      </c>
    </row>
    <row r="505" spans="3:3" x14ac:dyDescent="0.3">
      <c r="C505" t="s">
        <v>1047</v>
      </c>
    </row>
    <row r="506" spans="3:3" x14ac:dyDescent="0.3">
      <c r="C506" t="s">
        <v>1048</v>
      </c>
    </row>
    <row r="507" spans="3:3" x14ac:dyDescent="0.3">
      <c r="C507" t="s">
        <v>1049</v>
      </c>
    </row>
    <row r="508" spans="3:3" x14ac:dyDescent="0.3">
      <c r="C508" t="s">
        <v>1050</v>
      </c>
    </row>
    <row r="509" spans="3:3" x14ac:dyDescent="0.3">
      <c r="C509" t="s">
        <v>1051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7343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Howden Joinery Group</v>
      </c>
    </row>
    <row r="2" spans="1:11" x14ac:dyDescent="0.3">
      <c r="B2" t="s">
        <v>2</v>
      </c>
      <c r="C2" t="s">
        <v>7344</v>
      </c>
      <c r="K2" t="str">
        <f>LEFT(C1,FIND("(",C1) - 2)</f>
        <v>Howden Joinery Group Plc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$427.90, up .19% after opening slightly below yesterday's close</v>
      </c>
    </row>
    <row r="5" spans="1:11" x14ac:dyDescent="0.3">
      <c r="K5" t="str">
        <f>"The one year target estimate for " &amp; D1 &amp; " is " &amp; TEXT(C23,"$####.00")</f>
        <v>The one year target estimate for Howden Joinery Group is $462.15</v>
      </c>
    </row>
    <row r="6" spans="1:11" x14ac:dyDescent="0.3">
      <c r="K6" t="str">
        <f>" which would be " &amp; IF(OR(LEFT(ABS((C23-C2)/C2*100),1)="8",LEFT(ABS((C23-C2)/C2*100),2)="18"), "an ", "a ")  &amp;TEXT(ABS((C23-C2)/C2),"####.00%")&amp;IF((C23-C2)&gt;0," increase over"," decrease from")&amp;" the current price"</f>
        <v xml:space="preserve"> which would be an 8.00% increase over the current price</v>
      </c>
    </row>
    <row r="7" spans="1:11" x14ac:dyDescent="0.3">
      <c r="A7" s="1">
        <v>0</v>
      </c>
      <c r="B7" t="s">
        <v>5</v>
      </c>
      <c r="C7" t="s">
        <v>7345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7346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7347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7348</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$0.24 in the 2 months leading up to the earnings report</v>
      </c>
    </row>
    <row r="11" spans="1:11" x14ac:dyDescent="0.3">
      <c r="A11" s="1">
        <v>4</v>
      </c>
      <c r="B11" t="s">
        <v>13</v>
      </c>
      <c r="C11" t="s">
        <v>7349</v>
      </c>
      <c r="K11" t="str">
        <f>K42</f>
        <v>No positive trends</v>
      </c>
    </row>
    <row r="12" spans="1:11" x14ac:dyDescent="0.3">
      <c r="A12" s="1">
        <v>5</v>
      </c>
      <c r="B12" t="s">
        <v>15</v>
      </c>
      <c r="C12" t="s">
        <v>7350</v>
      </c>
      <c r="D12" t="str">
        <f>LEFT(C12,FIND("-",C12)-2)</f>
        <v>344.98</v>
      </c>
      <c r="E12" t="str">
        <f>TRIM(RIGHT(C12,FIND("-",C12)-1))</f>
        <v>479.50</v>
      </c>
    </row>
    <row r="13" spans="1:11" x14ac:dyDescent="0.3">
      <c r="A13" s="1">
        <v>6</v>
      </c>
      <c r="B13" t="s">
        <v>17</v>
      </c>
      <c r="C13" t="s">
        <v>7351</v>
      </c>
    </row>
    <row r="14" spans="1:11" x14ac:dyDescent="0.3">
      <c r="A14" s="1">
        <v>7</v>
      </c>
      <c r="B14" t="s">
        <v>19</v>
      </c>
      <c r="C14" t="s">
        <v>7352</v>
      </c>
    </row>
    <row r="16" spans="1:11" x14ac:dyDescent="0.3">
      <c r="A16" s="1">
        <v>0</v>
      </c>
      <c r="B16" t="s">
        <v>21</v>
      </c>
      <c r="C16" t="s">
        <v>4044</v>
      </c>
    </row>
    <row r="17" spans="1:13" x14ac:dyDescent="0.3">
      <c r="A17" s="1">
        <v>1</v>
      </c>
      <c r="B17" t="s">
        <v>23</v>
      </c>
      <c r="C17" t="s">
        <v>108</v>
      </c>
      <c r="K17" t="str">
        <f>K2 &amp; K3 &amp; ". " &amp; K4 &amp; ". " &amp; K5 &amp; K6 &amp; ". " &amp; K7 &amp; ". " &amp; K8 &amp; ". " &amp; K9 &amp; "."</f>
        <v>Howden Joinery Group Plc is scheduled to report earnings on Jul 20, 2017. The stock is currently trading at $427.90, up .19% after opening slightly below yesterday's close. The one year target estimate for Howden Joinery Group is $462.15 which would be an 8.00% increase over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3" x14ac:dyDescent="0.3">
      <c r="A18" s="1">
        <v>2</v>
      </c>
      <c r="B18" t="s">
        <v>24</v>
      </c>
      <c r="C18" t="s">
        <v>7353</v>
      </c>
    </row>
    <row r="19" spans="1:13" x14ac:dyDescent="0.3">
      <c r="A19" s="1">
        <v>3</v>
      </c>
      <c r="B19" t="s">
        <v>26</v>
      </c>
      <c r="C19" t="s">
        <v>7354</v>
      </c>
    </row>
    <row r="20" spans="1:13" x14ac:dyDescent="0.3">
      <c r="A20" s="1">
        <v>4</v>
      </c>
      <c r="B20" t="s">
        <v>28</v>
      </c>
      <c r="C20" t="s">
        <v>1203</v>
      </c>
    </row>
    <row r="21" spans="1:13" x14ac:dyDescent="0.3">
      <c r="A21" s="1">
        <v>5</v>
      </c>
      <c r="B21" t="s">
        <v>30</v>
      </c>
      <c r="C21" t="s">
        <v>7355</v>
      </c>
    </row>
    <row r="22" spans="1:13" x14ac:dyDescent="0.3">
      <c r="A22" s="1">
        <v>6</v>
      </c>
      <c r="B22" t="s">
        <v>32</v>
      </c>
      <c r="C22" t="s">
        <v>7356</v>
      </c>
      <c r="J22">
        <f>IF(K22 &lt;&gt; "",1, 0)</f>
        <v>0</v>
      </c>
      <c r="K22" t="str">
        <f>IF(I145="pos_trend","Revenue","")</f>
        <v/>
      </c>
      <c r="L22" t="str">
        <f t="shared" ref="L22:L38" si="0">IF(EXACT(K22,UPPER(K22)),K22,LOWER(K22))</f>
        <v/>
      </c>
      <c r="M22" t="str">
        <f>L22</f>
        <v/>
      </c>
    </row>
    <row r="23" spans="1:13" x14ac:dyDescent="0.3">
      <c r="A23" s="1">
        <v>7</v>
      </c>
      <c r="B23" t="s">
        <v>33</v>
      </c>
      <c r="C23" t="s">
        <v>7357</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E27">
        <v>15</v>
      </c>
      <c r="F27">
        <v>15</v>
      </c>
      <c r="J27">
        <f>IF(K27 &lt;&gt; "",6, 0)</f>
        <v>0</v>
      </c>
      <c r="K27" t="str">
        <f>IF(I172="pos_trend",B172,"")</f>
        <v/>
      </c>
      <c r="L27" t="str">
        <f t="shared" si="0"/>
        <v/>
      </c>
      <c r="M27" t="str">
        <f t="shared" si="1"/>
        <v/>
      </c>
    </row>
    <row r="28" spans="1:13" x14ac:dyDescent="0.3">
      <c r="A28" s="1">
        <v>1</v>
      </c>
      <c r="B28" t="s">
        <v>41</v>
      </c>
      <c r="E28">
        <v>28.4</v>
      </c>
      <c r="F28">
        <v>30.52</v>
      </c>
      <c r="J28">
        <f>IF(K28 &lt;&gt; "",7, 0)</f>
        <v>0</v>
      </c>
      <c r="K28" t="str">
        <f>IF(I173="pos_trend",B173,"")</f>
        <v/>
      </c>
      <c r="L28" t="str">
        <f t="shared" si="0"/>
        <v/>
      </c>
      <c r="M28" t="str">
        <f t="shared" si="1"/>
        <v/>
      </c>
    </row>
    <row r="29" spans="1:13" x14ac:dyDescent="0.3">
      <c r="A29" s="1">
        <v>2</v>
      </c>
      <c r="B29" t="s">
        <v>42</v>
      </c>
      <c r="E29">
        <v>25.7</v>
      </c>
      <c r="F29">
        <v>28.8</v>
      </c>
      <c r="J29">
        <f>IF(K29 &lt;&gt; "",8, 0)</f>
        <v>0</v>
      </c>
      <c r="K29" t="str">
        <f>IF(I174="pos_trend",B174,"")</f>
        <v/>
      </c>
      <c r="L29" t="str">
        <f t="shared" si="0"/>
        <v/>
      </c>
      <c r="M29" t="str">
        <f t="shared" si="1"/>
        <v/>
      </c>
    </row>
    <row r="30" spans="1:13" x14ac:dyDescent="0.3">
      <c r="A30" s="1">
        <v>3</v>
      </c>
      <c r="B30" t="s">
        <v>43</v>
      </c>
      <c r="E30">
        <v>30.1</v>
      </c>
      <c r="F30">
        <v>32.299999999999997</v>
      </c>
      <c r="J30">
        <f>IF(K30 &lt;&gt; "",9, 0)</f>
        <v>0</v>
      </c>
      <c r="K30" t="str">
        <f>IF(I185="pos_trend",B185,"")</f>
        <v/>
      </c>
      <c r="L30" t="str">
        <f t="shared" si="0"/>
        <v/>
      </c>
      <c r="M30" t="str">
        <f t="shared" si="1"/>
        <v/>
      </c>
    </row>
    <row r="31" spans="1:13" x14ac:dyDescent="0.3">
      <c r="A31" s="1">
        <v>4</v>
      </c>
      <c r="B31" t="s">
        <v>44</v>
      </c>
      <c r="E31">
        <v>29.4</v>
      </c>
      <c r="F31">
        <v>28.4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E34" t="s">
        <v>1208</v>
      </c>
      <c r="F34" t="s">
        <v>1208</v>
      </c>
      <c r="J34">
        <f>IF(K34 &lt;&gt; "",13, 0)</f>
        <v>0</v>
      </c>
      <c r="K34" t="str">
        <f>IF(I196="pos_trend",B196,"")</f>
        <v/>
      </c>
      <c r="L34" t="str">
        <f t="shared" si="0"/>
        <v/>
      </c>
      <c r="M34" t="str">
        <f t="shared" si="1"/>
        <v/>
      </c>
    </row>
    <row r="35" spans="1:13" x14ac:dyDescent="0.3">
      <c r="A35" s="1">
        <v>1</v>
      </c>
      <c r="B35" t="s">
        <v>41</v>
      </c>
      <c r="E35" t="s">
        <v>5695</v>
      </c>
      <c r="F35" t="s">
        <v>7358</v>
      </c>
      <c r="J35">
        <f>IF(K35 &lt;&gt; "",14, 0)</f>
        <v>0</v>
      </c>
      <c r="K35" t="str">
        <f>IF(I201="pos_trend",B201,"")</f>
        <v/>
      </c>
      <c r="L35" t="str">
        <f t="shared" si="0"/>
        <v/>
      </c>
      <c r="M35" t="str">
        <f t="shared" si="1"/>
        <v/>
      </c>
    </row>
    <row r="36" spans="1:13" x14ac:dyDescent="0.3">
      <c r="A36" s="1">
        <v>2</v>
      </c>
      <c r="B36" t="s">
        <v>42</v>
      </c>
      <c r="E36" t="s">
        <v>4829</v>
      </c>
      <c r="F36" t="s">
        <v>5695</v>
      </c>
      <c r="J36">
        <f>IF(K36 &lt;&gt; "",15, 0)</f>
        <v>0</v>
      </c>
      <c r="K36" t="str">
        <f>IF(I202="pos_trend",B202,"")</f>
        <v/>
      </c>
      <c r="L36" t="str">
        <f t="shared" si="0"/>
        <v/>
      </c>
      <c r="M36" t="str">
        <f t="shared" si="1"/>
        <v/>
      </c>
    </row>
    <row r="37" spans="1:13" x14ac:dyDescent="0.3">
      <c r="A37" s="1">
        <v>3</v>
      </c>
      <c r="B37" t="s">
        <v>43</v>
      </c>
      <c r="E37" t="s">
        <v>7359</v>
      </c>
      <c r="F37" t="s">
        <v>4860</v>
      </c>
      <c r="J37">
        <f>IF(K37 &lt;&gt; "",16, 0)</f>
        <v>0</v>
      </c>
      <c r="K37" t="str">
        <f>IF(I203="pos_trend",B203,"")</f>
        <v/>
      </c>
      <c r="L37" t="str">
        <f t="shared" si="0"/>
        <v/>
      </c>
      <c r="M37" t="str">
        <f t="shared" si="1"/>
        <v/>
      </c>
    </row>
    <row r="38" spans="1:13" x14ac:dyDescent="0.3">
      <c r="A38" s="1">
        <v>4</v>
      </c>
      <c r="B38" t="s">
        <v>53</v>
      </c>
      <c r="E38" t="s">
        <v>6054</v>
      </c>
      <c r="F38" t="s">
        <v>5695</v>
      </c>
      <c r="J38">
        <f>IF(K38 &lt;&gt; "",17, 0)</f>
        <v>0</v>
      </c>
      <c r="K38" t="str">
        <f>IF(I351="pos_trend",B351,"")</f>
        <v/>
      </c>
      <c r="L38" t="str">
        <f t="shared" si="0"/>
        <v/>
      </c>
      <c r="M38" t="str">
        <f t="shared" si="1"/>
        <v/>
      </c>
    </row>
    <row r="39" spans="1:13" x14ac:dyDescent="0.3">
      <c r="A39" s="1">
        <v>5</v>
      </c>
      <c r="B39" t="s">
        <v>55</v>
      </c>
      <c r="E39" t="s">
        <v>495</v>
      </c>
      <c r="F39" t="s">
        <v>7360</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36</v>
      </c>
      <c r="D47" s="1" t="s">
        <v>37</v>
      </c>
      <c r="E47" s="1" t="s">
        <v>38</v>
      </c>
      <c r="F47" s="1" t="s">
        <v>39</v>
      </c>
    </row>
    <row r="48" spans="1:13" x14ac:dyDescent="0.3">
      <c r="A48" s="1">
        <v>0</v>
      </c>
      <c r="B48" t="s">
        <v>76</v>
      </c>
      <c r="E48">
        <v>28.4</v>
      </c>
      <c r="F48">
        <v>30.52</v>
      </c>
    </row>
    <row r="49" spans="1:14" x14ac:dyDescent="0.3">
      <c r="A49" s="1">
        <v>1</v>
      </c>
      <c r="B49" t="s">
        <v>77</v>
      </c>
      <c r="E49">
        <v>28.4</v>
      </c>
      <c r="F49">
        <v>30.62</v>
      </c>
    </row>
    <row r="50" spans="1:14" x14ac:dyDescent="0.3">
      <c r="A50" s="1">
        <v>2</v>
      </c>
      <c r="B50" t="s">
        <v>78</v>
      </c>
      <c r="E50">
        <v>28.39</v>
      </c>
      <c r="F50">
        <v>30.62</v>
      </c>
    </row>
    <row r="51" spans="1:14" x14ac:dyDescent="0.3">
      <c r="A51" s="1">
        <v>3</v>
      </c>
      <c r="B51" t="s">
        <v>79</v>
      </c>
      <c r="E51">
        <v>28.39</v>
      </c>
      <c r="F51">
        <v>30.63</v>
      </c>
    </row>
    <row r="52" spans="1:14" x14ac:dyDescent="0.3">
      <c r="A52" s="1">
        <v>4</v>
      </c>
      <c r="B52" t="s">
        <v>80</v>
      </c>
      <c r="E52">
        <v>28.13</v>
      </c>
      <c r="F52">
        <v>30.28</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c r="E56">
        <v>1</v>
      </c>
    </row>
    <row r="57" spans="1:14" x14ac:dyDescent="0.3">
      <c r="A57" s="1">
        <v>2</v>
      </c>
      <c r="B57" t="s">
        <v>84</v>
      </c>
    </row>
    <row r="58" spans="1:14" x14ac:dyDescent="0.3">
      <c r="A58" s="1">
        <v>3</v>
      </c>
      <c r="B58" t="s">
        <v>85</v>
      </c>
    </row>
    <row r="60" spans="1:14" x14ac:dyDescent="0.3">
      <c r="B60" s="1" t="s">
        <v>86</v>
      </c>
      <c r="C60" s="1" t="s">
        <v>7361</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HWDN.L</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C63" t="s">
        <v>4212</v>
      </c>
      <c r="F63">
        <v>0.08</v>
      </c>
      <c r="I63" t="str">
        <f t="shared" si="2"/>
        <v>N/A</v>
      </c>
      <c r="J63">
        <f t="shared" si="3"/>
        <v>-3.4000000000000002E-2</v>
      </c>
      <c r="K63">
        <f t="shared" si="4"/>
        <v>0</v>
      </c>
      <c r="L63">
        <f t="shared" si="5"/>
        <v>0</v>
      </c>
      <c r="M63">
        <f t="shared" si="6"/>
        <v>0.08</v>
      </c>
      <c r="N63">
        <f t="shared" si="7"/>
        <v>0</v>
      </c>
    </row>
    <row r="64" spans="1:14" x14ac:dyDescent="0.3">
      <c r="A64" s="1">
        <v>3</v>
      </c>
      <c r="B64" t="s">
        <v>96</v>
      </c>
      <c r="C64" t="s">
        <v>3362</v>
      </c>
      <c r="F64">
        <v>0.12</v>
      </c>
      <c r="I64" t="str">
        <f t="shared" si="2"/>
        <v>N/A</v>
      </c>
      <c r="J64">
        <f t="shared" si="3"/>
        <v>7.4999999999999997E-2</v>
      </c>
      <c r="K64">
        <f t="shared" si="4"/>
        <v>0</v>
      </c>
      <c r="L64">
        <f t="shared" si="5"/>
        <v>0</v>
      </c>
      <c r="M64">
        <f t="shared" si="6"/>
        <v>0.12</v>
      </c>
      <c r="N64">
        <f t="shared" si="7"/>
        <v>0</v>
      </c>
    </row>
    <row r="65" spans="1:14" x14ac:dyDescent="0.3">
      <c r="A65" s="1">
        <v>4</v>
      </c>
      <c r="B65" t="s">
        <v>98</v>
      </c>
      <c r="C65" t="s">
        <v>7362</v>
      </c>
      <c r="F65">
        <v>0.09</v>
      </c>
      <c r="I65" t="str">
        <f t="shared" si="2"/>
        <v>N/A</v>
      </c>
      <c r="J65">
        <f t="shared" si="3"/>
        <v>0.13500000000000001</v>
      </c>
      <c r="K65">
        <f t="shared" si="4"/>
        <v>0</v>
      </c>
      <c r="L65">
        <f t="shared" si="5"/>
        <v>0</v>
      </c>
      <c r="M65">
        <f t="shared" si="6"/>
        <v>0.09</v>
      </c>
      <c r="N65">
        <f t="shared" si="7"/>
        <v>0</v>
      </c>
    </row>
    <row r="66" spans="1:14" x14ac:dyDescent="0.3">
      <c r="A66" s="1">
        <v>5</v>
      </c>
      <c r="B66" t="s">
        <v>100</v>
      </c>
      <c r="C66" t="s">
        <v>1160</v>
      </c>
      <c r="I66" t="str">
        <f t="shared" si="2"/>
        <v>N/A</v>
      </c>
      <c r="J66">
        <f t="shared" si="3"/>
        <v>0.20199999999999999</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4044</v>
      </c>
      <c r="I68" t="str">
        <f t="shared" si="2"/>
        <v>N/A</v>
      </c>
      <c r="J68">
        <f t="shared" si="3"/>
        <v>2650000000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7353</v>
      </c>
      <c r="I70" t="str">
        <f t="shared" si="2"/>
        <v>N/A</v>
      </c>
      <c r="J70" t="str">
        <f t="shared" si="3"/>
        <v>14.55</v>
      </c>
      <c r="K70">
        <f t="shared" si="4"/>
        <v>0</v>
      </c>
      <c r="L70">
        <f t="shared" si="5"/>
        <v>0</v>
      </c>
      <c r="M70">
        <f t="shared" si="6"/>
        <v>0</v>
      </c>
      <c r="N70">
        <f t="shared" si="7"/>
        <v>0</v>
      </c>
    </row>
    <row r="71" spans="1:14" x14ac:dyDescent="0.3">
      <c r="A71" s="1">
        <v>3</v>
      </c>
      <c r="B71" t="s">
        <v>105</v>
      </c>
      <c r="C71" t="s">
        <v>7363</v>
      </c>
      <c r="I71" t="str">
        <f t="shared" si="2"/>
        <v>N/A</v>
      </c>
      <c r="J71" t="str">
        <f t="shared" si="3"/>
        <v>14.02</v>
      </c>
      <c r="K71">
        <f t="shared" si="4"/>
        <v>0</v>
      </c>
      <c r="L71">
        <f t="shared" si="5"/>
        <v>0</v>
      </c>
      <c r="M71">
        <f t="shared" si="6"/>
        <v>0</v>
      </c>
      <c r="N71">
        <f t="shared" si="7"/>
        <v>0</v>
      </c>
    </row>
    <row r="72" spans="1:14" x14ac:dyDescent="0.3">
      <c r="A72" s="1">
        <v>4</v>
      </c>
      <c r="B72" t="s">
        <v>107</v>
      </c>
      <c r="C72" t="s">
        <v>110</v>
      </c>
      <c r="I72" t="str">
        <f t="shared" si="2"/>
        <v>N/A</v>
      </c>
      <c r="J72" t="str">
        <f t="shared" si="3"/>
        <v>1.10</v>
      </c>
      <c r="K72">
        <f t="shared" si="4"/>
        <v>0</v>
      </c>
      <c r="L72">
        <f t="shared" si="5"/>
        <v>0</v>
      </c>
      <c r="M72">
        <f t="shared" si="6"/>
        <v>0</v>
      </c>
      <c r="N72">
        <f t="shared" si="7"/>
        <v>0</v>
      </c>
    </row>
    <row r="73" spans="1:14" x14ac:dyDescent="0.3">
      <c r="A73" s="1">
        <v>5</v>
      </c>
      <c r="B73" t="s">
        <v>109</v>
      </c>
      <c r="C73" t="s">
        <v>1967</v>
      </c>
      <c r="I73" t="str">
        <f t="shared" si="2"/>
        <v>N/A</v>
      </c>
      <c r="J73" t="str">
        <f t="shared" si="3"/>
        <v>2.03</v>
      </c>
      <c r="K73">
        <f t="shared" si="4"/>
        <v>0</v>
      </c>
      <c r="L73">
        <f t="shared" si="5"/>
        <v>0</v>
      </c>
      <c r="M73">
        <f t="shared" si="6"/>
        <v>0</v>
      </c>
      <c r="N73">
        <f t="shared" si="7"/>
        <v>0</v>
      </c>
    </row>
    <row r="74" spans="1:14" x14ac:dyDescent="0.3">
      <c r="A74" s="1">
        <v>6</v>
      </c>
      <c r="B74" t="s">
        <v>111</v>
      </c>
      <c r="C74" t="s">
        <v>7364</v>
      </c>
      <c r="I74" t="str">
        <f t="shared" si="2"/>
        <v>N/A</v>
      </c>
      <c r="J74" t="str">
        <f t="shared" si="3"/>
        <v>677.06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7365</v>
      </c>
      <c r="I78" t="str">
        <f t="shared" si="2"/>
        <v>N/A</v>
      </c>
      <c r="J78" t="str">
        <f t="shared" si="3"/>
        <v>Dec 24, 2016</v>
      </c>
      <c r="K78">
        <f t="shared" si="4"/>
        <v>0</v>
      </c>
      <c r="L78">
        <f t="shared" si="5"/>
        <v>0</v>
      </c>
      <c r="M78">
        <f t="shared" si="6"/>
        <v>0</v>
      </c>
      <c r="N78">
        <f t="shared" si="7"/>
        <v>0</v>
      </c>
    </row>
    <row r="79" spans="1:14" x14ac:dyDescent="0.3">
      <c r="A79" s="1">
        <v>1</v>
      </c>
      <c r="B79" t="s">
        <v>117</v>
      </c>
      <c r="C79" t="s">
        <v>7365</v>
      </c>
      <c r="I79" t="str">
        <f t="shared" si="2"/>
        <v>N/A</v>
      </c>
      <c r="J79" t="str">
        <f t="shared" si="3"/>
        <v>Dec 24, 2016</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7366</v>
      </c>
      <c r="I81" t="str">
        <f t="shared" si="2"/>
        <v>N/A</v>
      </c>
      <c r="J81">
        <f t="shared" si="3"/>
        <v>0.14199999999999999</v>
      </c>
      <c r="K81">
        <f t="shared" si="4"/>
        <v>0</v>
      </c>
      <c r="L81">
        <f t="shared" si="5"/>
        <v>0</v>
      </c>
      <c r="M81">
        <f t="shared" si="6"/>
        <v>0</v>
      </c>
      <c r="N81">
        <f t="shared" si="7"/>
        <v>0</v>
      </c>
    </row>
    <row r="82" spans="1:14" x14ac:dyDescent="0.3">
      <c r="A82" s="1">
        <v>1</v>
      </c>
      <c r="B82" t="s">
        <v>121</v>
      </c>
      <c r="C82" t="s">
        <v>6192</v>
      </c>
      <c r="I82" t="str">
        <f t="shared" si="2"/>
        <v>N/A</v>
      </c>
      <c r="J82">
        <f t="shared" si="3"/>
        <v>0.1807</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7367</v>
      </c>
      <c r="I84" t="str">
        <f t="shared" si="2"/>
        <v>N/A</v>
      </c>
      <c r="J84">
        <f t="shared" si="3"/>
        <v>0.20600000000000002</v>
      </c>
      <c r="K84">
        <f t="shared" si="4"/>
        <v>0</v>
      </c>
      <c r="L84">
        <f t="shared" si="5"/>
        <v>0</v>
      </c>
      <c r="M84">
        <f t="shared" si="6"/>
        <v>0</v>
      </c>
      <c r="N84">
        <f t="shared" si="7"/>
        <v>0</v>
      </c>
    </row>
    <row r="85" spans="1:14" x14ac:dyDescent="0.3">
      <c r="A85" s="1">
        <v>1</v>
      </c>
      <c r="B85" t="s">
        <v>124</v>
      </c>
      <c r="C85" t="s">
        <v>7368</v>
      </c>
      <c r="I85" t="str">
        <f t="shared" si="2"/>
        <v>N/A</v>
      </c>
      <c r="J85">
        <f t="shared" si="3"/>
        <v>0.45340000000000003</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6054</v>
      </c>
      <c r="I87" t="str">
        <f t="shared" si="2"/>
        <v>N/A</v>
      </c>
      <c r="J87">
        <f t="shared" si="3"/>
        <v>1310000000</v>
      </c>
      <c r="K87">
        <f t="shared" si="4"/>
        <v>0</v>
      </c>
      <c r="L87">
        <f t="shared" si="5"/>
        <v>0</v>
      </c>
      <c r="M87">
        <f t="shared" si="6"/>
        <v>0</v>
      </c>
      <c r="N87">
        <f t="shared" si="7"/>
        <v>0</v>
      </c>
    </row>
    <row r="88" spans="1:14" x14ac:dyDescent="0.3">
      <c r="A88" s="1">
        <v>1</v>
      </c>
      <c r="B88" t="s">
        <v>128</v>
      </c>
      <c r="C88" t="s">
        <v>4243</v>
      </c>
      <c r="I88" t="str">
        <f t="shared" si="2"/>
        <v>N/A</v>
      </c>
      <c r="J88" t="str">
        <f t="shared" si="3"/>
        <v>2.08</v>
      </c>
      <c r="K88">
        <f t="shared" si="4"/>
        <v>0</v>
      </c>
      <c r="L88">
        <f t="shared" si="5"/>
        <v>0</v>
      </c>
      <c r="M88">
        <f t="shared" si="6"/>
        <v>0</v>
      </c>
      <c r="N88">
        <f t="shared" si="7"/>
        <v>0</v>
      </c>
    </row>
    <row r="89" spans="1:14" x14ac:dyDescent="0.3">
      <c r="A89" s="1">
        <v>2</v>
      </c>
      <c r="B89" t="s">
        <v>130</v>
      </c>
      <c r="C89" t="s">
        <v>254</v>
      </c>
      <c r="I89" t="str">
        <f t="shared" si="2"/>
        <v>N/A</v>
      </c>
      <c r="J89">
        <f t="shared" si="3"/>
        <v>5.5E-2</v>
      </c>
      <c r="K89">
        <f t="shared" si="4"/>
        <v>0</v>
      </c>
      <c r="L89">
        <f t="shared" si="5"/>
        <v>0</v>
      </c>
      <c r="M89">
        <f t="shared" si="6"/>
        <v>0</v>
      </c>
      <c r="N89">
        <f t="shared" si="7"/>
        <v>0</v>
      </c>
    </row>
    <row r="90" spans="1:14" x14ac:dyDescent="0.3">
      <c r="A90" s="1">
        <v>3</v>
      </c>
      <c r="B90" t="s">
        <v>132</v>
      </c>
      <c r="C90" t="s">
        <v>3373</v>
      </c>
      <c r="I90" t="str">
        <f t="shared" si="2"/>
        <v>N/A</v>
      </c>
      <c r="J90">
        <f t="shared" si="3"/>
        <v>840000000</v>
      </c>
      <c r="K90">
        <f t="shared" si="4"/>
        <v>0</v>
      </c>
      <c r="L90">
        <f t="shared" si="5"/>
        <v>0</v>
      </c>
      <c r="M90">
        <f t="shared" si="6"/>
        <v>0</v>
      </c>
      <c r="N90">
        <f t="shared" si="7"/>
        <v>0</v>
      </c>
    </row>
    <row r="91" spans="1:14" x14ac:dyDescent="0.3">
      <c r="A91" s="1">
        <v>4</v>
      </c>
      <c r="B91" t="s">
        <v>134</v>
      </c>
      <c r="C91" t="s">
        <v>7369</v>
      </c>
      <c r="I91" t="str">
        <f t="shared" si="2"/>
        <v>N/A</v>
      </c>
      <c r="J91">
        <f t="shared" si="3"/>
        <v>258100000.00000003</v>
      </c>
      <c r="K91">
        <f t="shared" si="4"/>
        <v>0</v>
      </c>
      <c r="L91">
        <f t="shared" si="5"/>
        <v>0</v>
      </c>
      <c r="M91">
        <f t="shared" si="6"/>
        <v>0</v>
      </c>
      <c r="N91">
        <f t="shared" si="7"/>
        <v>0</v>
      </c>
    </row>
    <row r="92" spans="1:14" x14ac:dyDescent="0.3">
      <c r="A92" s="1">
        <v>5</v>
      </c>
      <c r="B92" t="s">
        <v>136</v>
      </c>
      <c r="C92" t="s">
        <v>7370</v>
      </c>
      <c r="I92" t="str">
        <f t="shared" si="2"/>
        <v>N/A</v>
      </c>
      <c r="J92">
        <f t="shared" si="3"/>
        <v>185600000</v>
      </c>
      <c r="K92">
        <f t="shared" si="4"/>
        <v>0</v>
      </c>
      <c r="L92">
        <f t="shared" si="5"/>
        <v>0</v>
      </c>
      <c r="M92">
        <f t="shared" si="6"/>
        <v>0</v>
      </c>
      <c r="N92">
        <f t="shared" si="7"/>
        <v>0</v>
      </c>
    </row>
    <row r="93" spans="1:14" x14ac:dyDescent="0.3">
      <c r="A93" s="1">
        <v>6</v>
      </c>
      <c r="B93" t="s">
        <v>138</v>
      </c>
      <c r="C93" t="s">
        <v>7354</v>
      </c>
      <c r="I93" t="str">
        <f t="shared" si="2"/>
        <v>N/A</v>
      </c>
      <c r="J93" t="str">
        <f t="shared" si="3"/>
        <v>29.4</v>
      </c>
      <c r="K93">
        <f t="shared" si="4"/>
        <v>0</v>
      </c>
      <c r="L93">
        <f t="shared" si="5"/>
        <v>0</v>
      </c>
      <c r="M93">
        <f t="shared" si="6"/>
        <v>0</v>
      </c>
      <c r="N93">
        <f t="shared" si="7"/>
        <v>0</v>
      </c>
    </row>
    <row r="94" spans="1:14" x14ac:dyDescent="0.3">
      <c r="A94" s="1">
        <v>7</v>
      </c>
      <c r="B94" t="s">
        <v>139</v>
      </c>
      <c r="C94" t="s">
        <v>7371</v>
      </c>
      <c r="I94" t="str">
        <f t="shared" si="2"/>
        <v>N/A</v>
      </c>
      <c r="J94">
        <f t="shared" si="3"/>
        <v>-1.2E-2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7372</v>
      </c>
      <c r="I96" t="str">
        <f t="shared" si="2"/>
        <v>N/A</v>
      </c>
      <c r="J96">
        <f t="shared" si="3"/>
        <v>226600000</v>
      </c>
      <c r="K96">
        <f t="shared" si="4"/>
        <v>0</v>
      </c>
      <c r="L96">
        <f t="shared" si="5"/>
        <v>0</v>
      </c>
      <c r="M96">
        <f t="shared" si="6"/>
        <v>0</v>
      </c>
      <c r="N96">
        <f t="shared" si="7"/>
        <v>0</v>
      </c>
    </row>
    <row r="97" spans="1:14" x14ac:dyDescent="0.3">
      <c r="A97" s="1">
        <v>1</v>
      </c>
      <c r="B97" t="s">
        <v>142</v>
      </c>
      <c r="C97" t="s">
        <v>247</v>
      </c>
      <c r="I97" t="str">
        <f t="shared" si="2"/>
        <v>N/A</v>
      </c>
      <c r="J97" t="str">
        <f t="shared" si="3"/>
        <v>0.36</v>
      </c>
      <c r="K97">
        <f t="shared" si="4"/>
        <v>0</v>
      </c>
      <c r="L97">
        <f t="shared" si="5"/>
        <v>0</v>
      </c>
      <c r="M97">
        <f t="shared" si="6"/>
        <v>0</v>
      </c>
      <c r="N97">
        <f t="shared" si="7"/>
        <v>0</v>
      </c>
    </row>
    <row r="98" spans="1:14" x14ac:dyDescent="0.3">
      <c r="A98" s="1">
        <v>2</v>
      </c>
      <c r="B98" t="s">
        <v>144</v>
      </c>
      <c r="I98" t="str">
        <f t="shared" si="2"/>
        <v>N/A</v>
      </c>
      <c r="J98">
        <f t="shared" si="3"/>
        <v>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C100" t="s">
        <v>7373</v>
      </c>
      <c r="I100" t="str">
        <f t="shared" si="2"/>
        <v>N/A</v>
      </c>
      <c r="J100" t="str">
        <f t="shared" si="3"/>
        <v>2.33</v>
      </c>
      <c r="K100">
        <f t="shared" si="4"/>
        <v>0</v>
      </c>
      <c r="L100">
        <f t="shared" si="5"/>
        <v>0</v>
      </c>
      <c r="M100">
        <f t="shared" si="6"/>
        <v>0</v>
      </c>
      <c r="N100">
        <f t="shared" si="7"/>
        <v>0</v>
      </c>
    </row>
    <row r="101" spans="1:14" x14ac:dyDescent="0.3">
      <c r="A101" s="1">
        <v>5</v>
      </c>
      <c r="B101" t="s">
        <v>149</v>
      </c>
      <c r="C101" t="s">
        <v>3351</v>
      </c>
      <c r="I101" t="str">
        <f t="shared" si="2"/>
        <v>N/A</v>
      </c>
      <c r="J101" t="str">
        <f t="shared" si="3"/>
        <v>0.63</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7374</v>
      </c>
      <c r="I103" t="str">
        <f t="shared" si="2"/>
        <v>N/A</v>
      </c>
      <c r="J103">
        <f t="shared" si="3"/>
        <v>207200000</v>
      </c>
      <c r="K103">
        <f t="shared" si="4"/>
        <v>0</v>
      </c>
      <c r="L103">
        <f t="shared" si="5"/>
        <v>0</v>
      </c>
      <c r="M103">
        <f t="shared" si="6"/>
        <v>0</v>
      </c>
      <c r="N103">
        <f t="shared" si="7"/>
        <v>0</v>
      </c>
    </row>
    <row r="104" spans="1:14" x14ac:dyDescent="0.3">
      <c r="A104" s="1">
        <v>1</v>
      </c>
      <c r="B104" t="s">
        <v>152</v>
      </c>
      <c r="C104" t="s">
        <v>7375</v>
      </c>
      <c r="I104" t="str">
        <f t="shared" si="2"/>
        <v>N/A</v>
      </c>
      <c r="J104">
        <f t="shared" si="3"/>
        <v>135520000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108</v>
      </c>
      <c r="I106" t="str">
        <f t="shared" si="2"/>
        <v>N/A</v>
      </c>
      <c r="J106" t="str">
        <f t="shared" si="3"/>
        <v>0.65</v>
      </c>
      <c r="K106">
        <f t="shared" si="4"/>
        <v>0</v>
      </c>
      <c r="L106">
        <f t="shared" si="5"/>
        <v>0</v>
      </c>
      <c r="M106">
        <f t="shared" si="6"/>
        <v>0</v>
      </c>
      <c r="N106">
        <f t="shared" si="7"/>
        <v>0</v>
      </c>
    </row>
    <row r="107" spans="1:14" x14ac:dyDescent="0.3">
      <c r="A107" s="1">
        <v>1</v>
      </c>
      <c r="B107" t="s">
        <v>153</v>
      </c>
      <c r="C107" t="s">
        <v>7376</v>
      </c>
      <c r="I107" t="str">
        <f t="shared" si="2"/>
        <v>N/A</v>
      </c>
      <c r="J107">
        <f t="shared" si="3"/>
        <v>2.0800000000000003E-2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7377</v>
      </c>
      <c r="I109" t="str">
        <f t="shared" si="2"/>
        <v>N/A</v>
      </c>
      <c r="J109" t="str">
        <f t="shared" si="3"/>
        <v>479.50</v>
      </c>
      <c r="K109">
        <f t="shared" si="4"/>
        <v>0</v>
      </c>
      <c r="L109">
        <f t="shared" si="5"/>
        <v>0</v>
      </c>
      <c r="M109">
        <f t="shared" si="6"/>
        <v>0</v>
      </c>
      <c r="N109">
        <f t="shared" si="7"/>
        <v>0</v>
      </c>
    </row>
    <row r="110" spans="1:14" x14ac:dyDescent="0.3">
      <c r="A110" s="1">
        <v>4</v>
      </c>
      <c r="B110" t="s">
        <v>159</v>
      </c>
      <c r="C110" t="s">
        <v>7378</v>
      </c>
      <c r="I110" t="str">
        <f t="shared" si="2"/>
        <v>N/A</v>
      </c>
      <c r="J110" t="str">
        <f t="shared" si="3"/>
        <v>344.98</v>
      </c>
      <c r="K110">
        <f t="shared" si="4"/>
        <v>0</v>
      </c>
      <c r="L110">
        <f t="shared" si="5"/>
        <v>0</v>
      </c>
      <c r="M110">
        <f t="shared" si="6"/>
        <v>0</v>
      </c>
      <c r="N110">
        <f t="shared" si="7"/>
        <v>0</v>
      </c>
    </row>
    <row r="111" spans="1:14" x14ac:dyDescent="0.3">
      <c r="A111" s="1">
        <v>5</v>
      </c>
      <c r="B111" t="s">
        <v>161</v>
      </c>
      <c r="C111" t="s">
        <v>7379</v>
      </c>
      <c r="I111" t="str">
        <f t="shared" si="2"/>
        <v>N/A</v>
      </c>
      <c r="J111" t="str">
        <f t="shared" si="3"/>
        <v>430.77</v>
      </c>
      <c r="K111">
        <f t="shared" si="4"/>
        <v>0</v>
      </c>
      <c r="L111">
        <f t="shared" si="5"/>
        <v>0</v>
      </c>
      <c r="M111">
        <f t="shared" si="6"/>
        <v>0</v>
      </c>
      <c r="N111">
        <f t="shared" si="7"/>
        <v>0</v>
      </c>
    </row>
    <row r="112" spans="1:14" x14ac:dyDescent="0.3">
      <c r="A112" s="1">
        <v>6</v>
      </c>
      <c r="B112" t="s">
        <v>163</v>
      </c>
      <c r="C112" t="s">
        <v>7380</v>
      </c>
      <c r="I112" t="str">
        <f t="shared" si="2"/>
        <v>N/A</v>
      </c>
      <c r="J112" t="str">
        <f t="shared" si="3"/>
        <v>425.77</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5200</v>
      </c>
      <c r="I114" t="str">
        <f t="shared" si="2"/>
        <v>N/A</v>
      </c>
      <c r="J114">
        <f t="shared" si="3"/>
        <v>2380000</v>
      </c>
      <c r="K114">
        <f t="shared" si="4"/>
        <v>0</v>
      </c>
      <c r="L114">
        <f t="shared" si="5"/>
        <v>0</v>
      </c>
      <c r="M114">
        <f t="shared" si="6"/>
        <v>0</v>
      </c>
      <c r="N114">
        <f t="shared" si="7"/>
        <v>0</v>
      </c>
    </row>
    <row r="115" spans="1:14" x14ac:dyDescent="0.3">
      <c r="A115" s="1">
        <v>1</v>
      </c>
      <c r="B115" t="s">
        <v>167</v>
      </c>
      <c r="C115" t="s">
        <v>2443</v>
      </c>
      <c r="I115" t="str">
        <f t="shared" si="2"/>
        <v>N/A</v>
      </c>
      <c r="J115">
        <f t="shared" si="3"/>
        <v>2800000</v>
      </c>
      <c r="K115">
        <f t="shared" si="4"/>
        <v>0</v>
      </c>
      <c r="L115">
        <f t="shared" si="5"/>
        <v>0</v>
      </c>
      <c r="M115">
        <f t="shared" si="6"/>
        <v>0</v>
      </c>
      <c r="N115">
        <f t="shared" si="7"/>
        <v>0</v>
      </c>
    </row>
    <row r="116" spans="1:14" x14ac:dyDescent="0.3">
      <c r="A116" s="1">
        <v>2</v>
      </c>
      <c r="B116" t="s">
        <v>169</v>
      </c>
      <c r="C116" t="s">
        <v>7381</v>
      </c>
      <c r="I116" t="str">
        <f t="shared" si="2"/>
        <v>N/A</v>
      </c>
      <c r="J116">
        <f t="shared" si="3"/>
        <v>620360000</v>
      </c>
      <c r="K116">
        <f t="shared" si="4"/>
        <v>0</v>
      </c>
      <c r="L116">
        <f t="shared" si="5"/>
        <v>0</v>
      </c>
      <c r="M116">
        <f t="shared" si="6"/>
        <v>0</v>
      </c>
      <c r="N116">
        <f t="shared" si="7"/>
        <v>0</v>
      </c>
    </row>
    <row r="117" spans="1:14" x14ac:dyDescent="0.3">
      <c r="A117" s="1">
        <v>3</v>
      </c>
      <c r="B117" t="s">
        <v>171</v>
      </c>
      <c r="C117" t="s">
        <v>7382</v>
      </c>
      <c r="I117" t="str">
        <f t="shared" si="2"/>
        <v>N/A</v>
      </c>
      <c r="J117">
        <f t="shared" si="3"/>
        <v>608690000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65</v>
      </c>
      <c r="I125" t="str">
        <f t="shared" si="8"/>
        <v>N/A</v>
      </c>
      <c r="J125" t="str">
        <f t="shared" si="9"/>
        <v>0.08</v>
      </c>
      <c r="K125">
        <f t="shared" si="10"/>
        <v>0</v>
      </c>
      <c r="L125">
        <f t="shared" si="11"/>
        <v>0</v>
      </c>
      <c r="M125">
        <f t="shared" si="12"/>
        <v>0</v>
      </c>
      <c r="N125">
        <f t="shared" si="13"/>
        <v>0</v>
      </c>
    </row>
    <row r="126" spans="1:14" x14ac:dyDescent="0.3">
      <c r="A126" s="1">
        <v>1</v>
      </c>
      <c r="B126" t="s">
        <v>180</v>
      </c>
      <c r="C126" t="s">
        <v>7383</v>
      </c>
      <c r="I126" t="str">
        <f t="shared" si="8"/>
        <v>N/A</v>
      </c>
      <c r="J126">
        <f t="shared" si="9"/>
        <v>1.5100000000000001E-2</v>
      </c>
      <c r="K126">
        <f t="shared" si="10"/>
        <v>0</v>
      </c>
      <c r="L126">
        <f t="shared" si="11"/>
        <v>0</v>
      </c>
      <c r="M126">
        <f t="shared" si="12"/>
        <v>0</v>
      </c>
      <c r="N126">
        <f t="shared" si="13"/>
        <v>0</v>
      </c>
    </row>
    <row r="127" spans="1:14" x14ac:dyDescent="0.3">
      <c r="A127" s="1">
        <v>2</v>
      </c>
      <c r="B127" t="s">
        <v>181</v>
      </c>
      <c r="C127" t="s">
        <v>3525</v>
      </c>
      <c r="I127" t="str">
        <f t="shared" si="8"/>
        <v>N/A</v>
      </c>
      <c r="J127" t="str">
        <f t="shared" si="9"/>
        <v>0.11</v>
      </c>
      <c r="K127">
        <f t="shared" si="10"/>
        <v>0</v>
      </c>
      <c r="L127">
        <f t="shared" si="11"/>
        <v>0</v>
      </c>
      <c r="M127">
        <f t="shared" si="12"/>
        <v>0</v>
      </c>
      <c r="N127">
        <f t="shared" si="13"/>
        <v>0</v>
      </c>
    </row>
    <row r="128" spans="1:14" x14ac:dyDescent="0.3">
      <c r="A128" s="1">
        <v>3</v>
      </c>
      <c r="B128" t="s">
        <v>183</v>
      </c>
      <c r="C128" t="s">
        <v>7384</v>
      </c>
      <c r="I128" t="str">
        <f t="shared" si="8"/>
        <v>N/A</v>
      </c>
      <c r="J128">
        <f t="shared" si="9"/>
        <v>2.9999999999999997E-4</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C130" t="s">
        <v>6273</v>
      </c>
      <c r="I130" t="str">
        <f t="shared" si="8"/>
        <v>N/A</v>
      </c>
      <c r="J130">
        <f t="shared" si="9"/>
        <v>0.35369999999999996</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C132" t="s">
        <v>7385</v>
      </c>
      <c r="I132" t="str">
        <f t="shared" si="8"/>
        <v>N/A</v>
      </c>
      <c r="J132" t="str">
        <f t="shared" si="9"/>
        <v>Oct 20, 2016</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7386</v>
      </c>
      <c r="C138" t="s">
        <v>7387</v>
      </c>
      <c r="F138">
        <v>63</v>
      </c>
      <c r="I138" t="str">
        <f t="shared" si="8"/>
        <v>N/A</v>
      </c>
      <c r="J138" t="str">
        <f t="shared" si="9"/>
        <v>Founder, CEO &amp; Exec. Director</v>
      </c>
      <c r="K138">
        <f t="shared" si="10"/>
        <v>0</v>
      </c>
      <c r="L138">
        <f t="shared" si="11"/>
        <v>0</v>
      </c>
      <c r="M138">
        <f t="shared" si="12"/>
        <v>63</v>
      </c>
      <c r="N138">
        <f t="shared" si="13"/>
        <v>0</v>
      </c>
    </row>
    <row r="139" spans="1:14" x14ac:dyDescent="0.3">
      <c r="A139" s="1">
        <v>1</v>
      </c>
      <c r="B139" t="s">
        <v>7388</v>
      </c>
      <c r="C139" t="s">
        <v>7389</v>
      </c>
      <c r="D139" t="s">
        <v>7390</v>
      </c>
      <c r="F139">
        <v>58</v>
      </c>
      <c r="I139" t="str">
        <f t="shared" si="8"/>
        <v>N/A</v>
      </c>
      <c r="J139" t="str">
        <f t="shared" si="9"/>
        <v>CFO, Deputy Chief Exec. Officer &amp; Exec. Director</v>
      </c>
      <c r="K139" t="str">
        <f t="shared" si="10"/>
        <v>976k</v>
      </c>
      <c r="L139">
        <f t="shared" si="11"/>
        <v>0</v>
      </c>
      <c r="M139">
        <f t="shared" si="12"/>
        <v>58</v>
      </c>
      <c r="N139">
        <f t="shared" si="13"/>
        <v>0</v>
      </c>
    </row>
    <row r="140" spans="1:14" x14ac:dyDescent="0.3">
      <c r="A140" s="1">
        <v>2</v>
      </c>
      <c r="B140" t="s">
        <v>7391</v>
      </c>
      <c r="C140" t="s">
        <v>7392</v>
      </c>
      <c r="I140" t="str">
        <f t="shared" si="8"/>
        <v>N/A</v>
      </c>
      <c r="J140" t="str">
        <f t="shared" si="9"/>
        <v>Chief Information Officer</v>
      </c>
      <c r="K140">
        <f t="shared" si="10"/>
        <v>0</v>
      </c>
      <c r="L140">
        <f t="shared" si="11"/>
        <v>0</v>
      </c>
      <c r="M140">
        <f t="shared" si="12"/>
        <v>0</v>
      </c>
      <c r="N140">
        <f t="shared" si="13"/>
        <v>0</v>
      </c>
    </row>
    <row r="141" spans="1:14" x14ac:dyDescent="0.3">
      <c r="A141" s="1">
        <v>3</v>
      </c>
      <c r="B141" t="s">
        <v>7393</v>
      </c>
      <c r="C141" t="s">
        <v>7394</v>
      </c>
      <c r="I141" t="str">
        <f t="shared" si="8"/>
        <v>N/A</v>
      </c>
      <c r="J141" t="str">
        <f t="shared" si="9"/>
        <v>Head of Investor Relations</v>
      </c>
      <c r="K141">
        <f t="shared" si="10"/>
        <v>0</v>
      </c>
      <c r="L141">
        <f t="shared" si="11"/>
        <v>0</v>
      </c>
      <c r="M141">
        <f t="shared" si="12"/>
        <v>0</v>
      </c>
      <c r="N141">
        <f t="shared" si="13"/>
        <v>0</v>
      </c>
    </row>
    <row r="142" spans="1:14" x14ac:dyDescent="0.3">
      <c r="A142" s="1">
        <v>4</v>
      </c>
      <c r="B142" t="s">
        <v>7395</v>
      </c>
      <c r="C142" t="s">
        <v>7396</v>
      </c>
      <c r="I142" t="str">
        <f t="shared" si="8"/>
        <v>N/A</v>
      </c>
      <c r="J142" t="str">
        <f t="shared" si="9"/>
        <v>Interim Group HR Director</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7397</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Huhtamäki Oyj</v>
      </c>
    </row>
    <row r="2" spans="1:11" x14ac:dyDescent="0.3">
      <c r="B2" t="s">
        <v>2</v>
      </c>
      <c r="C2" t="s">
        <v>7398</v>
      </c>
      <c r="K2" t="str">
        <f>LEFT(C1,FIND("(",C1) - 2)</f>
        <v>Huhtamäki Oyj</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$34.36, down .75% after opening up slightly over yesterday's close</v>
      </c>
    </row>
    <row r="5" spans="1:11" x14ac:dyDescent="0.3">
      <c r="K5" t="str">
        <f>"The one year target estimate for " &amp; D1 &amp; " is " &amp; TEXT(C23,"$####.00")</f>
        <v>The one year target estimate for Huhtamäki Oyj is $39.44</v>
      </c>
    </row>
    <row r="6" spans="1:11" x14ac:dyDescent="0.3">
      <c r="K6" t="str">
        <f>" which would be " &amp; IF(OR(LEFT(ABS((C23-C2)/C2*100),1)="8",LEFT(ABS((C23-C2)/C2*100),2)="18"), "an ", "a ")  &amp;TEXT(ABS((C23-C2)/C2),"####.00%")&amp;IF((C23-C2)&gt;0," increase over"," decrease from")&amp;" the current price"</f>
        <v xml:space="preserve"> which would be a 14.78% increase over the current price</v>
      </c>
    </row>
    <row r="7" spans="1:11" x14ac:dyDescent="0.3">
      <c r="A7" s="1">
        <v>0</v>
      </c>
      <c r="B7" t="s">
        <v>5</v>
      </c>
      <c r="C7" t="s">
        <v>7399</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9.09% from last quarter based on the average of 6 analyst estimates (Yahoo Finance)</v>
      </c>
    </row>
    <row r="8" spans="1:11" x14ac:dyDescent="0.3">
      <c r="A8" s="1">
        <v>1</v>
      </c>
      <c r="B8" t="s">
        <v>7</v>
      </c>
      <c r="C8" t="s">
        <v>7400</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7401</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7402</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$0.01 in the 2 months leading up to the earnings report</v>
      </c>
    </row>
    <row r="11" spans="1:11" x14ac:dyDescent="0.3">
      <c r="A11" s="1">
        <v>4</v>
      </c>
      <c r="B11" t="s">
        <v>13</v>
      </c>
      <c r="C11" t="s">
        <v>7403</v>
      </c>
      <c r="K11" t="str">
        <f>K42</f>
        <v>No positive trends</v>
      </c>
    </row>
    <row r="12" spans="1:11" x14ac:dyDescent="0.3">
      <c r="A12" s="1">
        <v>5</v>
      </c>
      <c r="B12" t="s">
        <v>15</v>
      </c>
      <c r="C12" t="s">
        <v>7404</v>
      </c>
      <c r="D12" t="str">
        <f>LEFT(C12,FIND("-",C12)-2)</f>
        <v>32.26</v>
      </c>
      <c r="E12" t="str">
        <f>TRIM(RIGHT(C12,FIND("-",C12)-1))</f>
        <v>42.33</v>
      </c>
    </row>
    <row r="13" spans="1:11" x14ac:dyDescent="0.3">
      <c r="A13" s="1">
        <v>6</v>
      </c>
      <c r="B13" t="s">
        <v>17</v>
      </c>
      <c r="C13" t="s">
        <v>7405</v>
      </c>
    </row>
    <row r="14" spans="1:11" x14ac:dyDescent="0.3">
      <c r="A14" s="1">
        <v>7</v>
      </c>
      <c r="B14" t="s">
        <v>19</v>
      </c>
      <c r="C14" t="s">
        <v>7406</v>
      </c>
    </row>
    <row r="16" spans="1:11" x14ac:dyDescent="0.3">
      <c r="A16" s="1">
        <v>0</v>
      </c>
      <c r="B16" t="s">
        <v>21</v>
      </c>
      <c r="C16" t="s">
        <v>7407</v>
      </c>
    </row>
    <row r="17" spans="1:13" x14ac:dyDescent="0.3">
      <c r="A17" s="1">
        <v>1</v>
      </c>
      <c r="B17" t="s">
        <v>23</v>
      </c>
      <c r="K17" t="str">
        <f>K2 &amp; K3 &amp; ". " &amp; K4 &amp; ". " &amp; K5 &amp; K6 &amp; ". " &amp; K7 &amp; ". " &amp; K8 &amp; ". " &amp; K9 &amp; "."</f>
        <v>Huhtamäki Oyj is scheduled to report earnings on Jul 21, 2017. The stock is currently trading at $34.36, down .75% after opening up slightly over yesterday's close. The one year target estimate for Huhtamäki Oyj is $39.44 which would be a 14.78% increase over the current price. Earnings are expected to decrease by 9.09% from last quarter based on the average of 6 analyst estimates (Yahoo Finance). The stock is trading in the low end of its 52-week range. Over the last 4 quarters, we've seen a positive earnings surprise 2 times, and a negative earnings surprise 2 times.</v>
      </c>
    </row>
    <row r="18" spans="1:13" x14ac:dyDescent="0.3">
      <c r="A18" s="1">
        <v>2</v>
      </c>
      <c r="B18" t="s">
        <v>24</v>
      </c>
      <c r="C18" t="s">
        <v>7408</v>
      </c>
    </row>
    <row r="19" spans="1:13" x14ac:dyDescent="0.3">
      <c r="A19" s="1">
        <v>3</v>
      </c>
      <c r="B19" t="s">
        <v>26</v>
      </c>
      <c r="C19" t="s">
        <v>2584</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7409</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6</v>
      </c>
      <c r="D27">
        <v>5</v>
      </c>
      <c r="E27">
        <v>7</v>
      </c>
      <c r="F27">
        <v>7</v>
      </c>
      <c r="J27">
        <f>IF(K27 &lt;&gt; "",6, 0)</f>
        <v>0</v>
      </c>
      <c r="K27" t="str">
        <f>IF(I172="pos_trend",B172,"")</f>
        <v/>
      </c>
      <c r="L27" t="str">
        <f t="shared" si="0"/>
        <v/>
      </c>
      <c r="M27" t="str">
        <f t="shared" si="1"/>
        <v/>
      </c>
    </row>
    <row r="28" spans="1:13" x14ac:dyDescent="0.3">
      <c r="A28" s="1">
        <v>1</v>
      </c>
      <c r="B28" t="s">
        <v>41</v>
      </c>
      <c r="C28">
        <v>0.55000000000000004</v>
      </c>
      <c r="D28">
        <v>0.5</v>
      </c>
      <c r="E28">
        <v>1.96</v>
      </c>
      <c r="F28">
        <v>2.19</v>
      </c>
      <c r="J28">
        <f>IF(K28 &lt;&gt; "",7, 0)</f>
        <v>0</v>
      </c>
      <c r="K28" t="str">
        <f>IF(I173="pos_trend",B173,"")</f>
        <v/>
      </c>
      <c r="L28" t="str">
        <f t="shared" si="0"/>
        <v/>
      </c>
      <c r="M28" t="str">
        <f t="shared" si="1"/>
        <v/>
      </c>
    </row>
    <row r="29" spans="1:13" x14ac:dyDescent="0.3">
      <c r="A29" s="1">
        <v>2</v>
      </c>
      <c r="B29" t="s">
        <v>42</v>
      </c>
      <c r="C29">
        <v>0.52</v>
      </c>
      <c r="D29">
        <v>0.45</v>
      </c>
      <c r="E29">
        <v>1.84</v>
      </c>
      <c r="F29">
        <v>2.11</v>
      </c>
      <c r="J29">
        <f>IF(K29 &lt;&gt; "",8, 0)</f>
        <v>0</v>
      </c>
      <c r="K29" t="str">
        <f>IF(I174="pos_trend",B174,"")</f>
        <v/>
      </c>
      <c r="L29" t="str">
        <f t="shared" si="0"/>
        <v/>
      </c>
      <c r="M29" t="str">
        <f t="shared" si="1"/>
        <v/>
      </c>
    </row>
    <row r="30" spans="1:13" x14ac:dyDescent="0.3">
      <c r="A30" s="1">
        <v>3</v>
      </c>
      <c r="B30" t="s">
        <v>43</v>
      </c>
      <c r="C30">
        <v>0.56999999999999995</v>
      </c>
      <c r="D30">
        <v>0.53</v>
      </c>
      <c r="E30">
        <v>2.0499999999999998</v>
      </c>
      <c r="F30">
        <v>2.29</v>
      </c>
      <c r="J30">
        <f>IF(K30 &lt;&gt; "",9, 0)</f>
        <v>0</v>
      </c>
      <c r="K30" t="str">
        <f>IF(I185="pos_trend",B185,"")</f>
        <v/>
      </c>
      <c r="L30" t="str">
        <f t="shared" si="0"/>
        <v/>
      </c>
      <c r="M30" t="str">
        <f t="shared" si="1"/>
        <v/>
      </c>
    </row>
    <row r="31" spans="1:13" x14ac:dyDescent="0.3">
      <c r="A31" s="1">
        <v>4</v>
      </c>
      <c r="B31" t="s">
        <v>44</v>
      </c>
      <c r="C31">
        <v>0.54</v>
      </c>
      <c r="D31">
        <v>0.46</v>
      </c>
      <c r="E31">
        <v>1.83</v>
      </c>
      <c r="F31">
        <v>1.96</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3333</v>
      </c>
      <c r="D34" t="s">
        <v>3333</v>
      </c>
      <c r="E34" t="s">
        <v>3249</v>
      </c>
      <c r="F34" t="s">
        <v>3249</v>
      </c>
      <c r="J34">
        <f>IF(K34 &lt;&gt; "",13, 0)</f>
        <v>0</v>
      </c>
      <c r="K34" t="str">
        <f>IF(I196="pos_trend",B196,"")</f>
        <v/>
      </c>
      <c r="L34" t="str">
        <f t="shared" si="0"/>
        <v/>
      </c>
      <c r="M34" t="str">
        <f t="shared" si="1"/>
        <v/>
      </c>
    </row>
    <row r="35" spans="1:13" x14ac:dyDescent="0.3">
      <c r="A35" s="1">
        <v>1</v>
      </c>
      <c r="B35" t="s">
        <v>41</v>
      </c>
      <c r="C35" t="s">
        <v>7410</v>
      </c>
      <c r="D35" t="s">
        <v>7411</v>
      </c>
      <c r="E35" t="s">
        <v>7412</v>
      </c>
      <c r="F35" t="s">
        <v>7413</v>
      </c>
      <c r="J35">
        <f>IF(K35 &lt;&gt; "",14, 0)</f>
        <v>0</v>
      </c>
      <c r="K35" t="str">
        <f>IF(I201="pos_trend",B201,"")</f>
        <v/>
      </c>
      <c r="L35" t="str">
        <f t="shared" si="0"/>
        <v/>
      </c>
      <c r="M35" t="str">
        <f t="shared" si="1"/>
        <v/>
      </c>
    </row>
    <row r="36" spans="1:13" x14ac:dyDescent="0.3">
      <c r="A36" s="1">
        <v>2</v>
      </c>
      <c r="B36" t="s">
        <v>42</v>
      </c>
      <c r="C36" t="s">
        <v>7414</v>
      </c>
      <c r="D36" t="s">
        <v>7415</v>
      </c>
      <c r="E36" t="s">
        <v>7416</v>
      </c>
      <c r="F36" t="s">
        <v>6608</v>
      </c>
      <c r="J36">
        <f>IF(K36 &lt;&gt; "",15, 0)</f>
        <v>0</v>
      </c>
      <c r="K36" t="str">
        <f>IF(I202="pos_trend",B202,"")</f>
        <v/>
      </c>
      <c r="L36" t="str">
        <f t="shared" si="0"/>
        <v/>
      </c>
      <c r="M36" t="str">
        <f t="shared" si="1"/>
        <v/>
      </c>
    </row>
    <row r="37" spans="1:13" x14ac:dyDescent="0.3">
      <c r="A37" s="1">
        <v>3</v>
      </c>
      <c r="B37" t="s">
        <v>43</v>
      </c>
      <c r="C37" t="s">
        <v>7417</v>
      </c>
      <c r="D37" t="s">
        <v>7418</v>
      </c>
      <c r="E37" t="s">
        <v>7419</v>
      </c>
      <c r="F37" t="s">
        <v>7420</v>
      </c>
      <c r="J37">
        <f>IF(K37 &lt;&gt; "",16, 0)</f>
        <v>0</v>
      </c>
      <c r="K37" t="str">
        <f>IF(I203="pos_trend",B203,"")</f>
        <v/>
      </c>
      <c r="L37" t="str">
        <f t="shared" si="0"/>
        <v/>
      </c>
      <c r="M37" t="str">
        <f t="shared" si="1"/>
        <v/>
      </c>
    </row>
    <row r="38" spans="1:13" x14ac:dyDescent="0.3">
      <c r="A38" s="1">
        <v>4</v>
      </c>
      <c r="B38" t="s">
        <v>53</v>
      </c>
      <c r="C38" t="s">
        <v>7421</v>
      </c>
      <c r="D38" t="s">
        <v>7422</v>
      </c>
      <c r="E38" t="s">
        <v>1752</v>
      </c>
      <c r="F38" t="s">
        <v>7412</v>
      </c>
      <c r="J38">
        <f>IF(K38 &lt;&gt; "",17, 0)</f>
        <v>0</v>
      </c>
      <c r="K38" t="str">
        <f>IF(I351="pos_trend",B351,"")</f>
        <v/>
      </c>
      <c r="L38" t="str">
        <f t="shared" si="0"/>
        <v/>
      </c>
      <c r="M38" t="str">
        <f t="shared" si="1"/>
        <v/>
      </c>
    </row>
    <row r="39" spans="1:13" x14ac:dyDescent="0.3">
      <c r="A39" s="1">
        <v>5</v>
      </c>
      <c r="B39" t="s">
        <v>55</v>
      </c>
      <c r="C39" t="s">
        <v>6830</v>
      </c>
      <c r="D39" t="s">
        <v>7423</v>
      </c>
      <c r="E39" t="s">
        <v>1443</v>
      </c>
      <c r="F39" t="s">
        <v>3444</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2633</v>
      </c>
      <c r="D42" t="s">
        <v>2632</v>
      </c>
      <c r="E42" t="s">
        <v>1088</v>
      </c>
      <c r="F42" t="s">
        <v>6326</v>
      </c>
      <c r="K42" t="str">
        <f>IF(M40&lt;&gt;"", D1 &amp; " has managed to increase " &amp; M40 &amp; " each year since " &amp; C144, "No positive trends")</f>
        <v>No positive trends</v>
      </c>
    </row>
    <row r="43" spans="1:13" x14ac:dyDescent="0.3">
      <c r="A43" s="1">
        <v>1</v>
      </c>
      <c r="B43" t="s">
        <v>66</v>
      </c>
      <c r="C43" t="s">
        <v>2634</v>
      </c>
      <c r="D43" t="s">
        <v>1088</v>
      </c>
      <c r="E43" t="s">
        <v>298</v>
      </c>
      <c r="F43" t="s">
        <v>7424</v>
      </c>
    </row>
    <row r="44" spans="1:13" x14ac:dyDescent="0.3">
      <c r="A44" s="1">
        <v>2</v>
      </c>
      <c r="B44" t="s">
        <v>69</v>
      </c>
      <c r="C44" t="s">
        <v>70</v>
      </c>
      <c r="D44" t="s">
        <v>3524</v>
      </c>
      <c r="E44" t="s">
        <v>6327</v>
      </c>
      <c r="F44" t="s">
        <v>1228</v>
      </c>
    </row>
    <row r="45" spans="1:13" x14ac:dyDescent="0.3">
      <c r="A45" s="1">
        <v>3</v>
      </c>
      <c r="B45" t="s">
        <v>72</v>
      </c>
      <c r="C45" t="s">
        <v>2637</v>
      </c>
      <c r="D45" t="s">
        <v>7425</v>
      </c>
      <c r="E45" t="s">
        <v>2129</v>
      </c>
      <c r="F45" t="s">
        <v>5194</v>
      </c>
    </row>
    <row r="47" spans="1:13" x14ac:dyDescent="0.3">
      <c r="B47" s="1" t="s">
        <v>75</v>
      </c>
      <c r="C47" s="1" t="s">
        <v>36</v>
      </c>
      <c r="D47" s="1" t="s">
        <v>37</v>
      </c>
      <c r="E47" s="1" t="s">
        <v>38</v>
      </c>
      <c r="F47" s="1" t="s">
        <v>39</v>
      </c>
    </row>
    <row r="48" spans="1:13" x14ac:dyDescent="0.3">
      <c r="A48" s="1">
        <v>0</v>
      </c>
      <c r="B48" t="s">
        <v>76</v>
      </c>
      <c r="C48">
        <v>0.55000000000000004</v>
      </c>
      <c r="D48">
        <v>0.5</v>
      </c>
      <c r="E48">
        <v>1.96</v>
      </c>
      <c r="F48">
        <v>2.19</v>
      </c>
    </row>
    <row r="49" spans="1:14" x14ac:dyDescent="0.3">
      <c r="A49" s="1">
        <v>1</v>
      </c>
      <c r="B49" t="s">
        <v>77</v>
      </c>
      <c r="C49">
        <v>0.55000000000000004</v>
      </c>
      <c r="D49">
        <v>0.51</v>
      </c>
      <c r="E49">
        <v>1.97</v>
      </c>
      <c r="F49">
        <v>2.2000000000000002</v>
      </c>
    </row>
    <row r="50" spans="1:14" x14ac:dyDescent="0.3">
      <c r="A50" s="1">
        <v>2</v>
      </c>
      <c r="B50" t="s">
        <v>78</v>
      </c>
      <c r="C50">
        <v>0.56999999999999995</v>
      </c>
      <c r="D50">
        <v>0.51</v>
      </c>
      <c r="E50">
        <v>1.99</v>
      </c>
      <c r="F50">
        <v>2.21</v>
      </c>
    </row>
    <row r="51" spans="1:14" x14ac:dyDescent="0.3">
      <c r="A51" s="1">
        <v>3</v>
      </c>
      <c r="B51" t="s">
        <v>79</v>
      </c>
      <c r="C51">
        <v>0.56999999999999995</v>
      </c>
      <c r="D51">
        <v>0.51</v>
      </c>
      <c r="E51">
        <v>1.99</v>
      </c>
      <c r="F51">
        <v>2.21</v>
      </c>
    </row>
    <row r="52" spans="1:14" x14ac:dyDescent="0.3">
      <c r="A52" s="1">
        <v>4</v>
      </c>
      <c r="B52" t="s">
        <v>80</v>
      </c>
      <c r="C52">
        <v>0.56999999999999995</v>
      </c>
      <c r="D52">
        <v>0.51</v>
      </c>
      <c r="E52">
        <v>1.97</v>
      </c>
      <c r="F52">
        <v>2.2000000000000002</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c r="C57">
        <v>1</v>
      </c>
      <c r="D57">
        <v>1</v>
      </c>
      <c r="E57">
        <v>3</v>
      </c>
      <c r="F57">
        <v>3</v>
      </c>
    </row>
    <row r="58" spans="1:14" x14ac:dyDescent="0.3">
      <c r="A58" s="1">
        <v>3</v>
      </c>
      <c r="B58" t="s">
        <v>85</v>
      </c>
    </row>
    <row r="60" spans="1:14" x14ac:dyDescent="0.3">
      <c r="B60" s="1" t="s">
        <v>86</v>
      </c>
      <c r="C60" s="1" t="s">
        <v>7426</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HUH1V.HE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2637</v>
      </c>
      <c r="F61">
        <v>0.19</v>
      </c>
      <c r="I61" t="str">
        <f t="shared" si="2"/>
        <v>N/A</v>
      </c>
      <c r="J61">
        <f t="shared" si="3"/>
        <v>1.9E-2</v>
      </c>
      <c r="K61">
        <f t="shared" si="4"/>
        <v>0</v>
      </c>
      <c r="L61">
        <f t="shared" si="5"/>
        <v>0</v>
      </c>
      <c r="M61">
        <f t="shared" si="6"/>
        <v>0.19</v>
      </c>
      <c r="N61">
        <f t="shared" si="7"/>
        <v>0</v>
      </c>
    </row>
    <row r="62" spans="1:14" x14ac:dyDescent="0.3">
      <c r="A62" s="1">
        <v>1</v>
      </c>
      <c r="B62" t="s">
        <v>92</v>
      </c>
      <c r="C62" t="s">
        <v>2656</v>
      </c>
      <c r="F62">
        <v>0.21</v>
      </c>
      <c r="I62" t="str">
        <f t="shared" si="2"/>
        <v>N/A</v>
      </c>
      <c r="J62">
        <f t="shared" si="3"/>
        <v>8.6999999999999994E-2</v>
      </c>
      <c r="K62">
        <f t="shared" si="4"/>
        <v>0</v>
      </c>
      <c r="L62">
        <f t="shared" si="5"/>
        <v>0</v>
      </c>
      <c r="M62">
        <f t="shared" si="6"/>
        <v>0.21</v>
      </c>
      <c r="N62">
        <f t="shared" si="7"/>
        <v>0</v>
      </c>
    </row>
    <row r="63" spans="1:14" x14ac:dyDescent="0.3">
      <c r="A63" s="1">
        <v>2</v>
      </c>
      <c r="B63" t="s">
        <v>94</v>
      </c>
      <c r="C63" t="s">
        <v>3446</v>
      </c>
      <c r="F63">
        <v>0.08</v>
      </c>
      <c r="I63" t="str">
        <f t="shared" si="2"/>
        <v>N/A</v>
      </c>
      <c r="J63">
        <f t="shared" si="3"/>
        <v>7.0999999999999994E-2</v>
      </c>
      <c r="K63">
        <f t="shared" si="4"/>
        <v>0</v>
      </c>
      <c r="L63">
        <f t="shared" si="5"/>
        <v>0</v>
      </c>
      <c r="M63">
        <f t="shared" si="6"/>
        <v>0.08</v>
      </c>
      <c r="N63">
        <f t="shared" si="7"/>
        <v>0</v>
      </c>
    </row>
    <row r="64" spans="1:14" x14ac:dyDescent="0.3">
      <c r="A64" s="1">
        <v>3</v>
      </c>
      <c r="B64" t="s">
        <v>96</v>
      </c>
      <c r="C64" t="s">
        <v>2028</v>
      </c>
      <c r="F64">
        <v>0.12</v>
      </c>
      <c r="I64" t="str">
        <f t="shared" si="2"/>
        <v>N/A</v>
      </c>
      <c r="J64">
        <f t="shared" si="3"/>
        <v>0.11699999999999999</v>
      </c>
      <c r="K64">
        <f t="shared" si="4"/>
        <v>0</v>
      </c>
      <c r="L64">
        <f t="shared" si="5"/>
        <v>0</v>
      </c>
      <c r="M64">
        <f t="shared" si="6"/>
        <v>0.12</v>
      </c>
      <c r="N64">
        <f t="shared" si="7"/>
        <v>0</v>
      </c>
    </row>
    <row r="65" spans="1:14" x14ac:dyDescent="0.3">
      <c r="A65" s="1">
        <v>4</v>
      </c>
      <c r="B65" t="s">
        <v>98</v>
      </c>
      <c r="C65" t="s">
        <v>3358</v>
      </c>
      <c r="F65">
        <v>0.09</v>
      </c>
      <c r="I65" t="str">
        <f t="shared" si="2"/>
        <v>N/A</v>
      </c>
      <c r="J65">
        <f t="shared" si="3"/>
        <v>5.4000000000000006E-2</v>
      </c>
      <c r="K65">
        <f t="shared" si="4"/>
        <v>0</v>
      </c>
      <c r="L65">
        <f t="shared" si="5"/>
        <v>0</v>
      </c>
      <c r="M65">
        <f t="shared" si="6"/>
        <v>0.09</v>
      </c>
      <c r="N65">
        <f t="shared" si="7"/>
        <v>0</v>
      </c>
    </row>
    <row r="66" spans="1:14" x14ac:dyDescent="0.3">
      <c r="A66" s="1">
        <v>5</v>
      </c>
      <c r="B66" t="s">
        <v>100</v>
      </c>
      <c r="C66" t="s">
        <v>7427</v>
      </c>
      <c r="I66" t="str">
        <f t="shared" si="2"/>
        <v>N/A</v>
      </c>
      <c r="J66">
        <f t="shared" si="3"/>
        <v>0.1178</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7407</v>
      </c>
      <c r="I68" t="str">
        <f t="shared" si="2"/>
        <v>N/A</v>
      </c>
      <c r="J68">
        <f t="shared" si="3"/>
        <v>3580000000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7408</v>
      </c>
      <c r="I70" t="str">
        <f t="shared" si="2"/>
        <v>N/A</v>
      </c>
      <c r="J70" t="str">
        <f t="shared" si="3"/>
        <v>18.81</v>
      </c>
      <c r="K70">
        <f t="shared" si="4"/>
        <v>0</v>
      </c>
      <c r="L70">
        <f t="shared" si="5"/>
        <v>0</v>
      </c>
      <c r="M70">
        <f t="shared" si="6"/>
        <v>0</v>
      </c>
      <c r="N70">
        <f t="shared" si="7"/>
        <v>0</v>
      </c>
    </row>
    <row r="71" spans="1:14" x14ac:dyDescent="0.3">
      <c r="A71" s="1">
        <v>3</v>
      </c>
      <c r="B71" t="s">
        <v>105</v>
      </c>
      <c r="C71" t="s">
        <v>7428</v>
      </c>
      <c r="I71" t="str">
        <f t="shared" si="2"/>
        <v>N/A</v>
      </c>
      <c r="J71" t="str">
        <f t="shared" si="3"/>
        <v>15.69</v>
      </c>
      <c r="K71">
        <f t="shared" si="4"/>
        <v>0</v>
      </c>
      <c r="L71">
        <f t="shared" si="5"/>
        <v>0</v>
      </c>
      <c r="M71">
        <f t="shared" si="6"/>
        <v>0</v>
      </c>
      <c r="N71">
        <f t="shared" si="7"/>
        <v>0</v>
      </c>
    </row>
    <row r="72" spans="1:14" x14ac:dyDescent="0.3">
      <c r="A72" s="1">
        <v>4</v>
      </c>
      <c r="B72" t="s">
        <v>107</v>
      </c>
      <c r="C72" t="s">
        <v>7429</v>
      </c>
      <c r="I72" t="str">
        <f t="shared" si="2"/>
        <v>N/A</v>
      </c>
      <c r="J72" t="str">
        <f t="shared" si="3"/>
        <v>3.27</v>
      </c>
      <c r="K72">
        <f t="shared" si="4"/>
        <v>0</v>
      </c>
      <c r="L72">
        <f t="shared" si="5"/>
        <v>0</v>
      </c>
      <c r="M72">
        <f t="shared" si="6"/>
        <v>0</v>
      </c>
      <c r="N72">
        <f t="shared" si="7"/>
        <v>0</v>
      </c>
    </row>
    <row r="73" spans="1:14" x14ac:dyDescent="0.3">
      <c r="A73" s="1">
        <v>5</v>
      </c>
      <c r="B73" t="s">
        <v>109</v>
      </c>
      <c r="C73" t="s">
        <v>521</v>
      </c>
      <c r="I73" t="str">
        <f t="shared" si="2"/>
        <v>N/A</v>
      </c>
      <c r="J73" t="str">
        <f t="shared" si="3"/>
        <v>1.22</v>
      </c>
      <c r="K73">
        <f t="shared" si="4"/>
        <v>0</v>
      </c>
      <c r="L73">
        <f t="shared" si="5"/>
        <v>0</v>
      </c>
      <c r="M73">
        <f t="shared" si="6"/>
        <v>0</v>
      </c>
      <c r="N73">
        <f t="shared" si="7"/>
        <v>0</v>
      </c>
    </row>
    <row r="74" spans="1:14" x14ac:dyDescent="0.3">
      <c r="A74" s="1">
        <v>6</v>
      </c>
      <c r="B74" t="s">
        <v>111</v>
      </c>
      <c r="C74" t="s">
        <v>6340</v>
      </c>
      <c r="I74" t="str">
        <f t="shared" si="2"/>
        <v>N/A</v>
      </c>
      <c r="J74" t="str">
        <f t="shared" si="3"/>
        <v>3.05</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6830</v>
      </c>
      <c r="I81" t="str">
        <f t="shared" si="2"/>
        <v>N/A</v>
      </c>
      <c r="J81">
        <f t="shared" si="3"/>
        <v>6.5000000000000002E-2</v>
      </c>
      <c r="K81">
        <f t="shared" si="4"/>
        <v>0</v>
      </c>
      <c r="L81">
        <f t="shared" si="5"/>
        <v>0</v>
      </c>
      <c r="M81">
        <f t="shared" si="6"/>
        <v>0</v>
      </c>
      <c r="N81">
        <f t="shared" si="7"/>
        <v>0</v>
      </c>
    </row>
    <row r="82" spans="1:14" x14ac:dyDescent="0.3">
      <c r="A82" s="1">
        <v>1</v>
      </c>
      <c r="B82" t="s">
        <v>121</v>
      </c>
      <c r="C82" t="s">
        <v>2094</v>
      </c>
      <c r="I82" t="str">
        <f t="shared" si="2"/>
        <v>N/A</v>
      </c>
      <c r="J82">
        <f t="shared" si="3"/>
        <v>9.1700000000000004E-2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7430</v>
      </c>
      <c r="I84" t="str">
        <f t="shared" si="2"/>
        <v>N/A</v>
      </c>
      <c r="J84">
        <f t="shared" si="3"/>
        <v>6.0700000000000004E-2</v>
      </c>
      <c r="K84">
        <f t="shared" si="4"/>
        <v>0</v>
      </c>
      <c r="L84">
        <f t="shared" si="5"/>
        <v>0</v>
      </c>
      <c r="M84">
        <f t="shared" si="6"/>
        <v>0</v>
      </c>
      <c r="N84">
        <f t="shared" si="7"/>
        <v>0</v>
      </c>
    </row>
    <row r="85" spans="1:14" x14ac:dyDescent="0.3">
      <c r="A85" s="1">
        <v>1</v>
      </c>
      <c r="B85" t="s">
        <v>124</v>
      </c>
      <c r="C85" t="s">
        <v>7431</v>
      </c>
      <c r="I85" t="str">
        <f t="shared" si="2"/>
        <v>N/A</v>
      </c>
      <c r="J85">
        <f t="shared" si="3"/>
        <v>0.1706</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1722</v>
      </c>
      <c r="I87" t="str">
        <f t="shared" si="2"/>
        <v>N/A</v>
      </c>
      <c r="J87">
        <f t="shared" si="3"/>
        <v>2930000000</v>
      </c>
      <c r="K87">
        <f t="shared" si="4"/>
        <v>0</v>
      </c>
      <c r="L87">
        <f t="shared" si="5"/>
        <v>0</v>
      </c>
      <c r="M87">
        <f t="shared" si="6"/>
        <v>0</v>
      </c>
      <c r="N87">
        <f t="shared" si="7"/>
        <v>0</v>
      </c>
    </row>
    <row r="88" spans="1:14" x14ac:dyDescent="0.3">
      <c r="A88" s="1">
        <v>1</v>
      </c>
      <c r="B88" t="s">
        <v>128</v>
      </c>
      <c r="C88" t="s">
        <v>7432</v>
      </c>
      <c r="I88" t="str">
        <f t="shared" si="2"/>
        <v>N/A</v>
      </c>
      <c r="J88" t="str">
        <f t="shared" si="3"/>
        <v>28.23</v>
      </c>
      <c r="K88">
        <f t="shared" si="4"/>
        <v>0</v>
      </c>
      <c r="L88">
        <f t="shared" si="5"/>
        <v>0</v>
      </c>
      <c r="M88">
        <f t="shared" si="6"/>
        <v>0</v>
      </c>
      <c r="N88">
        <f t="shared" si="7"/>
        <v>0</v>
      </c>
    </row>
    <row r="89" spans="1:14" x14ac:dyDescent="0.3">
      <c r="A89" s="1">
        <v>2</v>
      </c>
      <c r="B89" t="s">
        <v>130</v>
      </c>
      <c r="C89" t="s">
        <v>258</v>
      </c>
      <c r="I89" t="str">
        <f t="shared" si="2"/>
        <v>N/A</v>
      </c>
      <c r="J89">
        <f t="shared" si="3"/>
        <v>0.1</v>
      </c>
      <c r="K89">
        <f t="shared" si="4"/>
        <v>0</v>
      </c>
      <c r="L89">
        <f t="shared" si="5"/>
        <v>0</v>
      </c>
      <c r="M89">
        <f t="shared" si="6"/>
        <v>0</v>
      </c>
      <c r="N89">
        <f t="shared" si="7"/>
        <v>0</v>
      </c>
    </row>
    <row r="90" spans="1:14" x14ac:dyDescent="0.3">
      <c r="A90" s="1">
        <v>3</v>
      </c>
      <c r="B90" t="s">
        <v>132</v>
      </c>
      <c r="C90" t="s">
        <v>3798</v>
      </c>
      <c r="I90" t="str">
        <f t="shared" si="2"/>
        <v>N/A</v>
      </c>
      <c r="J90">
        <f t="shared" si="3"/>
        <v>517000000</v>
      </c>
      <c r="K90">
        <f t="shared" si="4"/>
        <v>0</v>
      </c>
      <c r="L90">
        <f t="shared" si="5"/>
        <v>0</v>
      </c>
      <c r="M90">
        <f t="shared" si="6"/>
        <v>0</v>
      </c>
      <c r="N90">
        <f t="shared" si="7"/>
        <v>0</v>
      </c>
    </row>
    <row r="91" spans="1:14" x14ac:dyDescent="0.3">
      <c r="A91" s="1">
        <v>4</v>
      </c>
      <c r="B91" t="s">
        <v>134</v>
      </c>
      <c r="C91" t="s">
        <v>7433</v>
      </c>
      <c r="I91" t="str">
        <f t="shared" si="2"/>
        <v>N/A</v>
      </c>
      <c r="J91">
        <f t="shared" si="3"/>
        <v>384200000</v>
      </c>
      <c r="K91">
        <f t="shared" si="4"/>
        <v>0</v>
      </c>
      <c r="L91">
        <f t="shared" si="5"/>
        <v>0</v>
      </c>
      <c r="M91">
        <f t="shared" si="6"/>
        <v>0</v>
      </c>
      <c r="N91">
        <f t="shared" si="7"/>
        <v>0</v>
      </c>
    </row>
    <row r="92" spans="1:14" x14ac:dyDescent="0.3">
      <c r="A92" s="1">
        <v>5</v>
      </c>
      <c r="B92" t="s">
        <v>136</v>
      </c>
      <c r="C92" t="s">
        <v>7434</v>
      </c>
      <c r="I92" t="str">
        <f t="shared" si="2"/>
        <v>N/A</v>
      </c>
      <c r="J92">
        <f t="shared" si="3"/>
        <v>190700000</v>
      </c>
      <c r="K92">
        <f t="shared" si="4"/>
        <v>0</v>
      </c>
      <c r="L92">
        <f t="shared" si="5"/>
        <v>0</v>
      </c>
      <c r="M92">
        <f t="shared" si="6"/>
        <v>0</v>
      </c>
      <c r="N92">
        <f t="shared" si="7"/>
        <v>0</v>
      </c>
    </row>
    <row r="93" spans="1:14" x14ac:dyDescent="0.3">
      <c r="A93" s="1">
        <v>6</v>
      </c>
      <c r="B93" t="s">
        <v>138</v>
      </c>
      <c r="C93" t="s">
        <v>2584</v>
      </c>
      <c r="I93" t="str">
        <f t="shared" si="2"/>
        <v>N/A</v>
      </c>
      <c r="J93" t="str">
        <f t="shared" si="3"/>
        <v>1.83</v>
      </c>
      <c r="K93">
        <f t="shared" si="4"/>
        <v>0</v>
      </c>
      <c r="L93">
        <f t="shared" si="5"/>
        <v>0</v>
      </c>
      <c r="M93">
        <f t="shared" si="6"/>
        <v>0</v>
      </c>
      <c r="N93">
        <f t="shared" si="7"/>
        <v>0</v>
      </c>
    </row>
    <row r="94" spans="1:14" x14ac:dyDescent="0.3">
      <c r="A94" s="1">
        <v>7</v>
      </c>
      <c r="B94" t="s">
        <v>139</v>
      </c>
      <c r="C94" t="s">
        <v>2643</v>
      </c>
      <c r="I94" t="str">
        <f t="shared" si="2"/>
        <v>N/A</v>
      </c>
      <c r="J94">
        <f t="shared" si="3"/>
        <v>7.0000000000000007E-2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7435</v>
      </c>
      <c r="I96" t="str">
        <f t="shared" si="2"/>
        <v>N/A</v>
      </c>
      <c r="J96">
        <f t="shared" si="3"/>
        <v>100100000</v>
      </c>
      <c r="K96">
        <f t="shared" si="4"/>
        <v>0</v>
      </c>
      <c r="L96">
        <f t="shared" si="5"/>
        <v>0</v>
      </c>
      <c r="M96">
        <f t="shared" si="6"/>
        <v>0</v>
      </c>
      <c r="N96">
        <f t="shared" si="7"/>
        <v>0</v>
      </c>
    </row>
    <row r="97" spans="1:14" x14ac:dyDescent="0.3">
      <c r="A97" s="1">
        <v>1</v>
      </c>
      <c r="B97" t="s">
        <v>142</v>
      </c>
      <c r="C97" t="s">
        <v>2848</v>
      </c>
      <c r="I97" t="str">
        <f t="shared" si="2"/>
        <v>N/A</v>
      </c>
      <c r="J97" t="str">
        <f t="shared" si="3"/>
        <v>0.96</v>
      </c>
      <c r="K97">
        <f t="shared" si="4"/>
        <v>0</v>
      </c>
      <c r="L97">
        <f t="shared" si="5"/>
        <v>0</v>
      </c>
      <c r="M97">
        <f t="shared" si="6"/>
        <v>0</v>
      </c>
      <c r="N97">
        <f t="shared" si="7"/>
        <v>0</v>
      </c>
    </row>
    <row r="98" spans="1:14" x14ac:dyDescent="0.3">
      <c r="A98" s="1">
        <v>2</v>
      </c>
      <c r="B98" t="s">
        <v>144</v>
      </c>
      <c r="C98" t="s">
        <v>7436</v>
      </c>
      <c r="I98" t="str">
        <f t="shared" si="2"/>
        <v>N/A</v>
      </c>
      <c r="J98">
        <f t="shared" si="3"/>
        <v>787400000</v>
      </c>
      <c r="K98">
        <f t="shared" si="4"/>
        <v>0</v>
      </c>
      <c r="L98">
        <f t="shared" si="5"/>
        <v>0</v>
      </c>
      <c r="M98">
        <f t="shared" si="6"/>
        <v>0</v>
      </c>
      <c r="N98">
        <f t="shared" si="7"/>
        <v>0</v>
      </c>
    </row>
    <row r="99" spans="1:14" x14ac:dyDescent="0.3">
      <c r="A99" s="1">
        <v>3</v>
      </c>
      <c r="B99" t="s">
        <v>146</v>
      </c>
      <c r="C99" t="s">
        <v>7437</v>
      </c>
      <c r="I99" t="str">
        <f t="shared" si="2"/>
        <v>N/A</v>
      </c>
      <c r="J99" t="str">
        <f t="shared" si="3"/>
        <v>64.43</v>
      </c>
      <c r="K99">
        <f t="shared" si="4"/>
        <v>0</v>
      </c>
      <c r="L99">
        <f t="shared" si="5"/>
        <v>0</v>
      </c>
      <c r="M99">
        <f t="shared" si="6"/>
        <v>0</v>
      </c>
      <c r="N99">
        <f t="shared" si="7"/>
        <v>0</v>
      </c>
    </row>
    <row r="100" spans="1:14" x14ac:dyDescent="0.3">
      <c r="A100" s="1">
        <v>4</v>
      </c>
      <c r="B100" t="s">
        <v>148</v>
      </c>
      <c r="C100" t="s">
        <v>1969</v>
      </c>
      <c r="I100" t="str">
        <f t="shared" si="2"/>
        <v>N/A</v>
      </c>
      <c r="J100" t="str">
        <f t="shared" si="3"/>
        <v>1.24</v>
      </c>
      <c r="K100">
        <f t="shared" si="4"/>
        <v>0</v>
      </c>
      <c r="L100">
        <f t="shared" si="5"/>
        <v>0</v>
      </c>
      <c r="M100">
        <f t="shared" si="6"/>
        <v>0</v>
      </c>
      <c r="N100">
        <f t="shared" si="7"/>
        <v>0</v>
      </c>
    </row>
    <row r="101" spans="1:14" x14ac:dyDescent="0.3">
      <c r="A101" s="1">
        <v>5</v>
      </c>
      <c r="B101" t="s">
        <v>149</v>
      </c>
      <c r="C101" t="s">
        <v>7438</v>
      </c>
      <c r="I101" t="str">
        <f t="shared" si="2"/>
        <v>N/A</v>
      </c>
      <c r="J101" t="str">
        <f t="shared" si="3"/>
        <v>11.28</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7439</v>
      </c>
      <c r="I103" t="str">
        <f t="shared" si="2"/>
        <v>N/A</v>
      </c>
      <c r="J103">
        <f t="shared" si="3"/>
        <v>286600000</v>
      </c>
      <c r="K103">
        <f t="shared" si="4"/>
        <v>0</v>
      </c>
      <c r="L103">
        <f t="shared" si="5"/>
        <v>0</v>
      </c>
      <c r="M103">
        <f t="shared" si="6"/>
        <v>0</v>
      </c>
      <c r="N103">
        <f t="shared" si="7"/>
        <v>0</v>
      </c>
    </row>
    <row r="104" spans="1:14" x14ac:dyDescent="0.3">
      <c r="A104" s="1">
        <v>1</v>
      </c>
      <c r="B104" t="s">
        <v>152</v>
      </c>
      <c r="C104" t="s">
        <v>7440</v>
      </c>
      <c r="I104" t="str">
        <f t="shared" si="2"/>
        <v>N/A</v>
      </c>
      <c r="J104">
        <f t="shared" si="3"/>
        <v>25290000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7441</v>
      </c>
      <c r="I107" t="str">
        <f t="shared" si="2"/>
        <v>N/A</v>
      </c>
      <c r="J107">
        <f t="shared" si="3"/>
        <v>-0.10589999999999999</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7442</v>
      </c>
      <c r="I109" t="str">
        <f t="shared" si="2"/>
        <v>N/A</v>
      </c>
      <c r="J109" t="str">
        <f t="shared" si="3"/>
        <v>42.33</v>
      </c>
      <c r="K109">
        <f t="shared" si="4"/>
        <v>0</v>
      </c>
      <c r="L109">
        <f t="shared" si="5"/>
        <v>0</v>
      </c>
      <c r="M109">
        <f t="shared" si="6"/>
        <v>0</v>
      </c>
      <c r="N109">
        <f t="shared" si="7"/>
        <v>0</v>
      </c>
    </row>
    <row r="110" spans="1:14" x14ac:dyDescent="0.3">
      <c r="A110" s="1">
        <v>4</v>
      </c>
      <c r="B110" t="s">
        <v>159</v>
      </c>
      <c r="C110" t="s">
        <v>7443</v>
      </c>
      <c r="I110" t="str">
        <f t="shared" si="2"/>
        <v>N/A</v>
      </c>
      <c r="J110" t="str">
        <f t="shared" si="3"/>
        <v>32.26</v>
      </c>
      <c r="K110">
        <f t="shared" si="4"/>
        <v>0</v>
      </c>
      <c r="L110">
        <f t="shared" si="5"/>
        <v>0</v>
      </c>
      <c r="M110">
        <f t="shared" si="6"/>
        <v>0</v>
      </c>
      <c r="N110">
        <f t="shared" si="7"/>
        <v>0</v>
      </c>
    </row>
    <row r="111" spans="1:14" x14ac:dyDescent="0.3">
      <c r="A111" s="1">
        <v>5</v>
      </c>
      <c r="B111" t="s">
        <v>161</v>
      </c>
      <c r="C111" t="s">
        <v>7444</v>
      </c>
      <c r="I111" t="str">
        <f t="shared" si="2"/>
        <v>N/A</v>
      </c>
      <c r="J111" t="str">
        <f t="shared" si="3"/>
        <v>35.11</v>
      </c>
      <c r="K111">
        <f t="shared" si="4"/>
        <v>0</v>
      </c>
      <c r="L111">
        <f t="shared" si="5"/>
        <v>0</v>
      </c>
      <c r="M111">
        <f t="shared" si="6"/>
        <v>0</v>
      </c>
      <c r="N111">
        <f t="shared" si="7"/>
        <v>0</v>
      </c>
    </row>
    <row r="112" spans="1:14" x14ac:dyDescent="0.3">
      <c r="A112" s="1">
        <v>6</v>
      </c>
      <c r="B112" t="s">
        <v>163</v>
      </c>
      <c r="C112" t="s">
        <v>7445</v>
      </c>
      <c r="I112" t="str">
        <f t="shared" si="2"/>
        <v>N/A</v>
      </c>
      <c r="J112" t="str">
        <f t="shared" si="3"/>
        <v>34.49</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7446</v>
      </c>
      <c r="I114" t="str">
        <f t="shared" si="2"/>
        <v>N/A</v>
      </c>
      <c r="J114" t="str">
        <f t="shared" si="3"/>
        <v>287.27k</v>
      </c>
      <c r="K114">
        <f t="shared" si="4"/>
        <v>0</v>
      </c>
      <c r="L114">
        <f t="shared" si="5"/>
        <v>0</v>
      </c>
      <c r="M114">
        <f t="shared" si="6"/>
        <v>0</v>
      </c>
      <c r="N114">
        <f t="shared" si="7"/>
        <v>0</v>
      </c>
    </row>
    <row r="115" spans="1:14" x14ac:dyDescent="0.3">
      <c r="A115" s="1">
        <v>1</v>
      </c>
      <c r="B115" t="s">
        <v>167</v>
      </c>
      <c r="C115" t="s">
        <v>7447</v>
      </c>
      <c r="I115" t="str">
        <f t="shared" si="2"/>
        <v>N/A</v>
      </c>
      <c r="J115" t="str">
        <f t="shared" si="3"/>
        <v>219.67k</v>
      </c>
      <c r="K115">
        <f t="shared" si="4"/>
        <v>0</v>
      </c>
      <c r="L115">
        <f t="shared" si="5"/>
        <v>0</v>
      </c>
      <c r="M115">
        <f t="shared" si="6"/>
        <v>0</v>
      </c>
      <c r="N115">
        <f t="shared" si="7"/>
        <v>0</v>
      </c>
    </row>
    <row r="116" spans="1:14" x14ac:dyDescent="0.3">
      <c r="A116" s="1">
        <v>2</v>
      </c>
      <c r="B116" t="s">
        <v>169</v>
      </c>
      <c r="C116" t="s">
        <v>7448</v>
      </c>
      <c r="I116" t="str">
        <f t="shared" si="2"/>
        <v>N/A</v>
      </c>
      <c r="J116">
        <f t="shared" si="3"/>
        <v>104110000</v>
      </c>
      <c r="K116">
        <f t="shared" si="4"/>
        <v>0</v>
      </c>
      <c r="L116">
        <f t="shared" si="5"/>
        <v>0</v>
      </c>
      <c r="M116">
        <f t="shared" si="6"/>
        <v>0</v>
      </c>
      <c r="N116">
        <f t="shared" si="7"/>
        <v>0</v>
      </c>
    </row>
    <row r="117" spans="1:14" x14ac:dyDescent="0.3">
      <c r="A117" s="1">
        <v>3</v>
      </c>
      <c r="B117" t="s">
        <v>171</v>
      </c>
      <c r="C117" t="s">
        <v>7449</v>
      </c>
      <c r="I117" t="str">
        <f t="shared" si="2"/>
        <v>N/A</v>
      </c>
      <c r="J117">
        <f t="shared" si="3"/>
        <v>88510000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262</v>
      </c>
      <c r="I127" t="str">
        <f t="shared" si="8"/>
        <v>N/A</v>
      </c>
      <c r="J127" t="str">
        <f t="shared" si="9"/>
        <v>0.73</v>
      </c>
      <c r="K127">
        <f t="shared" si="10"/>
        <v>0</v>
      </c>
      <c r="L127">
        <f t="shared" si="11"/>
        <v>0</v>
      </c>
      <c r="M127">
        <f t="shared" si="12"/>
        <v>0</v>
      </c>
      <c r="N127">
        <f t="shared" si="13"/>
        <v>0</v>
      </c>
    </row>
    <row r="128" spans="1:14" x14ac:dyDescent="0.3">
      <c r="A128" s="1">
        <v>3</v>
      </c>
      <c r="B128" t="s">
        <v>183</v>
      </c>
      <c r="C128" t="s">
        <v>6257</v>
      </c>
      <c r="I128" t="str">
        <f t="shared" si="8"/>
        <v>N/A</v>
      </c>
      <c r="J128">
        <f t="shared" si="9"/>
        <v>2.1100000000000001E-2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1180</v>
      </c>
      <c r="I133" t="str">
        <f t="shared" si="8"/>
        <v>N/A</v>
      </c>
      <c r="J133" t="str">
        <f t="shared" si="9"/>
        <v>4/1</v>
      </c>
      <c r="K133">
        <f t="shared" si="10"/>
        <v>0</v>
      </c>
      <c r="L133">
        <f t="shared" si="11"/>
        <v>0</v>
      </c>
      <c r="M133">
        <f t="shared" si="12"/>
        <v>0</v>
      </c>
      <c r="N133">
        <f t="shared" si="13"/>
        <v>0</v>
      </c>
    </row>
    <row r="134" spans="1:14" x14ac:dyDescent="0.3">
      <c r="A134" s="1">
        <v>9</v>
      </c>
      <c r="B134" t="s">
        <v>190</v>
      </c>
      <c r="C134" t="s">
        <v>7450</v>
      </c>
      <c r="I134" t="str">
        <f t="shared" si="8"/>
        <v>N/A</v>
      </c>
      <c r="J134" t="str">
        <f t="shared" si="9"/>
        <v>Aug 27, 2002</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7451</v>
      </c>
      <c r="C138" t="s">
        <v>7452</v>
      </c>
      <c r="D138" t="s">
        <v>2438</v>
      </c>
      <c r="F138">
        <v>56</v>
      </c>
      <c r="I138" t="str">
        <f t="shared" si="8"/>
        <v>N/A</v>
      </c>
      <c r="J138" t="str">
        <f t="shared" si="9"/>
        <v>Chief Exec. Officer and Chairman of the GET</v>
      </c>
      <c r="K138">
        <f t="shared" si="10"/>
        <v>1460000</v>
      </c>
      <c r="L138">
        <f t="shared" si="11"/>
        <v>0</v>
      </c>
      <c r="M138">
        <f t="shared" si="12"/>
        <v>56</v>
      </c>
      <c r="N138">
        <f t="shared" si="13"/>
        <v>0</v>
      </c>
    </row>
    <row r="139" spans="1:14" x14ac:dyDescent="0.3">
      <c r="A139" s="1">
        <v>1</v>
      </c>
      <c r="B139" t="s">
        <v>7453</v>
      </c>
      <c r="C139" t="s">
        <v>199</v>
      </c>
      <c r="F139">
        <v>44</v>
      </c>
      <c r="I139" t="str">
        <f t="shared" si="8"/>
        <v>N/A</v>
      </c>
      <c r="J139" t="str">
        <f t="shared" si="9"/>
        <v>Chief Financial Officer</v>
      </c>
      <c r="K139">
        <f t="shared" si="10"/>
        <v>0</v>
      </c>
      <c r="L139">
        <f t="shared" si="11"/>
        <v>0</v>
      </c>
      <c r="M139">
        <f t="shared" si="12"/>
        <v>44</v>
      </c>
      <c r="N139">
        <f t="shared" si="13"/>
        <v>0</v>
      </c>
    </row>
    <row r="140" spans="1:14" x14ac:dyDescent="0.3">
      <c r="A140" s="1">
        <v>2</v>
      </c>
      <c r="B140" t="s">
        <v>7454</v>
      </c>
      <c r="C140" t="s">
        <v>7394</v>
      </c>
      <c r="I140" t="str">
        <f t="shared" si="8"/>
        <v>N/A</v>
      </c>
      <c r="J140" t="str">
        <f t="shared" si="9"/>
        <v>Head of Investor Relations</v>
      </c>
      <c r="K140">
        <f t="shared" si="10"/>
        <v>0</v>
      </c>
      <c r="L140">
        <f t="shared" si="11"/>
        <v>0</v>
      </c>
      <c r="M140">
        <f t="shared" si="12"/>
        <v>0</v>
      </c>
      <c r="N140">
        <f t="shared" si="13"/>
        <v>0</v>
      </c>
    </row>
    <row r="141" spans="1:14" x14ac:dyDescent="0.3">
      <c r="A141" s="1">
        <v>3</v>
      </c>
      <c r="B141" t="s">
        <v>7455</v>
      </c>
      <c r="C141" t="s">
        <v>7456</v>
      </c>
      <c r="F141">
        <v>43</v>
      </c>
      <c r="I141" t="str">
        <f t="shared" si="8"/>
        <v>N/A</v>
      </c>
      <c r="J141" t="str">
        <f t="shared" si="9"/>
        <v>Sr. VP of Corp. Affairs &amp; Legal and Group Gen. Counsel</v>
      </c>
      <c r="K141">
        <f t="shared" si="10"/>
        <v>0</v>
      </c>
      <c r="L141">
        <f t="shared" si="11"/>
        <v>0</v>
      </c>
      <c r="M141">
        <f t="shared" si="12"/>
        <v>43</v>
      </c>
      <c r="N141">
        <f t="shared" si="13"/>
        <v>0</v>
      </c>
    </row>
    <row r="142" spans="1:14" x14ac:dyDescent="0.3">
      <c r="A142" s="1">
        <v>4</v>
      </c>
      <c r="B142" t="s">
        <v>7457</v>
      </c>
      <c r="C142" t="s">
        <v>7458</v>
      </c>
      <c r="F142">
        <v>48</v>
      </c>
      <c r="I142" t="str">
        <f t="shared" si="8"/>
        <v>N/A</v>
      </c>
      <c r="J142" t="str">
        <f t="shared" si="9"/>
        <v>Sr. VP of HR</v>
      </c>
      <c r="K142">
        <f t="shared" si="10"/>
        <v>0</v>
      </c>
      <c r="L142">
        <f t="shared" si="11"/>
        <v>0</v>
      </c>
      <c r="M142">
        <f t="shared" si="12"/>
        <v>48</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7459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IBERIABANK</v>
      </c>
    </row>
    <row r="2" spans="1:11" x14ac:dyDescent="0.3">
      <c r="B2" t="s">
        <v>2</v>
      </c>
      <c r="C2" t="s">
        <v>7460</v>
      </c>
      <c r="K2" t="str">
        <f>LEFT(C1,FIND("(",C1) - 2)</f>
        <v>IBERIABANK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$80.90, up .12% after opening slightly below yesterday's close</v>
      </c>
    </row>
    <row r="5" spans="1:11" x14ac:dyDescent="0.3">
      <c r="K5" t="str">
        <f>"The one year target estimate for " &amp; D1 &amp; " is " &amp; TEXT(C23,"$####.00")</f>
        <v>The one year target estimate for IBERIABANK is $91.88</v>
      </c>
    </row>
    <row r="6" spans="1:11" x14ac:dyDescent="0.3">
      <c r="K6" t="str">
        <f>" which would be " &amp; IF(OR(LEFT(ABS((C23-C2)/C2*100),1)="8",LEFT(ABS((C23-C2)/C2*100),2)="18"), "an ", "a ")  &amp;TEXT(ABS((C23-C2)/C2),"####.00%")&amp;IF((C23-C2)&gt;0," increase over"," decrease from")&amp;" the current price"</f>
        <v xml:space="preserve"> which would be a 13.57% increase over the current price</v>
      </c>
    </row>
    <row r="7" spans="1:11" x14ac:dyDescent="0.3">
      <c r="A7" s="1">
        <v>0</v>
      </c>
      <c r="B7" t="s">
        <v>5</v>
      </c>
      <c r="C7" t="s">
        <v>7461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3.57% over last quarter based on the average of 12 analyst estimates (Yahoo Finance)</v>
      </c>
    </row>
    <row r="8" spans="1:11" x14ac:dyDescent="0.3">
      <c r="A8" s="1">
        <v>1</v>
      </c>
      <c r="B8" t="s">
        <v>7</v>
      </c>
      <c r="C8" t="s">
        <v>7462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7463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7464</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$0.13 in the 2 months leading up to the earnings report</v>
      </c>
    </row>
    <row r="11" spans="1:11" x14ac:dyDescent="0.3">
      <c r="A11" s="1">
        <v>4</v>
      </c>
      <c r="B11" t="s">
        <v>13</v>
      </c>
      <c r="C11" t="s">
        <v>7465</v>
      </c>
      <c r="K11" t="str">
        <f>K42</f>
        <v>No positive trends</v>
      </c>
    </row>
    <row r="12" spans="1:11" x14ac:dyDescent="0.3">
      <c r="A12" s="1">
        <v>5</v>
      </c>
      <c r="B12" t="s">
        <v>15</v>
      </c>
      <c r="C12" t="s">
        <v>7466</v>
      </c>
      <c r="D12" t="str">
        <f>LEFT(C12,FIND("-",C12)-2)</f>
        <v>60.88</v>
      </c>
      <c r="E12" t="str">
        <f>TRIM(RIGHT(C12,FIND("-",C12)-1))</f>
        <v>91.10</v>
      </c>
    </row>
    <row r="13" spans="1:11" x14ac:dyDescent="0.3">
      <c r="A13" s="1">
        <v>6</v>
      </c>
      <c r="B13" t="s">
        <v>17</v>
      </c>
      <c r="C13" t="s">
        <v>7467</v>
      </c>
    </row>
    <row r="14" spans="1:11" x14ac:dyDescent="0.3">
      <c r="A14" s="1">
        <v>7</v>
      </c>
      <c r="B14" t="s">
        <v>19</v>
      </c>
      <c r="C14" t="s">
        <v>7468</v>
      </c>
    </row>
    <row r="16" spans="1:11" x14ac:dyDescent="0.3">
      <c r="A16" s="1">
        <v>0</v>
      </c>
      <c r="B16" t="s">
        <v>21</v>
      </c>
      <c r="C16" t="s">
        <v>7469</v>
      </c>
    </row>
    <row r="17" spans="1:13" x14ac:dyDescent="0.3">
      <c r="A17" s="1">
        <v>1</v>
      </c>
      <c r="B17" t="s">
        <v>23</v>
      </c>
      <c r="C17" t="s">
        <v>3436</v>
      </c>
      <c r="K17" t="str">
        <f>K2 &amp; K3 &amp; ". " &amp; K4 &amp; ". " &amp; K5 &amp; K6 &amp; ". " &amp; K7 &amp; ". " &amp; K8 &amp; ". " &amp; K9 &amp; "."</f>
        <v>IBERIABANK Corporation is scheduled to report earnings on Jul 20, 2017. The stock is currently trading at $80.90, up .12% after opening slightly below yesterday's close. The one year target estimate for IBERIABANK is $91.88 which would be a 13.57% increase over the current price. Earnings are expected to increase by 3.57% over last quarter based on the average of 12 analyst estimates (Yahoo Finance). The stock is trading near the middle of its 52 week range. Over the last 4 quarters, we've seen a positive earnings surprise 3 times, and a negative earnings surprise 1 time.</v>
      </c>
    </row>
    <row r="18" spans="1:13" x14ac:dyDescent="0.3">
      <c r="A18" s="1">
        <v>2</v>
      </c>
      <c r="B18" t="s">
        <v>24</v>
      </c>
      <c r="C18" t="s">
        <v>7470</v>
      </c>
    </row>
    <row r="19" spans="1:13" x14ac:dyDescent="0.3">
      <c r="A19" s="1">
        <v>3</v>
      </c>
      <c r="B19" t="s">
        <v>26</v>
      </c>
      <c r="C19" t="s">
        <v>4540</v>
      </c>
    </row>
    <row r="20" spans="1:13" x14ac:dyDescent="0.3">
      <c r="A20" s="1">
        <v>4</v>
      </c>
      <c r="B20" t="s">
        <v>28</v>
      </c>
      <c r="C20" t="s">
        <v>1203</v>
      </c>
    </row>
    <row r="21" spans="1:13" x14ac:dyDescent="0.3">
      <c r="A21" s="1">
        <v>5</v>
      </c>
      <c r="B21" t="s">
        <v>30</v>
      </c>
      <c r="C21" t="s">
        <v>7471</v>
      </c>
    </row>
    <row r="22" spans="1:13" x14ac:dyDescent="0.3">
      <c r="A22" s="1">
        <v>6</v>
      </c>
      <c r="B22" t="s">
        <v>32</v>
      </c>
      <c r="C22" t="s">
        <v>7472</v>
      </c>
      <c r="J22">
        <f>IF(K22 &lt;&gt; "",1, 0)</f>
        <v>0</v>
      </c>
      <c r="K22" t="str">
        <f>IF(I145="pos_trend","Revenue","")</f>
        <v/>
      </c>
      <c r="L22" t="str">
        <f t="shared" ref="L22:L38" si="0">IF(EXACT(K22,UPPER(K22)),K22,LOWER(K22))</f>
        <v/>
      </c>
      <c r="M22" t="str">
        <f>L22</f>
        <v/>
      </c>
    </row>
    <row r="23" spans="1:13" x14ac:dyDescent="0.3">
      <c r="A23" s="1">
        <v>7</v>
      </c>
      <c r="B23" t="s">
        <v>33</v>
      </c>
      <c r="C23" t="s">
        <v>7473</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12</v>
      </c>
      <c r="D27">
        <v>11</v>
      </c>
      <c r="E27">
        <v>9</v>
      </c>
      <c r="F27">
        <v>10</v>
      </c>
      <c r="J27">
        <f>IF(K27 &lt;&gt; "",6, 0)</f>
        <v>0</v>
      </c>
      <c r="K27" t="str">
        <f>IF(I172="pos_trend",B172,"")</f>
        <v/>
      </c>
      <c r="L27" t="str">
        <f t="shared" si="0"/>
        <v/>
      </c>
      <c r="M27" t="str">
        <f t="shared" si="1"/>
        <v/>
      </c>
    </row>
    <row r="28" spans="1:13" x14ac:dyDescent="0.3">
      <c r="A28" s="1">
        <v>1</v>
      </c>
      <c r="B28" t="s">
        <v>41</v>
      </c>
      <c r="C28">
        <v>1.1200000000000001</v>
      </c>
      <c r="D28">
        <v>1.1599999999999999</v>
      </c>
      <c r="E28">
        <v>4.62</v>
      </c>
      <c r="F28">
        <v>5.9</v>
      </c>
      <c r="J28">
        <f>IF(K28 &lt;&gt; "",7, 0)</f>
        <v>0</v>
      </c>
      <c r="K28" t="str">
        <f>IF(I173="pos_trend",B173,"")</f>
        <v/>
      </c>
      <c r="L28" t="str">
        <f t="shared" si="0"/>
        <v/>
      </c>
      <c r="M28" t="str">
        <f t="shared" si="1"/>
        <v/>
      </c>
    </row>
    <row r="29" spans="1:13" x14ac:dyDescent="0.3">
      <c r="A29" s="1">
        <v>2</v>
      </c>
      <c r="B29" t="s">
        <v>42</v>
      </c>
      <c r="C29">
        <v>1.01</v>
      </c>
      <c r="D29">
        <v>1.0900000000000001</v>
      </c>
      <c r="E29">
        <v>4.25</v>
      </c>
      <c r="F29">
        <v>5.72</v>
      </c>
      <c r="J29">
        <f>IF(K29 &lt;&gt; "",8, 0)</f>
        <v>0</v>
      </c>
      <c r="K29" t="str">
        <f>IF(I174="pos_trend",B174,"")</f>
        <v/>
      </c>
      <c r="L29" t="str">
        <f t="shared" si="0"/>
        <v/>
      </c>
      <c r="M29" t="str">
        <f t="shared" si="1"/>
        <v/>
      </c>
    </row>
    <row r="30" spans="1:13" x14ac:dyDescent="0.3">
      <c r="A30" s="1">
        <v>3</v>
      </c>
      <c r="B30" t="s">
        <v>43</v>
      </c>
      <c r="C30">
        <v>1.2</v>
      </c>
      <c r="D30">
        <v>1.24</v>
      </c>
      <c r="E30">
        <v>4.91</v>
      </c>
      <c r="F30">
        <v>6.6</v>
      </c>
      <c r="J30">
        <f>IF(K30 &lt;&gt; "",9, 0)</f>
        <v>0</v>
      </c>
      <c r="K30" t="str">
        <f>IF(I185="pos_trend",B185,"")</f>
        <v/>
      </c>
      <c r="L30" t="str">
        <f t="shared" si="0"/>
        <v/>
      </c>
      <c r="M30" t="str">
        <f t="shared" si="1"/>
        <v/>
      </c>
    </row>
    <row r="31" spans="1:13" x14ac:dyDescent="0.3">
      <c r="A31" s="1">
        <v>4</v>
      </c>
      <c r="B31" t="s">
        <v>44</v>
      </c>
      <c r="C31">
        <v>1.18</v>
      </c>
      <c r="D31">
        <v>1.08</v>
      </c>
      <c r="E31">
        <v>4.43</v>
      </c>
      <c r="F31">
        <v>4.62</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7474</v>
      </c>
      <c r="D34" t="s">
        <v>7474</v>
      </c>
      <c r="E34" t="s">
        <v>3249</v>
      </c>
      <c r="F34" t="s">
        <v>7474</v>
      </c>
      <c r="J34">
        <f>IF(K34 &lt;&gt; "",13, 0)</f>
        <v>0</v>
      </c>
      <c r="K34" t="str">
        <f>IF(I196="pos_trend",B196,"")</f>
        <v/>
      </c>
      <c r="L34" t="str">
        <f t="shared" si="0"/>
        <v/>
      </c>
      <c r="M34" t="str">
        <f t="shared" si="1"/>
        <v/>
      </c>
    </row>
    <row r="35" spans="1:13" x14ac:dyDescent="0.3">
      <c r="A35" s="1">
        <v>1</v>
      </c>
      <c r="B35" t="s">
        <v>41</v>
      </c>
      <c r="C35" t="s">
        <v>7475</v>
      </c>
      <c r="D35" t="s">
        <v>7476</v>
      </c>
      <c r="E35" t="s">
        <v>2934</v>
      </c>
      <c r="F35" t="s">
        <v>6526</v>
      </c>
      <c r="J35">
        <f>IF(K35 &lt;&gt; "",14, 0)</f>
        <v>0</v>
      </c>
      <c r="K35" t="str">
        <f>IF(I201="pos_trend",B201,"")</f>
        <v/>
      </c>
      <c r="L35" t="str">
        <f t="shared" si="0"/>
        <v/>
      </c>
      <c r="M35" t="str">
        <f t="shared" si="1"/>
        <v/>
      </c>
    </row>
    <row r="36" spans="1:13" x14ac:dyDescent="0.3">
      <c r="A36" s="1">
        <v>2</v>
      </c>
      <c r="B36" t="s">
        <v>42</v>
      </c>
      <c r="C36" t="s">
        <v>7477</v>
      </c>
      <c r="D36" t="s">
        <v>7478</v>
      </c>
      <c r="E36" t="s">
        <v>7479</v>
      </c>
      <c r="F36" t="s">
        <v>1921</v>
      </c>
      <c r="J36">
        <f>IF(K36 &lt;&gt; "",15, 0)</f>
        <v>0</v>
      </c>
      <c r="K36" t="str">
        <f>IF(I202="pos_trend",B202,"")</f>
        <v/>
      </c>
      <c r="L36" t="str">
        <f t="shared" si="0"/>
        <v/>
      </c>
      <c r="M36" t="str">
        <f t="shared" si="1"/>
        <v/>
      </c>
    </row>
    <row r="37" spans="1:13" x14ac:dyDescent="0.3">
      <c r="A37" s="1">
        <v>3</v>
      </c>
      <c r="B37" t="s">
        <v>43</v>
      </c>
      <c r="C37" t="s">
        <v>7480</v>
      </c>
      <c r="D37" t="s">
        <v>7481</v>
      </c>
      <c r="E37" t="s">
        <v>1245</v>
      </c>
      <c r="F37" t="s">
        <v>3550</v>
      </c>
      <c r="J37">
        <f>IF(K37 &lt;&gt; "",16, 0)</f>
        <v>0</v>
      </c>
      <c r="K37" t="str">
        <f>IF(I203="pos_trend",B203,"")</f>
        <v/>
      </c>
      <c r="L37" t="str">
        <f t="shared" si="0"/>
        <v/>
      </c>
      <c r="M37" t="str">
        <f t="shared" si="1"/>
        <v/>
      </c>
    </row>
    <row r="38" spans="1:13" x14ac:dyDescent="0.3">
      <c r="A38" s="1">
        <v>4</v>
      </c>
      <c r="B38" t="s">
        <v>53</v>
      </c>
      <c r="C38" t="s">
        <v>7482</v>
      </c>
      <c r="D38" t="s">
        <v>7483</v>
      </c>
      <c r="E38" t="s">
        <v>7484</v>
      </c>
      <c r="F38" t="s">
        <v>2934</v>
      </c>
      <c r="J38">
        <f>IF(K38 &lt;&gt; "",17, 0)</f>
        <v>0</v>
      </c>
      <c r="K38" t="str">
        <f>IF(I351="pos_trend",B351,"")</f>
        <v/>
      </c>
      <c r="L38" t="str">
        <f t="shared" si="0"/>
        <v/>
      </c>
      <c r="M38" t="str">
        <f t="shared" si="1"/>
        <v/>
      </c>
    </row>
    <row r="39" spans="1:13" x14ac:dyDescent="0.3">
      <c r="A39" s="1">
        <v>5</v>
      </c>
      <c r="B39" t="s">
        <v>55</v>
      </c>
      <c r="C39" t="s">
        <v>3358</v>
      </c>
      <c r="D39" t="s">
        <v>4574</v>
      </c>
      <c r="E39" t="s">
        <v>7362</v>
      </c>
      <c r="F39" t="s">
        <v>7485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242</v>
      </c>
      <c r="D41" s="1" t="s">
        <v>243</v>
      </c>
      <c r="E41" s="1" t="s">
        <v>244</v>
      </c>
      <c r="F41" s="1" t="s">
        <v>245</v>
      </c>
    </row>
    <row r="42" spans="1:13" x14ac:dyDescent="0.3">
      <c r="A42" s="1">
        <v>0</v>
      </c>
      <c r="B42" t="s">
        <v>63</v>
      </c>
      <c r="C42" t="s">
        <v>504</v>
      </c>
      <c r="D42" t="s">
        <v>7486</v>
      </c>
      <c r="E42" t="s">
        <v>504</v>
      </c>
      <c r="F42" t="s">
        <v>2202</v>
      </c>
      <c r="K42" t="str">
        <f>IF(M40&lt;&gt;"", D1 &amp; " has managed to increase " &amp; M40 &amp; " each year since " &amp; C144, "No positive trends")</f>
        <v>No positive trends</v>
      </c>
    </row>
    <row r="43" spans="1:13" x14ac:dyDescent="0.3">
      <c r="A43" s="1">
        <v>1</v>
      </c>
      <c r="B43" t="s">
        <v>66</v>
      </c>
      <c r="C43" t="s">
        <v>5612</v>
      </c>
      <c r="D43" t="s">
        <v>7487</v>
      </c>
      <c r="E43" t="s">
        <v>1515</v>
      </c>
      <c r="F43" t="s">
        <v>7488</v>
      </c>
    </row>
    <row r="44" spans="1:13" x14ac:dyDescent="0.3">
      <c r="A44" s="1">
        <v>2</v>
      </c>
      <c r="B44" t="s">
        <v>69</v>
      </c>
      <c r="C44" t="s">
        <v>67</v>
      </c>
      <c r="D44" t="s">
        <v>7489</v>
      </c>
      <c r="E44" t="s">
        <v>1228</v>
      </c>
      <c r="F44" t="s">
        <v>67</v>
      </c>
    </row>
    <row r="45" spans="1:13" x14ac:dyDescent="0.3">
      <c r="A45" s="1">
        <v>3</v>
      </c>
      <c r="B45" t="s">
        <v>72</v>
      </c>
      <c r="C45" t="s">
        <v>7490</v>
      </c>
      <c r="D45" t="s">
        <v>7491</v>
      </c>
      <c r="E45" t="s">
        <v>7492</v>
      </c>
      <c r="F45" t="s">
        <v>7493</v>
      </c>
    </row>
    <row r="47" spans="1:13" x14ac:dyDescent="0.3">
      <c r="B47" s="1" t="s">
        <v>75</v>
      </c>
      <c r="C47" s="1" t="s">
        <v>36</v>
      </c>
      <c r="D47" s="1" t="s">
        <v>37</v>
      </c>
      <c r="E47" s="1" t="s">
        <v>38</v>
      </c>
      <c r="F47" s="1" t="s">
        <v>39</v>
      </c>
    </row>
    <row r="48" spans="1:13" x14ac:dyDescent="0.3">
      <c r="A48" s="1">
        <v>0</v>
      </c>
      <c r="B48" t="s">
        <v>76</v>
      </c>
      <c r="C48">
        <v>1.1200000000000001</v>
      </c>
      <c r="D48">
        <v>1.1599999999999999</v>
      </c>
      <c r="E48">
        <v>4.62</v>
      </c>
      <c r="F48">
        <v>5.9</v>
      </c>
    </row>
    <row r="49" spans="1:14" x14ac:dyDescent="0.3">
      <c r="A49" s="1">
        <v>1</v>
      </c>
      <c r="B49" t="s">
        <v>77</v>
      </c>
      <c r="C49">
        <v>1.1200000000000001</v>
      </c>
      <c r="D49">
        <v>1.1499999999999999</v>
      </c>
      <c r="E49">
        <v>4.5999999999999996</v>
      </c>
      <c r="F49">
        <v>5.89</v>
      </c>
    </row>
    <row r="50" spans="1:14" x14ac:dyDescent="0.3">
      <c r="A50" s="1">
        <v>2</v>
      </c>
      <c r="B50" t="s">
        <v>78</v>
      </c>
      <c r="C50">
        <v>1.1100000000000001</v>
      </c>
      <c r="D50">
        <v>1.1499999999999999</v>
      </c>
      <c r="E50">
        <v>4.5999999999999996</v>
      </c>
      <c r="F50">
        <v>5.89</v>
      </c>
    </row>
    <row r="51" spans="1:14" x14ac:dyDescent="0.3">
      <c r="A51" s="1">
        <v>3</v>
      </c>
      <c r="B51" t="s">
        <v>79</v>
      </c>
      <c r="C51">
        <v>1.1100000000000001</v>
      </c>
      <c r="D51">
        <v>1.1399999999999999</v>
      </c>
      <c r="E51">
        <v>4.5599999999999996</v>
      </c>
      <c r="F51">
        <v>5.85</v>
      </c>
    </row>
    <row r="52" spans="1:14" x14ac:dyDescent="0.3">
      <c r="A52" s="1">
        <v>4</v>
      </c>
      <c r="B52" t="s">
        <v>80</v>
      </c>
      <c r="C52">
        <v>1.06</v>
      </c>
      <c r="D52">
        <v>1.1200000000000001</v>
      </c>
      <c r="E52">
        <v>4.4400000000000004</v>
      </c>
      <c r="F52">
        <v>5.77</v>
      </c>
    </row>
    <row r="54" spans="1:14" x14ac:dyDescent="0.3">
      <c r="B54" s="1" t="s">
        <v>81</v>
      </c>
      <c r="C54" s="1" t="s">
        <v>36</v>
      </c>
      <c r="D54" s="1" t="s">
        <v>37</v>
      </c>
      <c r="E54" s="1" t="s">
        <v>38</v>
      </c>
      <c r="F54" s="1" t="s">
        <v>39</v>
      </c>
    </row>
    <row r="55" spans="1:14" x14ac:dyDescent="0.3">
      <c r="A55" s="1">
        <v>0</v>
      </c>
      <c r="B55" t="s">
        <v>82</v>
      </c>
      <c r="C55">
        <v>1</v>
      </c>
      <c r="D55">
        <v>3</v>
      </c>
      <c r="E55">
        <v>3</v>
      </c>
      <c r="F55">
        <v>2</v>
      </c>
    </row>
    <row r="56" spans="1:14" x14ac:dyDescent="0.3">
      <c r="A56" s="1">
        <v>1</v>
      </c>
      <c r="B56" t="s">
        <v>83</v>
      </c>
      <c r="C56">
        <v>2</v>
      </c>
      <c r="D56">
        <v>4</v>
      </c>
      <c r="E56">
        <v>4</v>
      </c>
      <c r="F56">
        <v>2</v>
      </c>
    </row>
    <row r="57" spans="1:14" x14ac:dyDescent="0.3">
      <c r="A57" s="1">
        <v>2</v>
      </c>
      <c r="B57" t="s">
        <v>84</v>
      </c>
      <c r="C57">
        <v>1</v>
      </c>
      <c r="D57">
        <v>1</v>
      </c>
    </row>
    <row r="58" spans="1:14" x14ac:dyDescent="0.3">
      <c r="A58" s="1">
        <v>3</v>
      </c>
      <c r="B58" t="s">
        <v>85</v>
      </c>
    </row>
    <row r="60" spans="1:14" x14ac:dyDescent="0.3">
      <c r="B60" s="1" t="s">
        <v>86</v>
      </c>
      <c r="C60" s="1" t="s">
        <v>7494</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IBKC</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7495</v>
      </c>
      <c r="F61">
        <v>0.19</v>
      </c>
      <c r="I61" t="str">
        <f t="shared" si="2"/>
        <v>N/A</v>
      </c>
      <c r="J61">
        <f t="shared" si="3"/>
        <v>-5.0999999999999997E-2</v>
      </c>
      <c r="K61">
        <f t="shared" si="4"/>
        <v>0</v>
      </c>
      <c r="L61">
        <f t="shared" si="5"/>
        <v>0</v>
      </c>
      <c r="M61">
        <f t="shared" si="6"/>
        <v>0.19</v>
      </c>
      <c r="N61">
        <f t="shared" si="7"/>
        <v>0</v>
      </c>
    </row>
    <row r="62" spans="1:14" x14ac:dyDescent="0.3">
      <c r="A62" s="1">
        <v>1</v>
      </c>
      <c r="B62" t="s">
        <v>92</v>
      </c>
      <c r="C62" t="s">
        <v>241</v>
      </c>
      <c r="F62">
        <v>0.21</v>
      </c>
      <c r="I62" t="str">
        <f t="shared" si="2"/>
        <v>N/A</v>
      </c>
      <c r="J62">
        <f t="shared" si="3"/>
        <v>7.400000000000001E-2</v>
      </c>
      <c r="K62">
        <f t="shared" si="4"/>
        <v>0</v>
      </c>
      <c r="L62">
        <f t="shared" si="5"/>
        <v>0</v>
      </c>
      <c r="M62">
        <f t="shared" si="6"/>
        <v>0.21</v>
      </c>
      <c r="N62">
        <f t="shared" si="7"/>
        <v>0</v>
      </c>
    </row>
    <row r="63" spans="1:14" x14ac:dyDescent="0.3">
      <c r="A63" s="1">
        <v>2</v>
      </c>
      <c r="B63" t="s">
        <v>94</v>
      </c>
      <c r="C63" t="s">
        <v>5636</v>
      </c>
      <c r="F63">
        <v>0.08</v>
      </c>
      <c r="I63" t="str">
        <f t="shared" si="2"/>
        <v>N/A</v>
      </c>
      <c r="J63">
        <f t="shared" si="3"/>
        <v>4.2999999999999997E-2</v>
      </c>
      <c r="K63">
        <f t="shared" si="4"/>
        <v>0</v>
      </c>
      <c r="L63">
        <f t="shared" si="5"/>
        <v>0</v>
      </c>
      <c r="M63">
        <f t="shared" si="6"/>
        <v>0.08</v>
      </c>
      <c r="N63">
        <f t="shared" si="7"/>
        <v>0</v>
      </c>
    </row>
    <row r="64" spans="1:14" x14ac:dyDescent="0.3">
      <c r="A64" s="1">
        <v>3</v>
      </c>
      <c r="B64" t="s">
        <v>96</v>
      </c>
      <c r="C64" t="s">
        <v>7496</v>
      </c>
      <c r="F64">
        <v>0.12</v>
      </c>
      <c r="I64" t="str">
        <f t="shared" si="2"/>
        <v>N/A</v>
      </c>
      <c r="J64">
        <f t="shared" si="3"/>
        <v>0.27700000000000002</v>
      </c>
      <c r="K64">
        <f t="shared" si="4"/>
        <v>0</v>
      </c>
      <c r="L64">
        <f t="shared" si="5"/>
        <v>0</v>
      </c>
      <c r="M64">
        <f t="shared" si="6"/>
        <v>0.12</v>
      </c>
      <c r="N64">
        <f t="shared" si="7"/>
        <v>0</v>
      </c>
    </row>
    <row r="65" spans="1:14" x14ac:dyDescent="0.3">
      <c r="A65" s="1">
        <v>4</v>
      </c>
      <c r="B65" t="s">
        <v>98</v>
      </c>
      <c r="C65" t="s">
        <v>7497</v>
      </c>
      <c r="F65">
        <v>0.09</v>
      </c>
      <c r="I65" t="str">
        <f t="shared" si="2"/>
        <v>N/A</v>
      </c>
      <c r="J65">
        <f t="shared" si="3"/>
        <v>0.08</v>
      </c>
      <c r="K65">
        <f t="shared" si="4"/>
        <v>0</v>
      </c>
      <c r="L65">
        <f t="shared" si="5"/>
        <v>0</v>
      </c>
      <c r="M65">
        <f t="shared" si="6"/>
        <v>0.09</v>
      </c>
      <c r="N65">
        <f t="shared" si="7"/>
        <v>0</v>
      </c>
    </row>
    <row r="66" spans="1:14" x14ac:dyDescent="0.3">
      <c r="A66" s="1">
        <v>5</v>
      </c>
      <c r="B66" t="s">
        <v>100</v>
      </c>
      <c r="C66" t="s">
        <v>7498</v>
      </c>
      <c r="I66" t="str">
        <f t="shared" si="2"/>
        <v>N/A</v>
      </c>
      <c r="J66">
        <f t="shared" si="3"/>
        <v>0.12620000000000001</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7469</v>
      </c>
      <c r="I68" t="str">
        <f t="shared" si="2"/>
        <v>N/A</v>
      </c>
      <c r="J68">
        <f t="shared" si="3"/>
        <v>4120000000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7470</v>
      </c>
      <c r="I70" t="str">
        <f t="shared" si="2"/>
        <v>N/A</v>
      </c>
      <c r="J70" t="str">
        <f t="shared" si="3"/>
        <v>18.74</v>
      </c>
      <c r="K70">
        <f t="shared" si="4"/>
        <v>0</v>
      </c>
      <c r="L70">
        <f t="shared" si="5"/>
        <v>0</v>
      </c>
      <c r="M70">
        <f t="shared" si="6"/>
        <v>0</v>
      </c>
      <c r="N70">
        <f t="shared" si="7"/>
        <v>0</v>
      </c>
    </row>
    <row r="71" spans="1:14" x14ac:dyDescent="0.3">
      <c r="A71" s="1">
        <v>3</v>
      </c>
      <c r="B71" t="s">
        <v>105</v>
      </c>
      <c r="C71" t="s">
        <v>7499</v>
      </c>
      <c r="I71" t="str">
        <f t="shared" si="2"/>
        <v>N/A</v>
      </c>
      <c r="J71" t="str">
        <f t="shared" si="3"/>
        <v>13.71</v>
      </c>
      <c r="K71">
        <f t="shared" si="4"/>
        <v>0</v>
      </c>
      <c r="L71">
        <f t="shared" si="5"/>
        <v>0</v>
      </c>
      <c r="M71">
        <f t="shared" si="6"/>
        <v>0</v>
      </c>
      <c r="N71">
        <f t="shared" si="7"/>
        <v>0</v>
      </c>
    </row>
    <row r="72" spans="1:14" x14ac:dyDescent="0.3">
      <c r="A72" s="1">
        <v>4</v>
      </c>
      <c r="B72" t="s">
        <v>107</v>
      </c>
      <c r="C72" t="s">
        <v>7500</v>
      </c>
      <c r="I72" t="str">
        <f t="shared" si="2"/>
        <v>N/A</v>
      </c>
      <c r="J72" t="str">
        <f t="shared" si="3"/>
        <v>2.22</v>
      </c>
      <c r="K72">
        <f t="shared" si="4"/>
        <v>0</v>
      </c>
      <c r="L72">
        <f t="shared" si="5"/>
        <v>0</v>
      </c>
      <c r="M72">
        <f t="shared" si="6"/>
        <v>0</v>
      </c>
      <c r="N72">
        <f t="shared" si="7"/>
        <v>0</v>
      </c>
    </row>
    <row r="73" spans="1:14" x14ac:dyDescent="0.3">
      <c r="A73" s="1">
        <v>5</v>
      </c>
      <c r="B73" t="s">
        <v>109</v>
      </c>
      <c r="C73" t="s">
        <v>7501</v>
      </c>
      <c r="I73" t="str">
        <f t="shared" si="2"/>
        <v>N/A</v>
      </c>
      <c r="J73" t="str">
        <f t="shared" si="3"/>
        <v>4.85</v>
      </c>
      <c r="K73">
        <f t="shared" si="4"/>
        <v>0</v>
      </c>
      <c r="L73">
        <f t="shared" si="5"/>
        <v>0</v>
      </c>
      <c r="M73">
        <f t="shared" si="6"/>
        <v>0</v>
      </c>
      <c r="N73">
        <f t="shared" si="7"/>
        <v>0</v>
      </c>
    </row>
    <row r="74" spans="1:14" x14ac:dyDescent="0.3">
      <c r="A74" s="1">
        <v>6</v>
      </c>
      <c r="B74" t="s">
        <v>111</v>
      </c>
      <c r="C74" t="s">
        <v>1969</v>
      </c>
      <c r="I74" t="str">
        <f t="shared" si="2"/>
        <v>N/A</v>
      </c>
      <c r="J74" t="str">
        <f t="shared" si="3"/>
        <v>1.24</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7502</v>
      </c>
      <c r="I81" t="str">
        <f t="shared" si="2"/>
        <v>N/A</v>
      </c>
      <c r="J81">
        <f t="shared" si="3"/>
        <v>0.2288</v>
      </c>
      <c r="K81">
        <f t="shared" si="4"/>
        <v>0</v>
      </c>
      <c r="L81">
        <f t="shared" si="5"/>
        <v>0</v>
      </c>
      <c r="M81">
        <f t="shared" si="6"/>
        <v>0</v>
      </c>
      <c r="N81">
        <f t="shared" si="7"/>
        <v>0</v>
      </c>
    </row>
    <row r="82" spans="1:14" x14ac:dyDescent="0.3">
      <c r="A82" s="1">
        <v>1</v>
      </c>
      <c r="B82" t="s">
        <v>121</v>
      </c>
      <c r="C82" t="s">
        <v>7503</v>
      </c>
      <c r="I82" t="str">
        <f t="shared" si="2"/>
        <v>N/A</v>
      </c>
      <c r="J82">
        <f t="shared" si="3"/>
        <v>0.37119999999999997</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1264</v>
      </c>
      <c r="I84" t="str">
        <f t="shared" si="2"/>
        <v>N/A</v>
      </c>
      <c r="J84">
        <f t="shared" si="3"/>
        <v>9.1999999999999998E-3</v>
      </c>
      <c r="K84">
        <f t="shared" si="4"/>
        <v>0</v>
      </c>
      <c r="L84">
        <f t="shared" si="5"/>
        <v>0</v>
      </c>
      <c r="M84">
        <f t="shared" si="6"/>
        <v>0</v>
      </c>
      <c r="N84">
        <f t="shared" si="7"/>
        <v>0</v>
      </c>
    </row>
    <row r="85" spans="1:14" x14ac:dyDescent="0.3">
      <c r="A85" s="1">
        <v>1</v>
      </c>
      <c r="B85" t="s">
        <v>124</v>
      </c>
      <c r="C85" t="s">
        <v>7504</v>
      </c>
      <c r="I85" t="str">
        <f t="shared" si="2"/>
        <v>N/A</v>
      </c>
      <c r="J85">
        <f t="shared" si="3"/>
        <v>6.480000000000001E-2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7505</v>
      </c>
      <c r="I87" t="str">
        <f t="shared" si="2"/>
        <v>N/A</v>
      </c>
      <c r="J87">
        <f t="shared" si="3"/>
        <v>849920000</v>
      </c>
      <c r="K87">
        <f t="shared" si="4"/>
        <v>0</v>
      </c>
      <c r="L87">
        <f t="shared" si="5"/>
        <v>0</v>
      </c>
      <c r="M87">
        <f t="shared" si="6"/>
        <v>0</v>
      </c>
      <c r="N87">
        <f t="shared" si="7"/>
        <v>0</v>
      </c>
    </row>
    <row r="88" spans="1:14" x14ac:dyDescent="0.3">
      <c r="A88" s="1">
        <v>1</v>
      </c>
      <c r="B88" t="s">
        <v>128</v>
      </c>
      <c r="C88" t="s">
        <v>7506</v>
      </c>
      <c r="I88" t="str">
        <f t="shared" si="2"/>
        <v>N/A</v>
      </c>
      <c r="J88" t="str">
        <f t="shared" si="3"/>
        <v>20.09</v>
      </c>
      <c r="K88">
        <f t="shared" si="4"/>
        <v>0</v>
      </c>
      <c r="L88">
        <f t="shared" si="5"/>
        <v>0</v>
      </c>
      <c r="M88">
        <f t="shared" si="6"/>
        <v>0</v>
      </c>
      <c r="N88">
        <f t="shared" si="7"/>
        <v>0</v>
      </c>
    </row>
    <row r="89" spans="1:14" x14ac:dyDescent="0.3">
      <c r="A89" s="1">
        <v>2</v>
      </c>
      <c r="B89" t="s">
        <v>130</v>
      </c>
      <c r="C89" t="s">
        <v>4776</v>
      </c>
      <c r="I89" t="str">
        <f t="shared" si="2"/>
        <v>N/A</v>
      </c>
      <c r="J89">
        <f t="shared" si="3"/>
        <v>5.5999999999999994E-2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7507</v>
      </c>
      <c r="I92" t="str">
        <f t="shared" si="2"/>
        <v>N/A</v>
      </c>
      <c r="J92">
        <f t="shared" si="3"/>
        <v>183720000</v>
      </c>
      <c r="K92">
        <f t="shared" si="4"/>
        <v>0</v>
      </c>
      <c r="L92">
        <f t="shared" si="5"/>
        <v>0</v>
      </c>
      <c r="M92">
        <f t="shared" si="6"/>
        <v>0</v>
      </c>
      <c r="N92">
        <f t="shared" si="7"/>
        <v>0</v>
      </c>
    </row>
    <row r="93" spans="1:14" x14ac:dyDescent="0.3">
      <c r="A93" s="1">
        <v>6</v>
      </c>
      <c r="B93" t="s">
        <v>138</v>
      </c>
      <c r="C93" t="s">
        <v>4540</v>
      </c>
      <c r="I93" t="str">
        <f t="shared" si="2"/>
        <v>N/A</v>
      </c>
      <c r="J93" t="str">
        <f t="shared" si="3"/>
        <v>4.32</v>
      </c>
      <c r="K93">
        <f t="shared" si="4"/>
        <v>0</v>
      </c>
      <c r="L93">
        <f t="shared" si="5"/>
        <v>0</v>
      </c>
      <c r="M93">
        <f t="shared" si="6"/>
        <v>0</v>
      </c>
      <c r="N93">
        <f t="shared" si="7"/>
        <v>0</v>
      </c>
    </row>
    <row r="94" spans="1:14" x14ac:dyDescent="0.3">
      <c r="A94" s="1">
        <v>7</v>
      </c>
      <c r="B94" t="s">
        <v>139</v>
      </c>
      <c r="C94" t="s">
        <v>7508</v>
      </c>
      <c r="I94" t="str">
        <f t="shared" si="2"/>
        <v>N/A</v>
      </c>
      <c r="J94">
        <f t="shared" si="3"/>
        <v>0.18</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4829</v>
      </c>
      <c r="I96" t="str">
        <f t="shared" si="2"/>
        <v>N/A</v>
      </c>
      <c r="J96">
        <f t="shared" si="3"/>
        <v>1340000000</v>
      </c>
      <c r="K96">
        <f t="shared" si="4"/>
        <v>0</v>
      </c>
      <c r="L96">
        <f t="shared" si="5"/>
        <v>0</v>
      </c>
      <c r="M96">
        <f t="shared" si="6"/>
        <v>0</v>
      </c>
      <c r="N96">
        <f t="shared" si="7"/>
        <v>0</v>
      </c>
    </row>
    <row r="97" spans="1:14" x14ac:dyDescent="0.3">
      <c r="A97" s="1">
        <v>1</v>
      </c>
      <c r="B97" t="s">
        <v>142</v>
      </c>
      <c r="C97" t="s">
        <v>7509</v>
      </c>
      <c r="I97" t="str">
        <f t="shared" si="2"/>
        <v>N/A</v>
      </c>
      <c r="J97" t="str">
        <f t="shared" si="3"/>
        <v>26.2</v>
      </c>
      <c r="K97">
        <f t="shared" si="4"/>
        <v>0</v>
      </c>
      <c r="L97">
        <f t="shared" si="5"/>
        <v>0</v>
      </c>
      <c r="M97">
        <f t="shared" si="6"/>
        <v>0</v>
      </c>
      <c r="N97">
        <f t="shared" si="7"/>
        <v>0</v>
      </c>
    </row>
    <row r="98" spans="1:14" x14ac:dyDescent="0.3">
      <c r="A98" s="1">
        <v>2</v>
      </c>
      <c r="B98" t="s">
        <v>144</v>
      </c>
      <c r="C98" t="s">
        <v>48</v>
      </c>
      <c r="I98" t="str">
        <f t="shared" si="2"/>
        <v>N/A</v>
      </c>
      <c r="J98">
        <f t="shared" si="3"/>
        <v>1100000000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7510</v>
      </c>
      <c r="I101" t="str">
        <f t="shared" si="2"/>
        <v>N/A</v>
      </c>
      <c r="J101" t="str">
        <f t="shared" si="3"/>
        <v>65.25</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7511</v>
      </c>
      <c r="I103" t="str">
        <f t="shared" si="2"/>
        <v>N/A</v>
      </c>
      <c r="J103">
        <f t="shared" si="3"/>
        <v>326270000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3436</v>
      </c>
      <c r="I106" t="str">
        <f t="shared" si="2"/>
        <v>N/A</v>
      </c>
      <c r="J106" t="str">
        <f t="shared" si="3"/>
        <v>1.51</v>
      </c>
      <c r="K106">
        <f t="shared" si="4"/>
        <v>0</v>
      </c>
      <c r="L106">
        <f t="shared" si="5"/>
        <v>0</v>
      </c>
      <c r="M106">
        <f t="shared" si="6"/>
        <v>0</v>
      </c>
      <c r="N106">
        <f t="shared" si="7"/>
        <v>0</v>
      </c>
    </row>
    <row r="107" spans="1:14" x14ac:dyDescent="0.3">
      <c r="A107" s="1">
        <v>1</v>
      </c>
      <c r="B107" t="s">
        <v>153</v>
      </c>
      <c r="C107" t="s">
        <v>7512</v>
      </c>
      <c r="I107" t="str">
        <f t="shared" si="2"/>
        <v>N/A</v>
      </c>
      <c r="J107">
        <f t="shared" si="3"/>
        <v>0.28149999999999997</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7513</v>
      </c>
      <c r="I109" t="str">
        <f t="shared" si="2"/>
        <v>N/A</v>
      </c>
      <c r="J109" t="str">
        <f t="shared" si="3"/>
        <v>91.10</v>
      </c>
      <c r="K109">
        <f t="shared" si="4"/>
        <v>0</v>
      </c>
      <c r="L109">
        <f t="shared" si="5"/>
        <v>0</v>
      </c>
      <c r="M109">
        <f t="shared" si="6"/>
        <v>0</v>
      </c>
      <c r="N109">
        <f t="shared" si="7"/>
        <v>0</v>
      </c>
    </row>
    <row r="110" spans="1:14" x14ac:dyDescent="0.3">
      <c r="A110" s="1">
        <v>4</v>
      </c>
      <c r="B110" t="s">
        <v>159</v>
      </c>
      <c r="C110" t="s">
        <v>7514</v>
      </c>
      <c r="I110" t="str">
        <f t="shared" si="2"/>
        <v>N/A</v>
      </c>
      <c r="J110" t="str">
        <f t="shared" si="3"/>
        <v>60.88</v>
      </c>
      <c r="K110">
        <f t="shared" si="4"/>
        <v>0</v>
      </c>
      <c r="L110">
        <f t="shared" si="5"/>
        <v>0</v>
      </c>
      <c r="M110">
        <f t="shared" si="6"/>
        <v>0</v>
      </c>
      <c r="N110">
        <f t="shared" si="7"/>
        <v>0</v>
      </c>
    </row>
    <row r="111" spans="1:14" x14ac:dyDescent="0.3">
      <c r="A111" s="1">
        <v>5</v>
      </c>
      <c r="B111" t="s">
        <v>161</v>
      </c>
      <c r="C111" t="s">
        <v>7515</v>
      </c>
      <c r="I111" t="str">
        <f t="shared" si="2"/>
        <v>N/A</v>
      </c>
      <c r="J111" t="str">
        <f t="shared" si="3"/>
        <v>80.57</v>
      </c>
      <c r="K111">
        <f t="shared" si="4"/>
        <v>0</v>
      </c>
      <c r="L111">
        <f t="shared" si="5"/>
        <v>0</v>
      </c>
      <c r="M111">
        <f t="shared" si="6"/>
        <v>0</v>
      </c>
      <c r="N111">
        <f t="shared" si="7"/>
        <v>0</v>
      </c>
    </row>
    <row r="112" spans="1:14" x14ac:dyDescent="0.3">
      <c r="A112" s="1">
        <v>6</v>
      </c>
      <c r="B112" t="s">
        <v>163</v>
      </c>
      <c r="C112" t="s">
        <v>7516</v>
      </c>
      <c r="I112" t="str">
        <f t="shared" si="2"/>
        <v>N/A</v>
      </c>
      <c r="J112" t="str">
        <f t="shared" si="3"/>
        <v>80.77</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7517</v>
      </c>
      <c r="I114" t="str">
        <f t="shared" si="2"/>
        <v>N/A</v>
      </c>
      <c r="J114" t="str">
        <f t="shared" si="3"/>
        <v>405.52k</v>
      </c>
      <c r="K114">
        <f t="shared" si="4"/>
        <v>0</v>
      </c>
      <c r="L114">
        <f t="shared" si="5"/>
        <v>0</v>
      </c>
      <c r="M114">
        <f t="shared" si="6"/>
        <v>0</v>
      </c>
      <c r="N114">
        <f t="shared" si="7"/>
        <v>0</v>
      </c>
    </row>
    <row r="115" spans="1:14" x14ac:dyDescent="0.3">
      <c r="A115" s="1">
        <v>1</v>
      </c>
      <c r="B115" t="s">
        <v>167</v>
      </c>
      <c r="C115" t="s">
        <v>7518</v>
      </c>
      <c r="I115" t="str">
        <f t="shared" si="2"/>
        <v>N/A</v>
      </c>
      <c r="J115" t="str">
        <f t="shared" si="3"/>
        <v>277.57k</v>
      </c>
      <c r="K115">
        <f t="shared" si="4"/>
        <v>0</v>
      </c>
      <c r="L115">
        <f t="shared" si="5"/>
        <v>0</v>
      </c>
      <c r="M115">
        <f t="shared" si="6"/>
        <v>0</v>
      </c>
      <c r="N115">
        <f t="shared" si="7"/>
        <v>0</v>
      </c>
    </row>
    <row r="116" spans="1:14" x14ac:dyDescent="0.3">
      <c r="A116" s="1">
        <v>2</v>
      </c>
      <c r="B116" t="s">
        <v>169</v>
      </c>
      <c r="C116" t="s">
        <v>7519</v>
      </c>
      <c r="I116" t="str">
        <f t="shared" si="2"/>
        <v>N/A</v>
      </c>
      <c r="J116">
        <f t="shared" si="3"/>
        <v>50970000</v>
      </c>
      <c r="K116">
        <f t="shared" si="4"/>
        <v>0</v>
      </c>
      <c r="L116">
        <f t="shared" si="5"/>
        <v>0</v>
      </c>
      <c r="M116">
        <f t="shared" si="6"/>
        <v>0</v>
      </c>
      <c r="N116">
        <f t="shared" si="7"/>
        <v>0</v>
      </c>
    </row>
    <row r="117" spans="1:14" x14ac:dyDescent="0.3">
      <c r="A117" s="1">
        <v>3</v>
      </c>
      <c r="B117" t="s">
        <v>171</v>
      </c>
      <c r="C117" t="s">
        <v>7520</v>
      </c>
      <c r="I117" t="str">
        <f t="shared" si="2"/>
        <v>N/A</v>
      </c>
      <c r="J117">
        <f t="shared" si="3"/>
        <v>50100000</v>
      </c>
      <c r="K117">
        <f t="shared" si="4"/>
        <v>0</v>
      </c>
      <c r="L117">
        <f t="shared" si="5"/>
        <v>0</v>
      </c>
      <c r="M117">
        <f t="shared" si="6"/>
        <v>0</v>
      </c>
      <c r="N117">
        <f t="shared" si="7"/>
        <v>0</v>
      </c>
    </row>
    <row r="118" spans="1:14" x14ac:dyDescent="0.3">
      <c r="A118" s="1">
        <v>4</v>
      </c>
      <c r="B118" t="s">
        <v>173</v>
      </c>
      <c r="C118" t="s">
        <v>7521</v>
      </c>
      <c r="I118" t="str">
        <f t="shared" si="2"/>
        <v>N/A</v>
      </c>
      <c r="J118">
        <f t="shared" si="3"/>
        <v>1.9699999999999999E-2</v>
      </c>
      <c r="K118">
        <f t="shared" si="4"/>
        <v>0</v>
      </c>
      <c r="L118">
        <f t="shared" si="5"/>
        <v>0</v>
      </c>
      <c r="M118">
        <f t="shared" si="6"/>
        <v>0</v>
      </c>
      <c r="N118">
        <f t="shared" si="7"/>
        <v>0</v>
      </c>
    </row>
    <row r="119" spans="1:14" x14ac:dyDescent="0.3">
      <c r="A119" s="1">
        <v>5</v>
      </c>
      <c r="B119" t="s">
        <v>174</v>
      </c>
      <c r="C119" t="s">
        <v>7522</v>
      </c>
      <c r="I119" t="str">
        <f t="shared" si="2"/>
        <v>N/A</v>
      </c>
      <c r="J119">
        <f t="shared" si="3"/>
        <v>0.76200000000000001</v>
      </c>
      <c r="K119">
        <f t="shared" si="4"/>
        <v>0</v>
      </c>
      <c r="L119">
        <f t="shared" si="5"/>
        <v>0</v>
      </c>
      <c r="M119">
        <f t="shared" si="6"/>
        <v>0</v>
      </c>
      <c r="N119">
        <f t="shared" si="7"/>
        <v>0</v>
      </c>
    </row>
    <row r="120" spans="1:14" x14ac:dyDescent="0.3">
      <c r="A120" s="1">
        <v>6</v>
      </c>
      <c r="B120" t="s">
        <v>175</v>
      </c>
      <c r="C120" t="s">
        <v>5765</v>
      </c>
      <c r="I120" t="str">
        <f t="shared" si="2"/>
        <v>N/A</v>
      </c>
      <c r="J120">
        <f t="shared" si="3"/>
        <v>1110000</v>
      </c>
      <c r="K120">
        <f t="shared" si="4"/>
        <v>0</v>
      </c>
      <c r="L120">
        <f t="shared" si="5"/>
        <v>0</v>
      </c>
      <c r="M120">
        <f t="shared" si="6"/>
        <v>0</v>
      </c>
      <c r="N120">
        <f t="shared" si="7"/>
        <v>0</v>
      </c>
    </row>
    <row r="121" spans="1:14" x14ac:dyDescent="0.3">
      <c r="A121" s="1">
        <v>7</v>
      </c>
      <c r="B121" t="s">
        <v>176</v>
      </c>
      <c r="C121" t="s">
        <v>7523</v>
      </c>
      <c r="I121" t="str">
        <f t="shared" si="2"/>
        <v>N/A</v>
      </c>
      <c r="J121" t="str">
        <f t="shared" si="3"/>
        <v>2.72</v>
      </c>
      <c r="K121">
        <f t="shared" si="4"/>
        <v>0</v>
      </c>
      <c r="L121">
        <f t="shared" si="5"/>
        <v>0</v>
      </c>
      <c r="M121">
        <f t="shared" si="6"/>
        <v>0</v>
      </c>
      <c r="N121">
        <f t="shared" si="7"/>
        <v>0</v>
      </c>
    </row>
    <row r="122" spans="1:14" x14ac:dyDescent="0.3">
      <c r="A122" s="1">
        <v>8</v>
      </c>
      <c r="B122" t="s">
        <v>177</v>
      </c>
      <c r="C122" t="s">
        <v>7524</v>
      </c>
      <c r="I122" t="str">
        <f t="shared" si="2"/>
        <v>N/A</v>
      </c>
      <c r="J122">
        <f t="shared" si="3"/>
        <v>2.2200000000000001E-2</v>
      </c>
      <c r="K122">
        <f t="shared" si="4"/>
        <v>0</v>
      </c>
      <c r="L122">
        <f t="shared" si="5"/>
        <v>0</v>
      </c>
      <c r="M122">
        <f t="shared" si="6"/>
        <v>0</v>
      </c>
      <c r="N122">
        <f t="shared" si="7"/>
        <v>0</v>
      </c>
    </row>
    <row r="123" spans="1:14" x14ac:dyDescent="0.3">
      <c r="A123" s="1">
        <v>9</v>
      </c>
      <c r="B123" t="s">
        <v>178</v>
      </c>
      <c r="C123" t="s">
        <v>950</v>
      </c>
      <c r="I123" t="str">
        <f t="shared" si="2"/>
        <v>N/A</v>
      </c>
      <c r="J123">
        <f t="shared" si="3"/>
        <v>1140000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507</v>
      </c>
      <c r="I125" t="str">
        <f t="shared" si="8"/>
        <v>N/A</v>
      </c>
      <c r="J125" t="str">
        <f t="shared" si="9"/>
        <v>1.44</v>
      </c>
      <c r="K125">
        <f t="shared" si="10"/>
        <v>0</v>
      </c>
      <c r="L125">
        <f t="shared" si="11"/>
        <v>0</v>
      </c>
      <c r="M125">
        <f t="shared" si="12"/>
        <v>0</v>
      </c>
      <c r="N125">
        <f t="shared" si="13"/>
        <v>0</v>
      </c>
    </row>
    <row r="126" spans="1:14" x14ac:dyDescent="0.3">
      <c r="A126" s="1">
        <v>1</v>
      </c>
      <c r="B126" t="s">
        <v>180</v>
      </c>
      <c r="C126" t="s">
        <v>7525</v>
      </c>
      <c r="I126" t="str">
        <f t="shared" si="8"/>
        <v>N/A</v>
      </c>
      <c r="J126">
        <f t="shared" si="9"/>
        <v>1.78E-2</v>
      </c>
      <c r="K126">
        <f t="shared" si="10"/>
        <v>0</v>
      </c>
      <c r="L126">
        <f t="shared" si="11"/>
        <v>0</v>
      </c>
      <c r="M126">
        <f t="shared" si="12"/>
        <v>0</v>
      </c>
      <c r="N126">
        <f t="shared" si="13"/>
        <v>0</v>
      </c>
    </row>
    <row r="127" spans="1:14" x14ac:dyDescent="0.3">
      <c r="A127" s="1">
        <v>2</v>
      </c>
      <c r="B127" t="s">
        <v>181</v>
      </c>
      <c r="C127" t="s">
        <v>5608</v>
      </c>
      <c r="I127" t="str">
        <f t="shared" si="8"/>
        <v>N/A</v>
      </c>
      <c r="J127" t="str">
        <f t="shared" si="9"/>
        <v>1.42</v>
      </c>
      <c r="K127">
        <f t="shared" si="10"/>
        <v>0</v>
      </c>
      <c r="L127">
        <f t="shared" si="11"/>
        <v>0</v>
      </c>
      <c r="M127">
        <f t="shared" si="12"/>
        <v>0</v>
      </c>
      <c r="N127">
        <f t="shared" si="13"/>
        <v>0</v>
      </c>
    </row>
    <row r="128" spans="1:14" x14ac:dyDescent="0.3">
      <c r="A128" s="1">
        <v>3</v>
      </c>
      <c r="B128" t="s">
        <v>183</v>
      </c>
      <c r="C128" t="s">
        <v>7526</v>
      </c>
      <c r="I128" t="str">
        <f t="shared" si="8"/>
        <v>N/A</v>
      </c>
      <c r="J128">
        <f t="shared" si="9"/>
        <v>1.7600000000000001E-2</v>
      </c>
      <c r="K128">
        <f t="shared" si="10"/>
        <v>0</v>
      </c>
      <c r="L128">
        <f t="shared" si="11"/>
        <v>0</v>
      </c>
      <c r="M128">
        <f t="shared" si="12"/>
        <v>0</v>
      </c>
      <c r="N128">
        <f t="shared" si="13"/>
        <v>0</v>
      </c>
    </row>
    <row r="129" spans="1:14" x14ac:dyDescent="0.3">
      <c r="A129" s="1">
        <v>4</v>
      </c>
      <c r="B129" t="s">
        <v>185</v>
      </c>
      <c r="C129" t="s">
        <v>6794</v>
      </c>
      <c r="I129" t="str">
        <f t="shared" si="8"/>
        <v>N/A</v>
      </c>
      <c r="J129" t="str">
        <f t="shared" si="9"/>
        <v>2.27</v>
      </c>
      <c r="K129">
        <f t="shared" si="10"/>
        <v>0</v>
      </c>
      <c r="L129">
        <f t="shared" si="11"/>
        <v>0</v>
      </c>
      <c r="M129">
        <f t="shared" si="12"/>
        <v>0</v>
      </c>
      <c r="N129">
        <f t="shared" si="13"/>
        <v>0</v>
      </c>
    </row>
    <row r="130" spans="1:14" x14ac:dyDescent="0.3">
      <c r="A130" s="1">
        <v>5</v>
      </c>
      <c r="B130" t="s">
        <v>186</v>
      </c>
      <c r="C130" t="s">
        <v>7527</v>
      </c>
      <c r="I130" t="str">
        <f t="shared" si="8"/>
        <v>N/A</v>
      </c>
      <c r="J130">
        <f t="shared" si="9"/>
        <v>0.32790000000000002</v>
      </c>
      <c r="K130">
        <f t="shared" si="10"/>
        <v>0</v>
      </c>
      <c r="L130">
        <f t="shared" si="11"/>
        <v>0</v>
      </c>
      <c r="M130">
        <f t="shared" si="12"/>
        <v>0</v>
      </c>
      <c r="N130">
        <f t="shared" si="13"/>
        <v>0</v>
      </c>
    </row>
    <row r="131" spans="1:14" x14ac:dyDescent="0.3">
      <c r="A131" s="1">
        <v>6</v>
      </c>
      <c r="B131" t="s">
        <v>187</v>
      </c>
      <c r="C131" t="s">
        <v>7528</v>
      </c>
      <c r="I131" t="str">
        <f t="shared" si="8"/>
        <v>N/A</v>
      </c>
      <c r="J131" t="str">
        <f t="shared" si="9"/>
        <v>Jul 28, 2017</v>
      </c>
      <c r="K131">
        <f t="shared" si="10"/>
        <v>0</v>
      </c>
      <c r="L131">
        <f t="shared" si="11"/>
        <v>0</v>
      </c>
      <c r="M131">
        <f t="shared" si="12"/>
        <v>0</v>
      </c>
      <c r="N131">
        <f t="shared" si="13"/>
        <v>0</v>
      </c>
    </row>
    <row r="132" spans="1:14" x14ac:dyDescent="0.3">
      <c r="A132" s="1">
        <v>7</v>
      </c>
      <c r="B132" t="s">
        <v>188</v>
      </c>
      <c r="C132" t="s">
        <v>7529</v>
      </c>
      <c r="I132" t="str">
        <f t="shared" si="8"/>
        <v>N/A</v>
      </c>
      <c r="J132" t="str">
        <f t="shared" si="9"/>
        <v>Jun 28, 2017</v>
      </c>
      <c r="K132">
        <f t="shared" si="10"/>
        <v>0</v>
      </c>
      <c r="L132">
        <f t="shared" si="11"/>
        <v>0</v>
      </c>
      <c r="M132">
        <f t="shared" si="12"/>
        <v>0</v>
      </c>
      <c r="N132">
        <f t="shared" si="13"/>
        <v>0</v>
      </c>
    </row>
    <row r="133" spans="1:14" x14ac:dyDescent="0.3">
      <c r="A133" s="1">
        <v>8</v>
      </c>
      <c r="B133" t="s">
        <v>189</v>
      </c>
      <c r="C133" t="s">
        <v>7530</v>
      </c>
      <c r="I133" t="str">
        <f t="shared" si="8"/>
        <v>N/A</v>
      </c>
      <c r="J133" t="str">
        <f t="shared" si="9"/>
        <v>5/4</v>
      </c>
      <c r="K133">
        <f t="shared" si="10"/>
        <v>0</v>
      </c>
      <c r="L133">
        <f t="shared" si="11"/>
        <v>0</v>
      </c>
      <c r="M133">
        <f t="shared" si="12"/>
        <v>0</v>
      </c>
      <c r="N133">
        <f t="shared" si="13"/>
        <v>0</v>
      </c>
    </row>
    <row r="134" spans="1:14" x14ac:dyDescent="0.3">
      <c r="A134" s="1">
        <v>9</v>
      </c>
      <c r="B134" t="s">
        <v>190</v>
      </c>
      <c r="C134" t="s">
        <v>7531</v>
      </c>
      <c r="I134" t="str">
        <f t="shared" si="8"/>
        <v>N/A</v>
      </c>
      <c r="J134" t="str">
        <f t="shared" si="9"/>
        <v>Aug 16, 2005</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7532</v>
      </c>
      <c r="C138" t="s">
        <v>7533</v>
      </c>
      <c r="D138" t="s">
        <v>7534</v>
      </c>
      <c r="E138" t="s">
        <v>861</v>
      </c>
      <c r="F138">
        <v>62</v>
      </c>
      <c r="I138" t="str">
        <f t="shared" si="8"/>
        <v>neg_trend</v>
      </c>
      <c r="J138" t="str">
        <f t="shared" si="9"/>
        <v>CEO, Pres &amp; Exec. Director</v>
      </c>
      <c r="K138">
        <f t="shared" si="10"/>
        <v>2190000</v>
      </c>
      <c r="L138">
        <f t="shared" si="11"/>
        <v>1080000</v>
      </c>
      <c r="M138">
        <f t="shared" si="12"/>
        <v>62</v>
      </c>
      <c r="N138">
        <f t="shared" si="13"/>
        <v>0</v>
      </c>
    </row>
    <row r="139" spans="1:14" x14ac:dyDescent="0.3">
      <c r="A139" s="1">
        <v>1</v>
      </c>
      <c r="B139" t="s">
        <v>7535</v>
      </c>
      <c r="C139" t="s">
        <v>7536</v>
      </c>
      <c r="D139" t="s">
        <v>7537</v>
      </c>
      <c r="E139" t="s">
        <v>7538</v>
      </c>
      <c r="F139">
        <v>47</v>
      </c>
      <c r="I139" t="str">
        <f t="shared" si="8"/>
        <v>neg_trend</v>
      </c>
      <c r="J139" t="str">
        <f t="shared" si="9"/>
        <v>CFO, Sr. Exec. VP, Treasurer, CFO of IBERIABANK and Sr. Exec. VP of IBERIABANK</v>
      </c>
      <c r="K139" t="str">
        <f t="shared" si="10"/>
        <v>889.49k</v>
      </c>
      <c r="L139" t="str">
        <f t="shared" si="11"/>
        <v>42.67k</v>
      </c>
      <c r="M139">
        <f t="shared" si="12"/>
        <v>47</v>
      </c>
      <c r="N139">
        <f t="shared" si="13"/>
        <v>0</v>
      </c>
    </row>
    <row r="140" spans="1:14" x14ac:dyDescent="0.3">
      <c r="A140" s="1">
        <v>2</v>
      </c>
      <c r="B140" t="s">
        <v>7539</v>
      </c>
      <c r="C140" t="s">
        <v>7540</v>
      </c>
      <c r="D140" t="s">
        <v>2188</v>
      </c>
      <c r="E140" t="s">
        <v>7541</v>
      </c>
      <c r="F140">
        <v>53</v>
      </c>
      <c r="I140" t="str">
        <f t="shared" si="8"/>
        <v>N/A</v>
      </c>
      <c r="J140" t="str">
        <f t="shared" si="9"/>
        <v>Vice Chairman and Chief Operating Officer</v>
      </c>
      <c r="K140">
        <f t="shared" si="10"/>
        <v>1070000</v>
      </c>
      <c r="L140" t="str">
        <f t="shared" si="11"/>
        <v>167.58k</v>
      </c>
      <c r="M140">
        <f t="shared" si="12"/>
        <v>53</v>
      </c>
      <c r="N140">
        <f t="shared" si="13"/>
        <v>0</v>
      </c>
    </row>
    <row r="141" spans="1:14" x14ac:dyDescent="0.3">
      <c r="A141" s="1">
        <v>3</v>
      </c>
      <c r="B141" t="s">
        <v>7542</v>
      </c>
      <c r="C141" t="s">
        <v>7543</v>
      </c>
      <c r="D141" t="s">
        <v>7544</v>
      </c>
      <c r="E141" t="s">
        <v>7545</v>
      </c>
      <c r="F141">
        <v>56</v>
      </c>
      <c r="I141" t="str">
        <f t="shared" si="8"/>
        <v>neg_trend</v>
      </c>
      <c r="J141" t="str">
        <f t="shared" si="9"/>
        <v>Sr. Exec. VP of Mergers, Acquisitions &amp; IR and Director of Fin. Strategy</v>
      </c>
      <c r="K141" t="str">
        <f t="shared" si="10"/>
        <v>755.28k</v>
      </c>
      <c r="L141" t="str">
        <f t="shared" si="11"/>
        <v>428.4k</v>
      </c>
      <c r="M141">
        <f t="shared" si="12"/>
        <v>56</v>
      </c>
      <c r="N141">
        <f t="shared" si="13"/>
        <v>0</v>
      </c>
    </row>
    <row r="142" spans="1:14" x14ac:dyDescent="0.3">
      <c r="A142" s="1">
        <v>4</v>
      </c>
      <c r="B142" t="s">
        <v>7546</v>
      </c>
      <c r="C142" t="s">
        <v>7547</v>
      </c>
      <c r="D142" t="s">
        <v>7548</v>
      </c>
      <c r="F142">
        <v>64</v>
      </c>
      <c r="I142" t="str">
        <f t="shared" si="8"/>
        <v>N/A</v>
      </c>
      <c r="J142" t="str">
        <f t="shared" si="9"/>
        <v>Vice-Chairman and Managing Director of Brokerage, Trust &amp; Wealth Management</v>
      </c>
      <c r="K142" t="str">
        <f t="shared" si="10"/>
        <v>857.49k</v>
      </c>
      <c r="L142">
        <f t="shared" si="11"/>
        <v>0</v>
      </c>
      <c r="M142">
        <f t="shared" si="12"/>
        <v>64</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1526</v>
      </c>
      <c r="D145" t="s">
        <v>7549</v>
      </c>
      <c r="E145" t="s">
        <v>7550</v>
      </c>
      <c r="F145" t="s">
        <v>7551</v>
      </c>
      <c r="G145" t="s">
        <v>7552</v>
      </c>
      <c r="I145" t="str">
        <f t="shared" si="8"/>
        <v>N/A</v>
      </c>
      <c r="J145">
        <f t="shared" si="9"/>
        <v>563300000</v>
      </c>
      <c r="K145">
        <f t="shared" si="10"/>
        <v>535049999.99999994</v>
      </c>
      <c r="L145">
        <f t="shared" si="11"/>
        <v>579430000</v>
      </c>
      <c r="M145">
        <f t="shared" si="12"/>
        <v>670360000</v>
      </c>
      <c r="N145">
        <f t="shared" si="13"/>
        <v>732960000</v>
      </c>
    </row>
    <row r="146" spans="1:14" x14ac:dyDescent="0.3">
      <c r="A146" s="1">
        <v>1</v>
      </c>
      <c r="B146" t="s">
        <v>1300</v>
      </c>
      <c r="C146" t="s">
        <v>7553</v>
      </c>
      <c r="D146" t="s">
        <v>7554</v>
      </c>
      <c r="E146" t="s">
        <v>7555</v>
      </c>
      <c r="F146" t="s">
        <v>7556</v>
      </c>
      <c r="G146" t="s">
        <v>7557</v>
      </c>
      <c r="I146" t="str">
        <f t="shared" si="8"/>
        <v>N/A</v>
      </c>
      <c r="J146">
        <f t="shared" si="9"/>
        <v>513940000.00000006</v>
      </c>
      <c r="K146">
        <f t="shared" si="10"/>
        <v>488940000</v>
      </c>
      <c r="L146">
        <f t="shared" si="11"/>
        <v>526710000.00000006</v>
      </c>
      <c r="M146">
        <f t="shared" si="12"/>
        <v>606970000</v>
      </c>
      <c r="N146">
        <f t="shared" si="13"/>
        <v>663040000</v>
      </c>
    </row>
    <row r="147" spans="1:14" x14ac:dyDescent="0.3">
      <c r="A147" s="1">
        <v>2</v>
      </c>
      <c r="B147" t="s">
        <v>1306</v>
      </c>
      <c r="C147" t="s">
        <v>332</v>
      </c>
      <c r="D147" t="s">
        <v>332</v>
      </c>
      <c r="E147" t="s">
        <v>332</v>
      </c>
      <c r="F147" t="s">
        <v>332</v>
      </c>
      <c r="G147" t="s">
        <v>332</v>
      </c>
      <c r="I147" t="str">
        <f t="shared" si="8"/>
        <v>N/A</v>
      </c>
      <c r="J147" t="str">
        <f t="shared" si="9"/>
        <v>N/A</v>
      </c>
      <c r="K147" t="str">
        <f t="shared" si="10"/>
        <v>N/A</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3007</v>
      </c>
      <c r="D150" t="s">
        <v>2052</v>
      </c>
      <c r="E150" t="s">
        <v>7098</v>
      </c>
      <c r="F150" t="s">
        <v>7558</v>
      </c>
      <c r="G150" t="s">
        <v>7559</v>
      </c>
      <c r="I150" t="str">
        <f t="shared" si="8"/>
        <v>N/A</v>
      </c>
      <c r="J150">
        <f t="shared" si="9"/>
        <v>49360000</v>
      </c>
      <c r="K150">
        <f t="shared" si="10"/>
        <v>46110000</v>
      </c>
      <c r="L150">
        <f t="shared" si="11"/>
        <v>52730000</v>
      </c>
      <c r="M150">
        <f t="shared" si="12"/>
        <v>63390000</v>
      </c>
      <c r="N150">
        <f t="shared" si="13"/>
        <v>69930000</v>
      </c>
    </row>
    <row r="151" spans="1:14" x14ac:dyDescent="0.3">
      <c r="A151" s="1">
        <v>6</v>
      </c>
      <c r="B151" t="s">
        <v>1315</v>
      </c>
      <c r="C151" t="s">
        <v>332</v>
      </c>
      <c r="D151" t="s">
        <v>7560</v>
      </c>
      <c r="E151" t="s">
        <v>4380</v>
      </c>
      <c r="F151" t="s">
        <v>1733</v>
      </c>
      <c r="G151" t="s">
        <v>5196</v>
      </c>
      <c r="I151" t="str">
        <f t="shared" si="8"/>
        <v>N/A</v>
      </c>
      <c r="J151" t="str">
        <f t="shared" si="9"/>
        <v>N/A</v>
      </c>
      <c r="K151">
        <f t="shared" si="10"/>
        <v>-5.0199999999999995E-2</v>
      </c>
      <c r="L151">
        <f t="shared" si="11"/>
        <v>8.3000000000000004E-2</v>
      </c>
      <c r="M151">
        <f t="shared" si="12"/>
        <v>0.15690000000000001</v>
      </c>
      <c r="N151">
        <f t="shared" si="13"/>
        <v>9.3399999999999997E-2</v>
      </c>
    </row>
    <row r="152" spans="1:14" x14ac:dyDescent="0.3">
      <c r="A152" s="1">
        <v>7</v>
      </c>
      <c r="B152" t="s">
        <v>1320</v>
      </c>
      <c r="C152" t="s">
        <v>7561</v>
      </c>
      <c r="D152" t="s">
        <v>7562</v>
      </c>
      <c r="E152" t="s">
        <v>2327</v>
      </c>
      <c r="F152" t="s">
        <v>6971</v>
      </c>
      <c r="G152" t="s">
        <v>7563</v>
      </c>
      <c r="I152" t="str">
        <f t="shared" si="8"/>
        <v>N/A</v>
      </c>
      <c r="J152">
        <f t="shared" si="9"/>
        <v>63450000</v>
      </c>
      <c r="K152">
        <f t="shared" si="10"/>
        <v>46950000</v>
      </c>
      <c r="L152">
        <f t="shared" si="11"/>
        <v>44700000</v>
      </c>
      <c r="M152">
        <f t="shared" si="12"/>
        <v>59100000</v>
      </c>
      <c r="N152">
        <f t="shared" si="13"/>
        <v>67700000</v>
      </c>
    </row>
    <row r="153" spans="1:14" x14ac:dyDescent="0.3">
      <c r="A153" s="1">
        <v>8</v>
      </c>
      <c r="B153" t="s">
        <v>1326</v>
      </c>
      <c r="C153" t="s">
        <v>3007</v>
      </c>
      <c r="D153" t="s">
        <v>7564</v>
      </c>
      <c r="E153" t="s">
        <v>7565</v>
      </c>
      <c r="F153" t="s">
        <v>5896</v>
      </c>
      <c r="G153" t="s">
        <v>7566</v>
      </c>
      <c r="I153" t="str">
        <f t="shared" si="8"/>
        <v>N/A</v>
      </c>
      <c r="J153">
        <f t="shared" si="9"/>
        <v>49360000</v>
      </c>
      <c r="K153">
        <f t="shared" si="10"/>
        <v>35850000</v>
      </c>
      <c r="L153">
        <f t="shared" si="11"/>
        <v>33090000.000000004</v>
      </c>
      <c r="M153">
        <f t="shared" si="12"/>
        <v>47100000</v>
      </c>
      <c r="N153">
        <f t="shared" si="13"/>
        <v>51580000</v>
      </c>
    </row>
    <row r="154" spans="1:14" x14ac:dyDescent="0.3">
      <c r="A154" s="1">
        <v>9</v>
      </c>
      <c r="B154" t="s">
        <v>1332</v>
      </c>
      <c r="C154" t="s">
        <v>7567</v>
      </c>
      <c r="D154" t="s">
        <v>7568</v>
      </c>
      <c r="E154" t="s">
        <v>7569</v>
      </c>
      <c r="F154" t="s">
        <v>7206</v>
      </c>
      <c r="G154" t="s">
        <v>7570</v>
      </c>
      <c r="I154" t="str">
        <f t="shared" si="8"/>
        <v>N/A</v>
      </c>
      <c r="J154">
        <f t="shared" si="9"/>
        <v>14090000</v>
      </c>
      <c r="K154">
        <f t="shared" si="10"/>
        <v>11110000</v>
      </c>
      <c r="L154">
        <f t="shared" si="11"/>
        <v>11610000</v>
      </c>
      <c r="M154">
        <f t="shared" si="12"/>
        <v>12000000</v>
      </c>
      <c r="N154">
        <f t="shared" si="13"/>
        <v>16120000.000000002</v>
      </c>
    </row>
    <row r="155" spans="1:14" x14ac:dyDescent="0.3">
      <c r="A155" s="1">
        <v>10</v>
      </c>
      <c r="B155" t="s">
        <v>1338</v>
      </c>
      <c r="C155" t="s">
        <v>7567</v>
      </c>
      <c r="D155" t="s">
        <v>7568</v>
      </c>
      <c r="E155" t="s">
        <v>7569</v>
      </c>
      <c r="F155" t="s">
        <v>7206</v>
      </c>
      <c r="G155" t="s">
        <v>7570</v>
      </c>
      <c r="I155" t="str">
        <f t="shared" si="8"/>
        <v>N/A</v>
      </c>
      <c r="J155">
        <f t="shared" si="9"/>
        <v>14090000</v>
      </c>
      <c r="K155">
        <f t="shared" si="10"/>
        <v>11110000</v>
      </c>
      <c r="L155">
        <f t="shared" si="11"/>
        <v>11610000</v>
      </c>
      <c r="M155">
        <f t="shared" si="12"/>
        <v>12000000</v>
      </c>
      <c r="N155">
        <f t="shared" si="13"/>
        <v>16120000.000000002</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7571</v>
      </c>
      <c r="E158" t="s">
        <v>7572</v>
      </c>
      <c r="F158" t="s">
        <v>7573</v>
      </c>
      <c r="G158" t="s">
        <v>7574</v>
      </c>
      <c r="I158" t="str">
        <f t="shared" si="8"/>
        <v>N/A</v>
      </c>
      <c r="J158" t="str">
        <f t="shared" si="9"/>
        <v>N/A</v>
      </c>
      <c r="K158">
        <f t="shared" si="10"/>
        <v>-0.26</v>
      </c>
      <c r="L158">
        <f t="shared" si="11"/>
        <v>-4.7899999999999998E-2</v>
      </c>
      <c r="M158">
        <f t="shared" si="12"/>
        <v>0.32200000000000001</v>
      </c>
      <c r="N158">
        <f t="shared" si="13"/>
        <v>0.14550000000000002</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7575</v>
      </c>
      <c r="D161" t="s">
        <v>7576</v>
      </c>
      <c r="E161" t="s">
        <v>7577</v>
      </c>
      <c r="F161" t="s">
        <v>7578</v>
      </c>
      <c r="G161" t="s">
        <v>7579</v>
      </c>
      <c r="I161" t="str">
        <f t="shared" si="8"/>
        <v>N/A</v>
      </c>
      <c r="J161">
        <f t="shared" si="9"/>
        <v>499850000</v>
      </c>
      <c r="K161">
        <f t="shared" si="10"/>
        <v>488090000</v>
      </c>
      <c r="L161">
        <f t="shared" si="11"/>
        <v>534730000</v>
      </c>
      <c r="M161">
        <f t="shared" si="12"/>
        <v>611260000</v>
      </c>
      <c r="N161">
        <f t="shared" si="13"/>
        <v>665260000</v>
      </c>
    </row>
    <row r="162" spans="1:14" x14ac:dyDescent="0.3">
      <c r="A162" s="1">
        <v>1</v>
      </c>
      <c r="B162" t="s">
        <v>1351</v>
      </c>
      <c r="C162" t="s">
        <v>332</v>
      </c>
      <c r="D162" t="s">
        <v>7580</v>
      </c>
      <c r="E162" t="s">
        <v>7581</v>
      </c>
      <c r="F162" t="s">
        <v>7582</v>
      </c>
      <c r="G162" t="s">
        <v>7583</v>
      </c>
      <c r="I162" t="str">
        <f t="shared" si="8"/>
        <v>N/A</v>
      </c>
      <c r="J162" t="str">
        <f t="shared" si="9"/>
        <v>N/A</v>
      </c>
      <c r="K162">
        <f t="shared" si="10"/>
        <v>-2.35E-2</v>
      </c>
      <c r="L162">
        <f t="shared" si="11"/>
        <v>9.5500000000000015E-2</v>
      </c>
      <c r="M162">
        <f t="shared" si="12"/>
        <v>0.1431</v>
      </c>
      <c r="N162">
        <f t="shared" si="13"/>
        <v>8.8300000000000003E-2</v>
      </c>
    </row>
    <row r="163" spans="1:14" x14ac:dyDescent="0.3">
      <c r="A163" s="1">
        <v>2</v>
      </c>
      <c r="B163" t="s">
        <v>1356</v>
      </c>
      <c r="C163" t="s">
        <v>7584</v>
      </c>
      <c r="D163" t="s">
        <v>7585</v>
      </c>
      <c r="E163" t="s">
        <v>7586</v>
      </c>
      <c r="F163" t="s">
        <v>7587</v>
      </c>
      <c r="G163" t="s">
        <v>7588</v>
      </c>
      <c r="I163" t="str">
        <f t="shared" si="8"/>
        <v>neg_trend</v>
      </c>
      <c r="J163">
        <f t="shared" si="9"/>
        <v>138770000</v>
      </c>
      <c r="K163">
        <f t="shared" si="10"/>
        <v>102990000</v>
      </c>
      <c r="L163">
        <f t="shared" si="11"/>
        <v>93680000</v>
      </c>
      <c r="M163">
        <f t="shared" si="12"/>
        <v>61360000</v>
      </c>
      <c r="N163">
        <f t="shared" si="13"/>
        <v>60450000</v>
      </c>
    </row>
    <row r="164" spans="1:14" x14ac:dyDescent="0.3">
      <c r="A164" s="1">
        <v>3</v>
      </c>
      <c r="B164" t="s">
        <v>1362</v>
      </c>
      <c r="C164" t="s">
        <v>332</v>
      </c>
      <c r="D164" t="s">
        <v>7589</v>
      </c>
      <c r="E164" t="s">
        <v>7590</v>
      </c>
      <c r="F164" t="s">
        <v>7591</v>
      </c>
      <c r="G164" t="s">
        <v>7592</v>
      </c>
      <c r="I164" t="str">
        <f t="shared" si="8"/>
        <v>N/A</v>
      </c>
      <c r="J164" t="str">
        <f t="shared" si="9"/>
        <v>N/A</v>
      </c>
      <c r="K164">
        <f t="shared" si="10"/>
        <v>-0.25780000000000003</v>
      </c>
      <c r="L164">
        <f t="shared" si="11"/>
        <v>-9.0500000000000011E-2</v>
      </c>
      <c r="M164">
        <f t="shared" si="12"/>
        <v>-0.34500000000000003</v>
      </c>
      <c r="N164">
        <f t="shared" si="13"/>
        <v>-1.49E-2</v>
      </c>
    </row>
    <row r="165" spans="1:14" x14ac:dyDescent="0.3">
      <c r="A165" s="1">
        <v>4</v>
      </c>
      <c r="B165" t="s">
        <v>1367</v>
      </c>
      <c r="C165" t="s">
        <v>7593</v>
      </c>
      <c r="D165" t="s">
        <v>7594</v>
      </c>
      <c r="E165" t="s">
        <v>7595</v>
      </c>
      <c r="F165" t="s">
        <v>7596</v>
      </c>
      <c r="G165" t="s">
        <v>7597</v>
      </c>
      <c r="I165" t="str">
        <f t="shared" si="8"/>
        <v>pos_trend</v>
      </c>
      <c r="J165">
        <f t="shared" si="9"/>
        <v>361080000</v>
      </c>
      <c r="K165">
        <f t="shared" si="10"/>
        <v>385100000</v>
      </c>
      <c r="L165">
        <f t="shared" si="11"/>
        <v>441050000</v>
      </c>
      <c r="M165">
        <f t="shared" si="12"/>
        <v>549900000</v>
      </c>
      <c r="N165">
        <f t="shared" si="13"/>
        <v>604810000</v>
      </c>
    </row>
    <row r="166" spans="1:14" x14ac:dyDescent="0.3">
      <c r="A166" s="1">
        <v>5</v>
      </c>
      <c r="B166" t="s">
        <v>1373</v>
      </c>
      <c r="C166" t="s">
        <v>332</v>
      </c>
      <c r="D166" t="s">
        <v>7598</v>
      </c>
      <c r="E166" t="s">
        <v>7599</v>
      </c>
      <c r="F166" t="s">
        <v>7600</v>
      </c>
      <c r="G166" t="s">
        <v>2120</v>
      </c>
      <c r="I166" t="str">
        <f t="shared" si="8"/>
        <v>N/A</v>
      </c>
      <c r="J166" t="str">
        <f t="shared" si="9"/>
        <v>N/A</v>
      </c>
      <c r="K166">
        <f t="shared" si="10"/>
        <v>6.6500000000000004E-2</v>
      </c>
      <c r="L166">
        <f t="shared" si="11"/>
        <v>0.14529999999999998</v>
      </c>
      <c r="M166">
        <f t="shared" si="12"/>
        <v>0.24679999999999999</v>
      </c>
      <c r="N166">
        <f t="shared" si="13"/>
        <v>9.9900000000000003E-2</v>
      </c>
    </row>
    <row r="167" spans="1:14" x14ac:dyDescent="0.3">
      <c r="A167" s="1">
        <v>6</v>
      </c>
      <c r="B167" t="s">
        <v>1378</v>
      </c>
      <c r="C167" t="s">
        <v>332</v>
      </c>
      <c r="D167" t="s">
        <v>332</v>
      </c>
      <c r="E167" t="s">
        <v>332</v>
      </c>
      <c r="F167" t="s">
        <v>332</v>
      </c>
      <c r="G167" t="s">
        <v>2131</v>
      </c>
      <c r="I167" t="str">
        <f t="shared" si="8"/>
        <v>N/A</v>
      </c>
      <c r="J167" t="str">
        <f t="shared" si="9"/>
        <v>N/A</v>
      </c>
      <c r="K167" t="str">
        <f t="shared" si="10"/>
        <v>N/A</v>
      </c>
      <c r="L167" t="str">
        <f t="shared" si="11"/>
        <v>N/A</v>
      </c>
      <c r="M167" t="str">
        <f t="shared" si="12"/>
        <v>N/A</v>
      </c>
      <c r="N167">
        <f t="shared" si="13"/>
        <v>3.5299999999999998E-2</v>
      </c>
    </row>
    <row r="168" spans="1:14" x14ac:dyDescent="0.3">
      <c r="A168" s="1">
        <v>7</v>
      </c>
      <c r="B168" t="s">
        <v>1380</v>
      </c>
      <c r="C168" t="s">
        <v>7601</v>
      </c>
      <c r="D168" t="s">
        <v>7602</v>
      </c>
      <c r="E168" t="s">
        <v>7603</v>
      </c>
      <c r="F168" t="s">
        <v>7604</v>
      </c>
      <c r="G168" t="s">
        <v>7605</v>
      </c>
      <c r="I168" t="str">
        <f t="shared" si="8"/>
        <v>pos_trend</v>
      </c>
      <c r="J168">
        <f t="shared" si="9"/>
        <v>169180000</v>
      </c>
      <c r="K168">
        <f t="shared" si="10"/>
        <v>172190000</v>
      </c>
      <c r="L168">
        <f t="shared" si="11"/>
        <v>188190000</v>
      </c>
      <c r="M168">
        <f t="shared" si="12"/>
        <v>217690000</v>
      </c>
      <c r="N168">
        <f t="shared" si="13"/>
        <v>223560000</v>
      </c>
    </row>
    <row r="169" spans="1:14" x14ac:dyDescent="0.3">
      <c r="A169" s="1">
        <v>8</v>
      </c>
      <c r="B169" t="s">
        <v>1386</v>
      </c>
      <c r="C169" t="s">
        <v>5216</v>
      </c>
      <c r="D169" t="s">
        <v>7606</v>
      </c>
      <c r="E169" t="s">
        <v>7607</v>
      </c>
      <c r="F169" t="s">
        <v>2422</v>
      </c>
      <c r="G169" t="s">
        <v>4200</v>
      </c>
      <c r="I169" t="str">
        <f t="shared" si="8"/>
        <v>N/A</v>
      </c>
      <c r="J169">
        <f t="shared" si="9"/>
        <v>3780000</v>
      </c>
      <c r="K169">
        <f t="shared" si="10"/>
        <v>67730000</v>
      </c>
      <c r="L169" t="str">
        <f t="shared" si="11"/>
        <v>771000</v>
      </c>
      <c r="M169">
        <f t="shared" si="12"/>
        <v>1580000</v>
      </c>
      <c r="N169">
        <f t="shared" si="13"/>
        <v>2000000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7608</v>
      </c>
      <c r="D171" t="s">
        <v>7609</v>
      </c>
      <c r="E171" t="s">
        <v>7610</v>
      </c>
      <c r="F171" t="s">
        <v>7611</v>
      </c>
      <c r="G171" t="s">
        <v>7612</v>
      </c>
      <c r="I171" t="str">
        <f t="shared" si="8"/>
        <v>N/A</v>
      </c>
      <c r="J171">
        <f t="shared" si="9"/>
        <v>49750000</v>
      </c>
      <c r="K171">
        <f t="shared" si="10"/>
        <v>71820000</v>
      </c>
      <c r="L171">
        <f t="shared" si="11"/>
        <v>91830000</v>
      </c>
      <c r="M171">
        <f t="shared" si="12"/>
        <v>95890000</v>
      </c>
      <c r="N171">
        <f t="shared" si="13"/>
        <v>87050000</v>
      </c>
    </row>
    <row r="172" spans="1:14" x14ac:dyDescent="0.3">
      <c r="A172" s="1">
        <v>11</v>
      </c>
      <c r="B172" t="s">
        <v>1399</v>
      </c>
      <c r="C172" t="s">
        <v>7608</v>
      </c>
      <c r="D172" t="s">
        <v>7613</v>
      </c>
      <c r="E172" t="s">
        <v>7614</v>
      </c>
      <c r="F172" t="s">
        <v>7615</v>
      </c>
      <c r="G172" t="s">
        <v>7612</v>
      </c>
      <c r="I172" t="str">
        <f t="shared" si="8"/>
        <v>N/A</v>
      </c>
      <c r="J172">
        <f t="shared" si="9"/>
        <v>49750000</v>
      </c>
      <c r="K172">
        <f t="shared" si="10"/>
        <v>66290000.000000007</v>
      </c>
      <c r="L172">
        <f t="shared" si="11"/>
        <v>85810000</v>
      </c>
      <c r="M172">
        <f t="shared" si="12"/>
        <v>88920000</v>
      </c>
      <c r="N172">
        <f t="shared" si="13"/>
        <v>87050000</v>
      </c>
    </row>
    <row r="173" spans="1:14" x14ac:dyDescent="0.3">
      <c r="A173" s="1">
        <v>12</v>
      </c>
      <c r="B173" t="s">
        <v>1405</v>
      </c>
      <c r="C173" t="s">
        <v>7616</v>
      </c>
      <c r="D173" t="s">
        <v>7617</v>
      </c>
      <c r="E173" t="s">
        <v>2318</v>
      </c>
      <c r="F173" t="s">
        <v>7618</v>
      </c>
      <c r="G173" t="s">
        <v>7619</v>
      </c>
      <c r="I173" t="str">
        <f t="shared" si="8"/>
        <v>N/A</v>
      </c>
      <c r="J173">
        <f t="shared" si="9"/>
        <v>115660000</v>
      </c>
      <c r="K173">
        <f t="shared" si="10"/>
        <v>32640000</v>
      </c>
      <c r="L173">
        <f t="shared" si="11"/>
        <v>95590000</v>
      </c>
      <c r="M173">
        <f t="shared" si="12"/>
        <v>120220000</v>
      </c>
      <c r="N173">
        <f t="shared" si="13"/>
        <v>134510000</v>
      </c>
    </row>
    <row r="174" spans="1:14" x14ac:dyDescent="0.3">
      <c r="A174" s="1">
        <v>13</v>
      </c>
      <c r="B174" t="s">
        <v>1411</v>
      </c>
      <c r="C174" t="s">
        <v>7620</v>
      </c>
      <c r="D174" t="s">
        <v>7621</v>
      </c>
      <c r="E174" t="s">
        <v>7622</v>
      </c>
      <c r="F174" t="s">
        <v>7623</v>
      </c>
      <c r="G174" t="s">
        <v>5952</v>
      </c>
      <c r="I174" t="str">
        <f t="shared" si="8"/>
        <v>N/A</v>
      </c>
      <c r="J174">
        <f t="shared" si="9"/>
        <v>425410000</v>
      </c>
      <c r="K174">
        <f t="shared" si="10"/>
        <v>428920000</v>
      </c>
      <c r="L174">
        <f t="shared" si="11"/>
        <v>478810000</v>
      </c>
      <c r="M174">
        <f t="shared" si="12"/>
        <v>556640000</v>
      </c>
      <c r="N174">
        <f t="shared" si="13"/>
        <v>538600000</v>
      </c>
    </row>
    <row r="175" spans="1:14" x14ac:dyDescent="0.3">
      <c r="A175" s="1">
        <v>14</v>
      </c>
      <c r="B175" t="s">
        <v>1417</v>
      </c>
      <c r="C175" t="s">
        <v>7624</v>
      </c>
      <c r="D175" t="s">
        <v>7625</v>
      </c>
      <c r="E175" t="s">
        <v>7626</v>
      </c>
      <c r="F175" t="s">
        <v>7627</v>
      </c>
      <c r="G175" t="s">
        <v>7628</v>
      </c>
      <c r="I175" t="str">
        <f t="shared" si="8"/>
        <v>pos_trend</v>
      </c>
      <c r="J175">
        <f t="shared" si="9"/>
        <v>235650000</v>
      </c>
      <c r="K175">
        <f t="shared" si="10"/>
        <v>247090000</v>
      </c>
      <c r="L175">
        <f t="shared" si="11"/>
        <v>259089999.99999997</v>
      </c>
      <c r="M175">
        <f t="shared" si="12"/>
        <v>324290000</v>
      </c>
      <c r="N175">
        <f t="shared" si="13"/>
        <v>333590000</v>
      </c>
    </row>
    <row r="176" spans="1:14" x14ac:dyDescent="0.3">
      <c r="A176" s="1">
        <v>15</v>
      </c>
      <c r="B176" t="s">
        <v>1423</v>
      </c>
      <c r="C176" t="s">
        <v>7629</v>
      </c>
      <c r="D176" t="s">
        <v>7630</v>
      </c>
      <c r="E176" t="s">
        <v>7631</v>
      </c>
      <c r="F176" t="s">
        <v>7632</v>
      </c>
      <c r="G176" t="s">
        <v>7633</v>
      </c>
      <c r="I176" t="str">
        <f t="shared" si="8"/>
        <v>N/A</v>
      </c>
      <c r="J176">
        <f t="shared" si="9"/>
        <v>54670000</v>
      </c>
      <c r="K176">
        <f t="shared" si="10"/>
        <v>58040000</v>
      </c>
      <c r="L176">
        <f t="shared" si="11"/>
        <v>59570000</v>
      </c>
      <c r="M176">
        <f t="shared" si="12"/>
        <v>68540000</v>
      </c>
      <c r="N176">
        <f t="shared" si="13"/>
        <v>65800000</v>
      </c>
    </row>
    <row r="177" spans="1:14" x14ac:dyDescent="0.3">
      <c r="A177" s="1">
        <v>16</v>
      </c>
      <c r="B177" t="s">
        <v>408</v>
      </c>
      <c r="C177" t="s">
        <v>7634</v>
      </c>
      <c r="D177" t="s">
        <v>7611</v>
      </c>
      <c r="E177" t="s">
        <v>7635</v>
      </c>
      <c r="F177" t="s">
        <v>7636</v>
      </c>
      <c r="G177" t="s">
        <v>7637</v>
      </c>
      <c r="I177" t="str">
        <f t="shared" si="8"/>
        <v>N/A</v>
      </c>
      <c r="J177">
        <f t="shared" si="9"/>
        <v>121520000</v>
      </c>
      <c r="K177">
        <f t="shared" si="10"/>
        <v>95890000</v>
      </c>
      <c r="L177">
        <f t="shared" si="11"/>
        <v>126190000</v>
      </c>
      <c r="M177">
        <f t="shared" si="12"/>
        <v>158710000</v>
      </c>
      <c r="N177">
        <f t="shared" si="13"/>
        <v>128680000</v>
      </c>
    </row>
    <row r="178" spans="1:14" x14ac:dyDescent="0.3">
      <c r="A178" s="1">
        <v>17</v>
      </c>
      <c r="B178" t="s">
        <v>1434</v>
      </c>
      <c r="C178" t="s">
        <v>7638</v>
      </c>
      <c r="D178" t="s">
        <v>7639</v>
      </c>
      <c r="E178" t="s">
        <v>7640</v>
      </c>
      <c r="F178" t="s">
        <v>7641</v>
      </c>
      <c r="G178" t="s">
        <v>7642</v>
      </c>
      <c r="I178" t="str">
        <f t="shared" si="8"/>
        <v>pos_trend</v>
      </c>
      <c r="J178">
        <f t="shared" si="9"/>
        <v>104850000</v>
      </c>
      <c r="K178">
        <f t="shared" si="10"/>
        <v>128370000</v>
      </c>
      <c r="L178">
        <f t="shared" si="11"/>
        <v>150440000</v>
      </c>
      <c r="M178">
        <f t="shared" si="12"/>
        <v>210940000</v>
      </c>
      <c r="N178">
        <f t="shared" si="13"/>
        <v>289770000</v>
      </c>
    </row>
    <row r="179" spans="1:14" x14ac:dyDescent="0.3">
      <c r="A179" s="1">
        <v>18</v>
      </c>
      <c r="B179" t="s">
        <v>1440</v>
      </c>
      <c r="C179" t="s">
        <v>332</v>
      </c>
      <c r="D179" t="s">
        <v>7643</v>
      </c>
      <c r="E179" t="s">
        <v>7644</v>
      </c>
      <c r="F179" t="s">
        <v>7645</v>
      </c>
      <c r="G179" t="s">
        <v>7646</v>
      </c>
      <c r="I179" t="str">
        <f t="shared" si="8"/>
        <v>N/A</v>
      </c>
      <c r="J179" t="str">
        <f t="shared" si="9"/>
        <v>N/A</v>
      </c>
      <c r="K179">
        <f t="shared" si="10"/>
        <v>0.2243</v>
      </c>
      <c r="L179">
        <f t="shared" si="11"/>
        <v>0.17190000000000003</v>
      </c>
      <c r="M179">
        <f t="shared" si="12"/>
        <v>0.4022</v>
      </c>
      <c r="N179">
        <f t="shared" si="13"/>
        <v>0.37369999999999998</v>
      </c>
    </row>
    <row r="180" spans="1:14" x14ac:dyDescent="0.3">
      <c r="A180" s="1">
        <v>19</v>
      </c>
      <c r="B180" t="s">
        <v>1444</v>
      </c>
      <c r="C180" t="s">
        <v>332</v>
      </c>
      <c r="D180" t="s">
        <v>332</v>
      </c>
      <c r="E180" t="s">
        <v>332</v>
      </c>
      <c r="F180" t="s">
        <v>332</v>
      </c>
      <c r="G180" t="s">
        <v>7647</v>
      </c>
      <c r="I180" t="str">
        <f t="shared" si="8"/>
        <v>N/A</v>
      </c>
      <c r="J180" t="str">
        <f t="shared" si="9"/>
        <v>N/A</v>
      </c>
      <c r="K180" t="str">
        <f t="shared" si="10"/>
        <v>N/A</v>
      </c>
      <c r="L180" t="str">
        <f t="shared" si="11"/>
        <v>N/A</v>
      </c>
      <c r="M180" t="str">
        <f t="shared" si="12"/>
        <v>N/A</v>
      </c>
      <c r="N180">
        <f t="shared" si="13"/>
        <v>0.3029</v>
      </c>
    </row>
    <row r="181" spans="1:14" x14ac:dyDescent="0.3">
      <c r="A181" s="1">
        <v>20</v>
      </c>
      <c r="B181" t="s">
        <v>1446</v>
      </c>
      <c r="C181" t="s">
        <v>7648</v>
      </c>
      <c r="D181" t="s">
        <v>7649</v>
      </c>
      <c r="E181" t="s">
        <v>332</v>
      </c>
      <c r="F181" t="s">
        <v>332</v>
      </c>
      <c r="G181" t="s">
        <v>332</v>
      </c>
      <c r="I181" t="str">
        <f t="shared" si="8"/>
        <v>N/A</v>
      </c>
      <c r="J181" t="str">
        <f t="shared" si="9"/>
        <v>42000</v>
      </c>
      <c r="K181" t="str">
        <f t="shared" si="10"/>
        <v>251000</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7648</v>
      </c>
      <c r="D183" t="s">
        <v>7649</v>
      </c>
      <c r="E183" t="s">
        <v>332</v>
      </c>
      <c r="F183" t="s">
        <v>332</v>
      </c>
      <c r="G183" t="s">
        <v>332</v>
      </c>
      <c r="I183" t="str">
        <f t="shared" si="8"/>
        <v>N/A</v>
      </c>
      <c r="J183" t="str">
        <f t="shared" si="9"/>
        <v>42000</v>
      </c>
      <c r="K183" t="str">
        <f t="shared" si="10"/>
        <v>251000</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332</v>
      </c>
      <c r="D185" t="s">
        <v>7650</v>
      </c>
      <c r="E185" t="s">
        <v>7651</v>
      </c>
      <c r="F185" t="s">
        <v>484</v>
      </c>
      <c r="G185" t="s">
        <v>7652</v>
      </c>
      <c r="I185" t="str">
        <f t="shared" si="8"/>
        <v>N/A</v>
      </c>
      <c r="J185" t="str">
        <f t="shared" si="9"/>
        <v>N/A</v>
      </c>
      <c r="K185">
        <f t="shared" si="10"/>
        <v>47650000</v>
      </c>
      <c r="L185">
        <f t="shared" si="11"/>
        <v>10240000</v>
      </c>
      <c r="M185">
        <f t="shared" si="12"/>
        <v>4000000</v>
      </c>
      <c r="N185">
        <f t="shared" si="13"/>
        <v>17800000</v>
      </c>
    </row>
    <row r="186" spans="1:14" x14ac:dyDescent="0.3">
      <c r="A186" s="1">
        <v>25</v>
      </c>
      <c r="B186" t="s">
        <v>441</v>
      </c>
      <c r="C186" t="s">
        <v>7653</v>
      </c>
      <c r="D186" t="s">
        <v>7654</v>
      </c>
      <c r="E186" t="s">
        <v>7655</v>
      </c>
      <c r="F186" t="s">
        <v>7656</v>
      </c>
      <c r="G186" t="s">
        <v>7657</v>
      </c>
      <c r="I186" t="str">
        <f t="shared" si="8"/>
        <v>N/A</v>
      </c>
      <c r="J186">
        <f t="shared" si="9"/>
        <v>104890000</v>
      </c>
      <c r="K186">
        <f t="shared" si="10"/>
        <v>80970000</v>
      </c>
      <c r="L186">
        <f t="shared" si="11"/>
        <v>140200000</v>
      </c>
      <c r="M186">
        <f t="shared" si="12"/>
        <v>206940000</v>
      </c>
      <c r="N186">
        <f t="shared" si="13"/>
        <v>271970000</v>
      </c>
    </row>
    <row r="187" spans="1:14" x14ac:dyDescent="0.3">
      <c r="A187" s="1">
        <v>26</v>
      </c>
      <c r="B187" t="s">
        <v>447</v>
      </c>
      <c r="C187" t="s">
        <v>332</v>
      </c>
      <c r="D187" t="s">
        <v>7658</v>
      </c>
      <c r="E187" t="s">
        <v>7659</v>
      </c>
      <c r="F187" t="s">
        <v>7660</v>
      </c>
      <c r="G187" t="s">
        <v>7661</v>
      </c>
      <c r="I187" t="str">
        <f t="shared" si="8"/>
        <v>N/A</v>
      </c>
      <c r="J187" t="str">
        <f t="shared" si="9"/>
        <v>N/A</v>
      </c>
      <c r="K187">
        <f t="shared" si="10"/>
        <v>-0.22800000000000001</v>
      </c>
      <c r="L187">
        <f t="shared" si="11"/>
        <v>0.73150000000000004</v>
      </c>
      <c r="M187">
        <f t="shared" si="12"/>
        <v>0.47600000000000003</v>
      </c>
      <c r="N187">
        <f t="shared" si="13"/>
        <v>0.31430000000000002</v>
      </c>
    </row>
    <row r="188" spans="1:14" x14ac:dyDescent="0.3">
      <c r="A188" s="1">
        <v>27</v>
      </c>
      <c r="B188" t="s">
        <v>452</v>
      </c>
      <c r="C188" t="s">
        <v>332</v>
      </c>
      <c r="D188" t="s">
        <v>332</v>
      </c>
      <c r="E188" t="s">
        <v>332</v>
      </c>
      <c r="F188" t="s">
        <v>332</v>
      </c>
      <c r="G188" t="s">
        <v>7662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0.2843</v>
      </c>
    </row>
    <row r="189" spans="1:14" x14ac:dyDescent="0.3">
      <c r="A189" s="1">
        <v>28</v>
      </c>
      <c r="B189" t="s">
        <v>1455</v>
      </c>
      <c r="C189" t="s">
        <v>5211</v>
      </c>
      <c r="D189" t="s">
        <v>5533</v>
      </c>
      <c r="E189" t="s">
        <v>7663</v>
      </c>
      <c r="F189" t="s">
        <v>7664</v>
      </c>
      <c r="G189" t="s">
        <v>7665</v>
      </c>
      <c r="I189" t="str">
        <f t="shared" si="14"/>
        <v>N/A</v>
      </c>
      <c r="J189">
        <f t="shared" si="15"/>
        <v>28500000</v>
      </c>
      <c r="K189">
        <f t="shared" si="16"/>
        <v>15870000</v>
      </c>
      <c r="L189">
        <f t="shared" si="17"/>
        <v>34750000</v>
      </c>
      <c r="M189">
        <f t="shared" si="18"/>
        <v>64090000</v>
      </c>
      <c r="N189">
        <f t="shared" si="19"/>
        <v>85190000</v>
      </c>
    </row>
    <row r="190" spans="1:14" x14ac:dyDescent="0.3">
      <c r="A190" s="1">
        <v>29</v>
      </c>
      <c r="B190" t="s">
        <v>1461</v>
      </c>
      <c r="C190" t="s">
        <v>332</v>
      </c>
      <c r="D190" t="s">
        <v>7666</v>
      </c>
      <c r="E190" t="s">
        <v>7667</v>
      </c>
      <c r="F190" t="s">
        <v>7668</v>
      </c>
      <c r="G190" t="s">
        <v>332</v>
      </c>
      <c r="I190" t="str">
        <f t="shared" si="14"/>
        <v>N/A</v>
      </c>
      <c r="J190" t="str">
        <f t="shared" si="15"/>
        <v>N/A</v>
      </c>
      <c r="K190">
        <f t="shared" si="16"/>
        <v>51810000</v>
      </c>
      <c r="L190">
        <f t="shared" si="17"/>
        <v>59710000</v>
      </c>
      <c r="M190">
        <f t="shared" si="18"/>
        <v>70810000</v>
      </c>
      <c r="N190" t="str">
        <f t="shared" si="19"/>
        <v>N/A</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332</v>
      </c>
      <c r="D192" t="s">
        <v>7669</v>
      </c>
      <c r="E192" t="s">
        <v>7670</v>
      </c>
      <c r="F192" t="s">
        <v>7671</v>
      </c>
      <c r="G192" t="s">
        <v>332</v>
      </c>
      <c r="I192" t="str">
        <f t="shared" si="14"/>
        <v>N/A</v>
      </c>
      <c r="J192" t="str">
        <f t="shared" si="15"/>
        <v>N/A</v>
      </c>
      <c r="K192" t="str">
        <f t="shared" si="16"/>
        <v>(35.94M)</v>
      </c>
      <c r="L192" t="str">
        <f t="shared" si="17"/>
        <v>(24.96M)</v>
      </c>
      <c r="M192">
        <f t="shared" si="18"/>
        <v>4550000</v>
      </c>
      <c r="N192" t="str">
        <f t="shared" si="19"/>
        <v>N/A</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7672</v>
      </c>
      <c r="G194" t="s">
        <v>332</v>
      </c>
      <c r="I194" t="str">
        <f t="shared" si="14"/>
        <v>N/A</v>
      </c>
      <c r="J194" t="str">
        <f t="shared" si="15"/>
        <v>N/A</v>
      </c>
      <c r="K194" t="str">
        <f t="shared" si="16"/>
        <v>N/A</v>
      </c>
      <c r="L194" t="str">
        <f t="shared" si="17"/>
        <v>N/A</v>
      </c>
      <c r="M194">
        <f t="shared" si="18"/>
        <v>11270000</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1481</v>
      </c>
      <c r="D196" t="s">
        <v>7673</v>
      </c>
      <c r="E196" t="s">
        <v>7674</v>
      </c>
      <c r="F196" t="s">
        <v>7675</v>
      </c>
      <c r="G196" t="s">
        <v>1483</v>
      </c>
      <c r="I196" t="str">
        <f t="shared" si="14"/>
        <v>N/A</v>
      </c>
      <c r="J196" t="str">
        <f t="shared" si="15"/>
        <v>(1.44M)</v>
      </c>
      <c r="K196" t="str">
        <f t="shared" si="16"/>
        <v>(1.21M)</v>
      </c>
      <c r="L196" t="str">
        <f t="shared" si="17"/>
        <v>(1.65M)</v>
      </c>
      <c r="M196" t="str">
        <f t="shared" si="18"/>
        <v>(1.68M)</v>
      </c>
      <c r="N196" t="str">
        <f t="shared" si="19"/>
        <v>(1.87M)</v>
      </c>
    </row>
    <row r="197" spans="1:14" x14ac:dyDescent="0.3">
      <c r="A197" s="1">
        <v>36</v>
      </c>
      <c r="B197" t="s">
        <v>482</v>
      </c>
      <c r="C197" t="s">
        <v>7676</v>
      </c>
      <c r="D197" t="s">
        <v>7677</v>
      </c>
      <c r="E197" t="s">
        <v>7678</v>
      </c>
      <c r="F197" t="s">
        <v>3305</v>
      </c>
      <c r="G197" t="s">
        <v>7679</v>
      </c>
      <c r="I197" t="str">
        <f t="shared" si="14"/>
        <v>N/A</v>
      </c>
      <c r="J197">
        <f t="shared" si="15"/>
        <v>74950000</v>
      </c>
      <c r="K197">
        <f t="shared" si="16"/>
        <v>63900000</v>
      </c>
      <c r="L197">
        <f t="shared" si="17"/>
        <v>103800000</v>
      </c>
      <c r="M197">
        <f t="shared" si="18"/>
        <v>141160000</v>
      </c>
      <c r="N197">
        <f t="shared" si="19"/>
        <v>184910000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7676</v>
      </c>
      <c r="D199" t="s">
        <v>7677</v>
      </c>
      <c r="E199" t="s">
        <v>7678</v>
      </c>
      <c r="F199" t="s">
        <v>3305</v>
      </c>
      <c r="G199" t="s">
        <v>7679</v>
      </c>
      <c r="I199" t="str">
        <f t="shared" si="14"/>
        <v>N/A</v>
      </c>
      <c r="J199">
        <f t="shared" si="15"/>
        <v>74950000</v>
      </c>
      <c r="K199">
        <f t="shared" si="16"/>
        <v>63900000</v>
      </c>
      <c r="L199">
        <f t="shared" si="17"/>
        <v>103800000</v>
      </c>
      <c r="M199">
        <f t="shared" si="18"/>
        <v>141160000</v>
      </c>
      <c r="N199">
        <f t="shared" si="19"/>
        <v>184910000</v>
      </c>
    </row>
    <row r="200" spans="1:14" x14ac:dyDescent="0.3">
      <c r="A200" s="1">
        <v>39</v>
      </c>
      <c r="B200" t="s">
        <v>489</v>
      </c>
      <c r="C200" t="s">
        <v>332</v>
      </c>
      <c r="D200" t="s">
        <v>7680</v>
      </c>
      <c r="E200" t="s">
        <v>7681</v>
      </c>
      <c r="F200" t="s">
        <v>7682</v>
      </c>
      <c r="G200" t="s">
        <v>7683</v>
      </c>
      <c r="I200" t="str">
        <f t="shared" si="14"/>
        <v>N/A</v>
      </c>
      <c r="J200" t="str">
        <f t="shared" si="15"/>
        <v>N/A</v>
      </c>
      <c r="K200">
        <f t="shared" si="16"/>
        <v>-0.14749999999999999</v>
      </c>
      <c r="L200">
        <f t="shared" si="17"/>
        <v>0.62450000000000006</v>
      </c>
      <c r="M200">
        <f t="shared" si="18"/>
        <v>0.36</v>
      </c>
      <c r="N200">
        <f t="shared" si="19"/>
        <v>0.30990000000000001</v>
      </c>
    </row>
    <row r="201" spans="1:14" x14ac:dyDescent="0.3">
      <c r="A201" s="1">
        <v>40</v>
      </c>
      <c r="B201" t="s">
        <v>1494</v>
      </c>
      <c r="C201" t="s">
        <v>332</v>
      </c>
      <c r="D201" t="s">
        <v>332</v>
      </c>
      <c r="E201" t="s">
        <v>332</v>
      </c>
      <c r="F201" t="s">
        <v>332</v>
      </c>
      <c r="G201" t="s">
        <v>7684</v>
      </c>
      <c r="I201" t="str">
        <f t="shared" si="14"/>
        <v>N/A</v>
      </c>
      <c r="J201" t="str">
        <f t="shared" si="15"/>
        <v>N/A</v>
      </c>
      <c r="K201" t="str">
        <f t="shared" si="16"/>
        <v>N/A</v>
      </c>
      <c r="L201" t="str">
        <f t="shared" si="17"/>
        <v>N/A</v>
      </c>
      <c r="M201" t="str">
        <f t="shared" si="18"/>
        <v>N/A</v>
      </c>
      <c r="N201">
        <f t="shared" si="19"/>
        <v>0.1933</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7685</v>
      </c>
      <c r="I207" t="str">
        <f t="shared" si="14"/>
        <v>N/A</v>
      </c>
      <c r="J207" t="str">
        <f t="shared" si="15"/>
        <v>N/A</v>
      </c>
      <c r="K207" t="str">
        <f t="shared" si="16"/>
        <v>N/A</v>
      </c>
      <c r="L207" t="str">
        <f t="shared" si="17"/>
        <v>N/A</v>
      </c>
      <c r="M207" t="str">
        <f t="shared" si="18"/>
        <v>N/A</v>
      </c>
      <c r="N207">
        <f t="shared" si="19"/>
        <v>7980000</v>
      </c>
    </row>
    <row r="208" spans="1:14" x14ac:dyDescent="0.3">
      <c r="A208" s="1">
        <v>47</v>
      </c>
      <c r="B208" t="s">
        <v>502</v>
      </c>
      <c r="C208" t="s">
        <v>7676</v>
      </c>
      <c r="D208" t="s">
        <v>7677</v>
      </c>
      <c r="E208" t="s">
        <v>7678</v>
      </c>
      <c r="F208" t="s">
        <v>3305</v>
      </c>
      <c r="G208" t="s">
        <v>7686</v>
      </c>
      <c r="I208" t="str">
        <f t="shared" si="14"/>
        <v>N/A</v>
      </c>
      <c r="J208">
        <f t="shared" si="15"/>
        <v>74950000</v>
      </c>
      <c r="K208">
        <f t="shared" si="16"/>
        <v>63900000</v>
      </c>
      <c r="L208">
        <f t="shared" si="17"/>
        <v>103800000</v>
      </c>
      <c r="M208">
        <f t="shared" si="18"/>
        <v>141160000</v>
      </c>
      <c r="N208">
        <f t="shared" si="19"/>
        <v>176930000</v>
      </c>
    </row>
    <row r="209" spans="1:14" x14ac:dyDescent="0.3">
      <c r="A209" s="1">
        <v>48</v>
      </c>
      <c r="B209" t="s">
        <v>503</v>
      </c>
      <c r="C209" t="s">
        <v>7687</v>
      </c>
      <c r="D209" t="s">
        <v>6796</v>
      </c>
      <c r="E209" t="s">
        <v>7688</v>
      </c>
      <c r="F209" t="s">
        <v>7689</v>
      </c>
      <c r="G209" t="s">
        <v>4540</v>
      </c>
      <c r="I209" t="str">
        <f t="shared" si="14"/>
        <v>N/A</v>
      </c>
      <c r="J209" t="str">
        <f t="shared" si="15"/>
        <v>2.59</v>
      </c>
      <c r="K209" t="str">
        <f t="shared" si="16"/>
        <v>2.20</v>
      </c>
      <c r="L209" t="str">
        <f t="shared" si="17"/>
        <v>3.32</v>
      </c>
      <c r="M209" t="str">
        <f t="shared" si="18"/>
        <v>3.69</v>
      </c>
      <c r="N209" t="str">
        <f t="shared" si="19"/>
        <v>4.32</v>
      </c>
    </row>
    <row r="210" spans="1:14" x14ac:dyDescent="0.3">
      <c r="A210" s="1">
        <v>49</v>
      </c>
      <c r="B210" t="s">
        <v>509</v>
      </c>
      <c r="C210" t="s">
        <v>332</v>
      </c>
      <c r="D210" t="s">
        <v>7690</v>
      </c>
      <c r="E210" t="s">
        <v>7691</v>
      </c>
      <c r="F210" t="s">
        <v>3073</v>
      </c>
      <c r="G210" t="s">
        <v>7692</v>
      </c>
      <c r="I210" t="str">
        <f t="shared" si="14"/>
        <v>N/A</v>
      </c>
      <c r="J210" t="str">
        <f t="shared" si="15"/>
        <v>N/A</v>
      </c>
      <c r="K210">
        <f t="shared" si="16"/>
        <v>-0.15060000000000001</v>
      </c>
      <c r="L210">
        <f t="shared" si="17"/>
        <v>0.5091</v>
      </c>
      <c r="M210">
        <f t="shared" si="18"/>
        <v>0.11140000000000001</v>
      </c>
      <c r="N210">
        <f t="shared" si="19"/>
        <v>0.17070000000000002</v>
      </c>
    </row>
    <row r="211" spans="1:14" x14ac:dyDescent="0.3">
      <c r="A211" s="1">
        <v>50</v>
      </c>
      <c r="B211" t="s">
        <v>514</v>
      </c>
      <c r="C211" t="s">
        <v>5810</v>
      </c>
      <c r="D211" t="s">
        <v>2225</v>
      </c>
      <c r="E211" t="s">
        <v>7693</v>
      </c>
      <c r="F211" t="s">
        <v>7694</v>
      </c>
      <c r="G211" t="s">
        <v>7695</v>
      </c>
      <c r="I211" t="str">
        <f t="shared" si="14"/>
        <v>pos_trend</v>
      </c>
      <c r="J211">
        <f t="shared" si="15"/>
        <v>28900000</v>
      </c>
      <c r="K211">
        <f t="shared" si="16"/>
        <v>29050000</v>
      </c>
      <c r="L211">
        <f t="shared" si="17"/>
        <v>31310000</v>
      </c>
      <c r="M211">
        <f t="shared" si="18"/>
        <v>38210000</v>
      </c>
      <c r="N211">
        <f t="shared" si="19"/>
        <v>40950000</v>
      </c>
    </row>
    <row r="212" spans="1:14" x14ac:dyDescent="0.3">
      <c r="A212" s="1">
        <v>51</v>
      </c>
      <c r="B212" t="s">
        <v>519</v>
      </c>
      <c r="C212" t="s">
        <v>7687</v>
      </c>
      <c r="D212" t="s">
        <v>6796</v>
      </c>
      <c r="E212" t="s">
        <v>7696</v>
      </c>
      <c r="F212" t="s">
        <v>1240</v>
      </c>
      <c r="G212" t="s">
        <v>5611</v>
      </c>
      <c r="I212" t="str">
        <f t="shared" si="14"/>
        <v>N/A</v>
      </c>
      <c r="J212" t="str">
        <f t="shared" si="15"/>
        <v>2.59</v>
      </c>
      <c r="K212" t="str">
        <f t="shared" si="16"/>
        <v>2.20</v>
      </c>
      <c r="L212" t="str">
        <f t="shared" si="17"/>
        <v>3.30</v>
      </c>
      <c r="M212" t="str">
        <f t="shared" si="18"/>
        <v>3.68</v>
      </c>
      <c r="N212" t="str">
        <f t="shared" si="19"/>
        <v>4.30</v>
      </c>
    </row>
    <row r="213" spans="1:14" x14ac:dyDescent="0.3">
      <c r="A213" s="1">
        <v>52</v>
      </c>
      <c r="B213" t="s">
        <v>525</v>
      </c>
      <c r="C213" t="s">
        <v>332</v>
      </c>
      <c r="D213" t="s">
        <v>7690</v>
      </c>
      <c r="E213" t="s">
        <v>3528</v>
      </c>
      <c r="F213" t="s">
        <v>7697</v>
      </c>
      <c r="G213" t="s">
        <v>7698</v>
      </c>
      <c r="I213" t="str">
        <f t="shared" si="14"/>
        <v>N/A</v>
      </c>
      <c r="J213" t="str">
        <f t="shared" si="15"/>
        <v>N/A</v>
      </c>
      <c r="K213">
        <f t="shared" si="16"/>
        <v>-0.15060000000000001</v>
      </c>
      <c r="L213">
        <f t="shared" si="17"/>
        <v>0.5</v>
      </c>
      <c r="M213">
        <f t="shared" si="18"/>
        <v>0.1152</v>
      </c>
      <c r="N213">
        <f t="shared" si="19"/>
        <v>0.16850000000000001</v>
      </c>
    </row>
    <row r="214" spans="1:14" x14ac:dyDescent="0.3">
      <c r="A214" s="1">
        <v>53</v>
      </c>
      <c r="B214" t="s">
        <v>530</v>
      </c>
      <c r="C214" t="s">
        <v>7699</v>
      </c>
      <c r="D214" t="s">
        <v>2060</v>
      </c>
      <c r="E214" t="s">
        <v>7700</v>
      </c>
      <c r="F214" t="s">
        <v>7701</v>
      </c>
      <c r="G214" t="s">
        <v>7702</v>
      </c>
      <c r="I214" t="str">
        <f t="shared" si="14"/>
        <v>pos_trend</v>
      </c>
      <c r="J214">
        <f t="shared" si="15"/>
        <v>28960000</v>
      </c>
      <c r="K214">
        <f t="shared" si="16"/>
        <v>29110000</v>
      </c>
      <c r="L214">
        <f t="shared" si="17"/>
        <v>31430000</v>
      </c>
      <c r="M214">
        <f t="shared" si="18"/>
        <v>38310000</v>
      </c>
      <c r="N214">
        <f t="shared" si="19"/>
        <v>41110000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7703</v>
      </c>
      <c r="D217" t="s">
        <v>7704</v>
      </c>
      <c r="E217" t="s">
        <v>7705</v>
      </c>
      <c r="F217" t="s">
        <v>7706</v>
      </c>
      <c r="G217" t="s">
        <v>7707</v>
      </c>
      <c r="I217" t="str">
        <f t="shared" si="14"/>
        <v>N/A</v>
      </c>
      <c r="J217">
        <f t="shared" si="15"/>
        <v>248210000</v>
      </c>
      <c r="K217">
        <f t="shared" si="16"/>
        <v>238670000</v>
      </c>
      <c r="L217">
        <f t="shared" si="17"/>
        <v>251990000</v>
      </c>
      <c r="M217">
        <f t="shared" si="18"/>
        <v>241650000</v>
      </c>
      <c r="N217">
        <f t="shared" si="19"/>
        <v>295900000</v>
      </c>
    </row>
    <row r="218" spans="1:14" x14ac:dyDescent="0.3">
      <c r="A218" s="1">
        <v>1</v>
      </c>
      <c r="B218" t="s">
        <v>1531</v>
      </c>
      <c r="C218" t="s">
        <v>332</v>
      </c>
      <c r="D218" t="s">
        <v>7708</v>
      </c>
      <c r="E218" t="s">
        <v>7709</v>
      </c>
      <c r="F218" t="s">
        <v>7710</v>
      </c>
      <c r="G218" t="s">
        <v>7711</v>
      </c>
      <c r="I218" t="str">
        <f t="shared" si="14"/>
        <v>N/A</v>
      </c>
      <c r="J218" t="str">
        <f t="shared" si="15"/>
        <v>N/A</v>
      </c>
      <c r="K218">
        <f t="shared" si="16"/>
        <v>-3.8399999999999997E-2</v>
      </c>
      <c r="L218">
        <f t="shared" si="17"/>
        <v>5.5800000000000002E-2</v>
      </c>
      <c r="M218">
        <f t="shared" si="18"/>
        <v>-4.0999999999999995E-2</v>
      </c>
      <c r="N218">
        <f t="shared" si="19"/>
        <v>0.22450000000000001</v>
      </c>
    </row>
    <row r="219" spans="1:14" x14ac:dyDescent="0.3">
      <c r="A219" s="1">
        <v>2</v>
      </c>
      <c r="B219" t="s">
        <v>1536</v>
      </c>
      <c r="C219" t="s">
        <v>3039</v>
      </c>
      <c r="D219" t="s">
        <v>5964</v>
      </c>
      <c r="E219" t="s">
        <v>1755</v>
      </c>
      <c r="F219" t="s">
        <v>7712</v>
      </c>
      <c r="G219" t="s">
        <v>7713</v>
      </c>
      <c r="I219" t="str">
        <f t="shared" si="14"/>
        <v>N/A</v>
      </c>
      <c r="J219">
        <f t="shared" si="15"/>
        <v>3040000000</v>
      </c>
      <c r="K219">
        <f t="shared" si="16"/>
        <v>2460000000</v>
      </c>
      <c r="L219">
        <f t="shared" si="17"/>
        <v>2820000000</v>
      </c>
      <c r="M219">
        <f t="shared" si="18"/>
        <v>3440000000</v>
      </c>
      <c r="N219">
        <f t="shared" si="19"/>
        <v>4900000000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7714</v>
      </c>
      <c r="D221" t="s">
        <v>332</v>
      </c>
      <c r="E221" t="s">
        <v>332</v>
      </c>
      <c r="F221" t="s">
        <v>332</v>
      </c>
      <c r="G221" t="s">
        <v>332</v>
      </c>
      <c r="I221" t="str">
        <f t="shared" si="14"/>
        <v>N/A</v>
      </c>
      <c r="J221">
        <f t="shared" si="15"/>
        <v>4880000</v>
      </c>
      <c r="K221" t="str">
        <f t="shared" si="16"/>
        <v>N/A</v>
      </c>
      <c r="L221" t="str">
        <f t="shared" si="17"/>
        <v>N/A</v>
      </c>
      <c r="M221" t="str">
        <f t="shared" si="18"/>
        <v>N/A</v>
      </c>
      <c r="N221" t="str">
        <f t="shared" si="19"/>
        <v>N/A</v>
      </c>
    </row>
    <row r="222" spans="1:14" x14ac:dyDescent="0.3">
      <c r="A222" s="1">
        <v>5</v>
      </c>
      <c r="B222" t="s">
        <v>1553</v>
      </c>
      <c r="C222" t="s">
        <v>7714</v>
      </c>
      <c r="D222" t="s">
        <v>332</v>
      </c>
      <c r="E222" t="s">
        <v>332</v>
      </c>
      <c r="F222" t="s">
        <v>332</v>
      </c>
      <c r="G222" t="s">
        <v>332</v>
      </c>
      <c r="I222" t="str">
        <f t="shared" si="14"/>
        <v>N/A</v>
      </c>
      <c r="J222">
        <f t="shared" si="15"/>
        <v>4880000</v>
      </c>
      <c r="K222" t="str">
        <f t="shared" si="16"/>
        <v>N/A</v>
      </c>
      <c r="L222" t="str">
        <f t="shared" si="17"/>
        <v>N/A</v>
      </c>
      <c r="M222" t="str">
        <f t="shared" si="18"/>
        <v>N/A</v>
      </c>
      <c r="N222" t="str">
        <f t="shared" si="19"/>
        <v>N/A</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7715</v>
      </c>
      <c r="D224" t="s">
        <v>7716</v>
      </c>
      <c r="E224" t="s">
        <v>7717</v>
      </c>
      <c r="F224" t="s">
        <v>332</v>
      </c>
      <c r="G224" t="s">
        <v>7718</v>
      </c>
      <c r="I224" t="str">
        <f t="shared" si="14"/>
        <v>N/A</v>
      </c>
      <c r="J224">
        <f t="shared" si="15"/>
        <v>355670000</v>
      </c>
      <c r="K224">
        <f t="shared" si="16"/>
        <v>430040000</v>
      </c>
      <c r="L224">
        <f t="shared" si="17"/>
        <v>325550000</v>
      </c>
      <c r="M224" t="str">
        <f t="shared" si="18"/>
        <v>N/A</v>
      </c>
      <c r="N224">
        <f t="shared" si="19"/>
        <v>212360000</v>
      </c>
    </row>
    <row r="225" spans="1:14" x14ac:dyDescent="0.3">
      <c r="A225" s="1">
        <v>8</v>
      </c>
      <c r="B225" t="s">
        <v>1558</v>
      </c>
      <c r="C225" t="s">
        <v>7719</v>
      </c>
      <c r="D225" t="s">
        <v>7720</v>
      </c>
      <c r="E225" t="s">
        <v>7721</v>
      </c>
      <c r="F225" t="s">
        <v>7722</v>
      </c>
      <c r="G225" t="s">
        <v>7723</v>
      </c>
      <c r="I225" t="str">
        <f t="shared" si="14"/>
        <v>N/A</v>
      </c>
      <c r="J225">
        <f t="shared" si="15"/>
        <v>46220000</v>
      </c>
      <c r="K225">
        <f t="shared" si="16"/>
        <v>52470000</v>
      </c>
      <c r="L225">
        <f t="shared" si="17"/>
        <v>72820000</v>
      </c>
      <c r="M225">
        <f t="shared" si="18"/>
        <v>316930000</v>
      </c>
      <c r="N225">
        <f t="shared" si="19"/>
        <v>90910000</v>
      </c>
    </row>
    <row r="226" spans="1:14" x14ac:dyDescent="0.3">
      <c r="A226" s="1">
        <v>9</v>
      </c>
      <c r="B226" t="s">
        <v>1564</v>
      </c>
      <c r="C226" t="s">
        <v>7724</v>
      </c>
      <c r="D226" t="s">
        <v>7725</v>
      </c>
      <c r="E226" t="s">
        <v>7726</v>
      </c>
      <c r="F226" t="s">
        <v>7727</v>
      </c>
      <c r="G226" t="s">
        <v>7728</v>
      </c>
      <c r="I226" t="str">
        <f t="shared" si="14"/>
        <v>N/A</v>
      </c>
      <c r="J226">
        <f t="shared" si="15"/>
        <v>215980000</v>
      </c>
      <c r="K226">
        <f t="shared" si="16"/>
        <v>191770000</v>
      </c>
      <c r="L226">
        <f t="shared" si="17"/>
        <v>167790000</v>
      </c>
      <c r="M226">
        <f t="shared" si="18"/>
        <v>257940000</v>
      </c>
      <c r="N226">
        <f t="shared" si="19"/>
        <v>347930000</v>
      </c>
    </row>
    <row r="227" spans="1:14" x14ac:dyDescent="0.3">
      <c r="A227" s="1">
        <v>10</v>
      </c>
      <c r="B227" t="s">
        <v>1570</v>
      </c>
      <c r="C227" t="s">
        <v>2918</v>
      </c>
      <c r="D227" t="s">
        <v>4929</v>
      </c>
      <c r="E227" t="s">
        <v>3870</v>
      </c>
      <c r="F227" t="s">
        <v>7729</v>
      </c>
      <c r="G227" t="s">
        <v>7730</v>
      </c>
      <c r="I227" t="str">
        <f t="shared" si="14"/>
        <v>pos_trend</v>
      </c>
      <c r="J227">
        <f t="shared" si="15"/>
        <v>1380000000</v>
      </c>
      <c r="K227">
        <f t="shared" si="16"/>
        <v>1470000000</v>
      </c>
      <c r="L227">
        <f t="shared" si="17"/>
        <v>1780000000</v>
      </c>
      <c r="M227">
        <f t="shared" si="18"/>
        <v>2290000000</v>
      </c>
      <c r="N227">
        <f t="shared" si="19"/>
        <v>2880000000</v>
      </c>
    </row>
    <row r="228" spans="1:14" x14ac:dyDescent="0.3">
      <c r="A228" s="1">
        <v>11</v>
      </c>
      <c r="B228" t="s">
        <v>1576</v>
      </c>
      <c r="C228" t="s">
        <v>7731</v>
      </c>
      <c r="D228" t="s">
        <v>5974</v>
      </c>
      <c r="E228" t="s">
        <v>7732</v>
      </c>
      <c r="F228" t="s">
        <v>7733</v>
      </c>
      <c r="G228" t="s">
        <v>7734</v>
      </c>
      <c r="I228" t="str">
        <f t="shared" si="14"/>
        <v>pos_trend</v>
      </c>
      <c r="J228">
        <f t="shared" si="15"/>
        <v>4960000</v>
      </c>
      <c r="K228">
        <f t="shared" si="16"/>
        <v>6200000</v>
      </c>
      <c r="L228">
        <f t="shared" si="17"/>
        <v>8210000.0000000009</v>
      </c>
      <c r="M228">
        <f t="shared" si="18"/>
        <v>102250000</v>
      </c>
      <c r="N228">
        <f t="shared" si="19"/>
        <v>108300000</v>
      </c>
    </row>
    <row r="229" spans="1:14" x14ac:dyDescent="0.3">
      <c r="A229" s="1">
        <v>12</v>
      </c>
      <c r="B229" t="s">
        <v>1582</v>
      </c>
      <c r="C229" t="s">
        <v>4037</v>
      </c>
      <c r="D229" t="s">
        <v>7735</v>
      </c>
      <c r="E229" t="s">
        <v>7736</v>
      </c>
      <c r="F229" t="s">
        <v>7737</v>
      </c>
      <c r="G229" t="s">
        <v>7738</v>
      </c>
      <c r="I229" t="str">
        <f t="shared" si="14"/>
        <v>N/A</v>
      </c>
      <c r="J229">
        <f t="shared" si="15"/>
        <v>1030000000</v>
      </c>
      <c r="K229">
        <f t="shared" si="16"/>
        <v>311240000</v>
      </c>
      <c r="L229">
        <f t="shared" si="17"/>
        <v>469080000</v>
      </c>
      <c r="M229">
        <f t="shared" si="18"/>
        <v>465350000</v>
      </c>
      <c r="N229">
        <f t="shared" si="19"/>
        <v>1260000000</v>
      </c>
    </row>
    <row r="230" spans="1:14" x14ac:dyDescent="0.3">
      <c r="A230" s="1">
        <v>13</v>
      </c>
      <c r="B230" t="s">
        <v>1588</v>
      </c>
      <c r="C230" t="s">
        <v>332</v>
      </c>
      <c r="D230" t="s">
        <v>7739</v>
      </c>
      <c r="E230" t="s">
        <v>7740</v>
      </c>
      <c r="F230" t="s">
        <v>7741</v>
      </c>
      <c r="G230" t="s">
        <v>7742</v>
      </c>
      <c r="I230" t="str">
        <f t="shared" si="14"/>
        <v>N/A</v>
      </c>
      <c r="J230" t="str">
        <f t="shared" si="15"/>
        <v>N/A</v>
      </c>
      <c r="K230">
        <f t="shared" si="16"/>
        <v>-0.19020000000000001</v>
      </c>
      <c r="L230">
        <f t="shared" si="17"/>
        <v>0.14849999999999999</v>
      </c>
      <c r="M230">
        <f t="shared" si="18"/>
        <v>0.21660000000000001</v>
      </c>
      <c r="N230">
        <f t="shared" si="19"/>
        <v>0.4254</v>
      </c>
    </row>
    <row r="231" spans="1:14" x14ac:dyDescent="0.3">
      <c r="A231" s="1">
        <v>14</v>
      </c>
      <c r="B231" t="s">
        <v>1593</v>
      </c>
      <c r="C231" t="s">
        <v>7743</v>
      </c>
      <c r="D231" t="s">
        <v>7744</v>
      </c>
      <c r="E231" t="s">
        <v>7745</v>
      </c>
      <c r="F231" t="s">
        <v>7746</v>
      </c>
      <c r="G231" t="s">
        <v>7747</v>
      </c>
      <c r="I231" t="str">
        <f t="shared" si="14"/>
        <v>pos_trend</v>
      </c>
      <c r="J231">
        <f t="shared" si="15"/>
        <v>8250000000</v>
      </c>
      <c r="K231">
        <f t="shared" si="16"/>
        <v>9350000000</v>
      </c>
      <c r="L231">
        <f t="shared" si="17"/>
        <v>11310000000</v>
      </c>
      <c r="M231">
        <f t="shared" si="18"/>
        <v>14190000000</v>
      </c>
      <c r="N231">
        <f t="shared" si="19"/>
        <v>14920000000</v>
      </c>
    </row>
    <row r="232" spans="1:14" x14ac:dyDescent="0.3">
      <c r="A232" s="1">
        <v>15</v>
      </c>
      <c r="B232" t="s">
        <v>1599</v>
      </c>
      <c r="C232" t="s">
        <v>7748</v>
      </c>
      <c r="D232" t="s">
        <v>7749</v>
      </c>
      <c r="E232" t="s">
        <v>7750</v>
      </c>
      <c r="F232" t="s">
        <v>7751</v>
      </c>
      <c r="G232" t="s">
        <v>7752</v>
      </c>
      <c r="I232" t="str">
        <f t="shared" si="14"/>
        <v>pos_trend</v>
      </c>
      <c r="J232">
        <f t="shared" si="15"/>
        <v>8500000000</v>
      </c>
      <c r="K232">
        <f t="shared" si="16"/>
        <v>9490000000</v>
      </c>
      <c r="L232">
        <f t="shared" si="17"/>
        <v>11440000000</v>
      </c>
      <c r="M232">
        <f t="shared" si="18"/>
        <v>14330000000</v>
      </c>
      <c r="N232">
        <f t="shared" si="19"/>
        <v>15060000000</v>
      </c>
    </row>
    <row r="233" spans="1:14" x14ac:dyDescent="0.3">
      <c r="A233" s="1">
        <v>16</v>
      </c>
      <c r="B233" t="s">
        <v>1605</v>
      </c>
      <c r="C233" t="s">
        <v>1060</v>
      </c>
      <c r="D233" t="s">
        <v>7753</v>
      </c>
      <c r="E233" t="s">
        <v>3337</v>
      </c>
      <c r="F233" t="s">
        <v>7754</v>
      </c>
      <c r="G233" t="s">
        <v>7755</v>
      </c>
      <c r="I233" t="str">
        <f t="shared" si="14"/>
        <v>N/A</v>
      </c>
      <c r="J233">
        <f t="shared" si="15"/>
        <v>2540000000</v>
      </c>
      <c r="K233">
        <f t="shared" si="16"/>
        <v>3000000000</v>
      </c>
      <c r="L233">
        <f t="shared" si="17"/>
        <v>3410000000</v>
      </c>
      <c r="M233">
        <f t="shared" si="18"/>
        <v>4130000000</v>
      </c>
      <c r="N233">
        <f t="shared" si="19"/>
        <v>4099999999.9999995</v>
      </c>
    </row>
    <row r="234" spans="1:14" x14ac:dyDescent="0.3">
      <c r="A234" s="1">
        <v>17</v>
      </c>
      <c r="B234" t="s">
        <v>1611</v>
      </c>
      <c r="C234" t="s">
        <v>3790</v>
      </c>
      <c r="D234" t="s">
        <v>6607</v>
      </c>
      <c r="E234" t="s">
        <v>1060</v>
      </c>
      <c r="F234" t="s">
        <v>7756</v>
      </c>
      <c r="G234" t="s">
        <v>7729</v>
      </c>
      <c r="I234" t="str">
        <f t="shared" si="14"/>
        <v>N/A</v>
      </c>
      <c r="J234">
        <f t="shared" si="15"/>
        <v>1850000000</v>
      </c>
      <c r="K234">
        <f t="shared" si="16"/>
        <v>2040000000</v>
      </c>
      <c r="L234">
        <f t="shared" si="17"/>
        <v>2540000000</v>
      </c>
      <c r="M234">
        <f t="shared" si="18"/>
        <v>2310000000</v>
      </c>
      <c r="N234">
        <f t="shared" si="19"/>
        <v>2290000000</v>
      </c>
    </row>
    <row r="235" spans="1:14" x14ac:dyDescent="0.3">
      <c r="A235" s="1">
        <v>18</v>
      </c>
      <c r="B235" t="s">
        <v>1617</v>
      </c>
      <c r="C235" t="s">
        <v>7757</v>
      </c>
      <c r="D235" t="s">
        <v>7758</v>
      </c>
      <c r="E235" t="s">
        <v>7759</v>
      </c>
      <c r="F235" t="s">
        <v>7760</v>
      </c>
      <c r="G235" t="s">
        <v>7761</v>
      </c>
      <c r="I235" t="str">
        <f t="shared" si="14"/>
        <v>pos_trend</v>
      </c>
      <c r="J235">
        <f t="shared" si="15"/>
        <v>4110000000.0000005</v>
      </c>
      <c r="K235">
        <f t="shared" si="16"/>
        <v>4450000000</v>
      </c>
      <c r="L235">
        <f t="shared" si="17"/>
        <v>5490000000</v>
      </c>
      <c r="M235">
        <f t="shared" si="18"/>
        <v>7270000000</v>
      </c>
      <c r="N235">
        <f t="shared" si="19"/>
        <v>8070000000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7762</v>
      </c>
      <c r="F239" t="s">
        <v>7763</v>
      </c>
      <c r="G239" t="s">
        <v>7764</v>
      </c>
      <c r="I239" t="str">
        <f t="shared" si="14"/>
        <v>N/A</v>
      </c>
      <c r="J239" t="str">
        <f t="shared" si="15"/>
        <v>N/A</v>
      </c>
      <c r="K239" t="str">
        <f t="shared" si="16"/>
        <v>N/A</v>
      </c>
      <c r="L239">
        <f t="shared" si="17"/>
        <v>3700000</v>
      </c>
      <c r="M239">
        <f t="shared" si="18"/>
        <v>620790000</v>
      </c>
      <c r="N239">
        <f t="shared" si="19"/>
        <v>604010000</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7765</v>
      </c>
      <c r="D241" t="s">
        <v>7766</v>
      </c>
      <c r="E241" t="s">
        <v>7767</v>
      </c>
      <c r="F241" t="s">
        <v>7768</v>
      </c>
      <c r="G241" t="s">
        <v>7769</v>
      </c>
      <c r="I241" t="str">
        <f t="shared" si="14"/>
        <v>N/A</v>
      </c>
      <c r="J241" t="str">
        <f t="shared" si="15"/>
        <v>(251.6M)</v>
      </c>
      <c r="K241" t="str">
        <f t="shared" si="16"/>
        <v>(143.07M)</v>
      </c>
      <c r="L241" t="str">
        <f t="shared" si="17"/>
        <v>(130.13M)</v>
      </c>
      <c r="M241" t="str">
        <f t="shared" si="18"/>
        <v>(138.38M)</v>
      </c>
      <c r="N241" t="str">
        <f t="shared" si="19"/>
        <v>(144.72M)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7770</v>
      </c>
      <c r="E243" t="s">
        <v>7771</v>
      </c>
      <c r="F243" t="s">
        <v>7772</v>
      </c>
      <c r="G243" t="s">
        <v>4680</v>
      </c>
      <c r="I243" t="str">
        <f t="shared" si="14"/>
        <v>N/A</v>
      </c>
      <c r="J243" t="str">
        <f t="shared" si="15"/>
        <v>N/A</v>
      </c>
      <c r="K243">
        <f t="shared" si="16"/>
        <v>0.1336</v>
      </c>
      <c r="L243">
        <f t="shared" si="17"/>
        <v>0.20989999999999998</v>
      </c>
      <c r="M243">
        <f t="shared" si="18"/>
        <v>0.2545</v>
      </c>
      <c r="N243">
        <f t="shared" si="19"/>
        <v>5.1500000000000004E-2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7773</v>
      </c>
      <c r="D246" t="s">
        <v>7774</v>
      </c>
      <c r="E246" t="s">
        <v>7775</v>
      </c>
      <c r="F246" t="s">
        <v>7776</v>
      </c>
      <c r="G246" t="s">
        <v>7777</v>
      </c>
      <c r="I246" t="str">
        <f t="shared" si="14"/>
        <v>N/A</v>
      </c>
      <c r="J246">
        <f t="shared" si="15"/>
        <v>303520000</v>
      </c>
      <c r="K246">
        <f t="shared" si="16"/>
        <v>287510000</v>
      </c>
      <c r="L246">
        <f t="shared" si="17"/>
        <v>307160000</v>
      </c>
      <c r="M246">
        <f t="shared" si="18"/>
        <v>323900000</v>
      </c>
      <c r="N246">
        <f t="shared" si="19"/>
        <v>306370000</v>
      </c>
    </row>
    <row r="247" spans="1:14" x14ac:dyDescent="0.3">
      <c r="A247" s="1">
        <v>30</v>
      </c>
      <c r="B247" t="s">
        <v>1649</v>
      </c>
      <c r="C247" t="s">
        <v>2934</v>
      </c>
      <c r="D247" t="s">
        <v>7778</v>
      </c>
      <c r="E247" t="s">
        <v>7779</v>
      </c>
      <c r="F247" t="s">
        <v>1211</v>
      </c>
      <c r="G247" t="s">
        <v>1211</v>
      </c>
      <c r="I247" t="str">
        <f t="shared" si="14"/>
        <v>N/A</v>
      </c>
      <c r="J247">
        <f t="shared" si="15"/>
        <v>1000000000</v>
      </c>
      <c r="K247">
        <f t="shared" si="16"/>
        <v>767290000</v>
      </c>
      <c r="L247">
        <f t="shared" si="17"/>
        <v>833140000</v>
      </c>
      <c r="M247">
        <f t="shared" si="18"/>
        <v>1090000000</v>
      </c>
      <c r="N247">
        <f t="shared" si="19"/>
        <v>1090000000</v>
      </c>
    </row>
    <row r="248" spans="1:14" x14ac:dyDescent="0.3">
      <c r="A248" s="1">
        <v>31</v>
      </c>
      <c r="B248" t="s">
        <v>681</v>
      </c>
      <c r="C248" t="s">
        <v>7780</v>
      </c>
      <c r="D248" t="s">
        <v>7781</v>
      </c>
      <c r="E248" t="s">
        <v>7782</v>
      </c>
      <c r="F248" t="s">
        <v>7783</v>
      </c>
      <c r="G248" t="s">
        <v>7784</v>
      </c>
      <c r="I248" t="str">
        <f t="shared" si="14"/>
        <v>N/A</v>
      </c>
      <c r="J248">
        <f t="shared" si="15"/>
        <v>575870000</v>
      </c>
      <c r="K248">
        <f t="shared" si="16"/>
        <v>343350000</v>
      </c>
      <c r="L248">
        <f t="shared" si="17"/>
        <v>287740000</v>
      </c>
      <c r="M248">
        <f t="shared" si="18"/>
        <v>326940000</v>
      </c>
      <c r="N248">
        <f t="shared" si="19"/>
        <v>332820000</v>
      </c>
    </row>
    <row r="249" spans="1:14" x14ac:dyDescent="0.3">
      <c r="A249" s="1">
        <v>32</v>
      </c>
      <c r="B249" t="s">
        <v>667</v>
      </c>
      <c r="C249" t="s">
        <v>7785</v>
      </c>
      <c r="D249" t="s">
        <v>7786</v>
      </c>
      <c r="E249" t="s">
        <v>7787</v>
      </c>
      <c r="F249" t="s">
        <v>7788</v>
      </c>
      <c r="G249" t="s">
        <v>7789</v>
      </c>
      <c r="I249" t="str">
        <f t="shared" si="14"/>
        <v>N/A</v>
      </c>
      <c r="J249">
        <f t="shared" si="15"/>
        <v>428650000</v>
      </c>
      <c r="K249">
        <f t="shared" si="16"/>
        <v>423930000</v>
      </c>
      <c r="L249">
        <f t="shared" si="17"/>
        <v>545400000</v>
      </c>
      <c r="M249">
        <f t="shared" si="18"/>
        <v>762350000</v>
      </c>
      <c r="N249">
        <f t="shared" si="19"/>
        <v>756090000</v>
      </c>
    </row>
    <row r="250" spans="1:14" x14ac:dyDescent="0.3">
      <c r="A250" s="1">
        <v>33</v>
      </c>
      <c r="B250" t="s">
        <v>1664</v>
      </c>
      <c r="C250" t="s">
        <v>7790</v>
      </c>
      <c r="D250" t="s">
        <v>7791</v>
      </c>
      <c r="E250" t="s">
        <v>233</v>
      </c>
      <c r="F250" t="s">
        <v>7792</v>
      </c>
      <c r="G250" t="s">
        <v>7793</v>
      </c>
      <c r="I250" t="str">
        <f t="shared" si="14"/>
        <v>N/A</v>
      </c>
      <c r="J250">
        <f t="shared" si="15"/>
        <v>32180000</v>
      </c>
      <c r="K250">
        <f t="shared" si="16"/>
        <v>32140000</v>
      </c>
      <c r="L250">
        <f t="shared" si="17"/>
        <v>37700000</v>
      </c>
      <c r="M250">
        <f t="shared" si="18"/>
        <v>47860000</v>
      </c>
      <c r="N250">
        <f t="shared" si="19"/>
        <v>52120000</v>
      </c>
    </row>
    <row r="251" spans="1:14" x14ac:dyDescent="0.3">
      <c r="A251" s="1">
        <v>34</v>
      </c>
      <c r="B251" t="s">
        <v>688</v>
      </c>
      <c r="C251" t="s">
        <v>7794</v>
      </c>
      <c r="D251" t="s">
        <v>7795</v>
      </c>
      <c r="E251" t="s">
        <v>7796</v>
      </c>
      <c r="F251" t="s">
        <v>7797</v>
      </c>
      <c r="G251" t="s">
        <v>7798</v>
      </c>
      <c r="I251" t="str">
        <f t="shared" si="14"/>
        <v>pos_trend</v>
      </c>
      <c r="J251">
        <f t="shared" si="15"/>
        <v>13130000000</v>
      </c>
      <c r="K251">
        <f t="shared" si="16"/>
        <v>13370000000</v>
      </c>
      <c r="L251">
        <f t="shared" si="17"/>
        <v>15760000000</v>
      </c>
      <c r="M251">
        <f t="shared" si="18"/>
        <v>19500000000</v>
      </c>
      <c r="N251">
        <f t="shared" si="19"/>
        <v>21660000000</v>
      </c>
    </row>
    <row r="252" spans="1:14" x14ac:dyDescent="0.3">
      <c r="A252" s="1">
        <v>35</v>
      </c>
      <c r="B252" t="s">
        <v>1673</v>
      </c>
      <c r="C252" t="s">
        <v>332</v>
      </c>
      <c r="D252" t="s">
        <v>7492</v>
      </c>
      <c r="E252" t="s">
        <v>7799</v>
      </c>
      <c r="F252" t="s">
        <v>7800</v>
      </c>
      <c r="G252" t="s">
        <v>7801</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1.8000000000000002E-2</v>
      </c>
      <c r="L252">
        <f t="shared" ref="L252:L315" si="23">IF(TRIM(E252)="-", "N/A", IF(RIGHT(E252,1)="M",1000000*VALUE(LEFT(E252,LEN(E252)-1)),IF(RIGHT(E252,1)="B",1000000000*VALUE(LEFT(E252,LEN(E252)-1)),IF(RIGHT(E252,1)="%",0.01*VALUE(LEFT(E252,LEN(E252)-1)),E252))))</f>
        <v>0.17899999999999999</v>
      </c>
      <c r="M252">
        <f t="shared" ref="M252:M315" si="24">IF(TRIM(F252)="-", "N/A", IF(RIGHT(F252,1)="M",1000000*VALUE(LEFT(F252,LEN(F252)-1)),IF(RIGHT(F252,1)="B",1000000000*VALUE(LEFT(F252,LEN(F252)-1)),IF(RIGHT(F252,1)="%",0.01*VALUE(LEFT(F252,LEN(F252)-1)),F252))))</f>
        <v>0.23769999999999999</v>
      </c>
      <c r="N252">
        <f t="shared" ref="N252:N315" si="25">IF(TRIM(G252)="-", "N/A", IF(RIGHT(G252,1)="M",1000000*VALUE(LEFT(G252,LEN(G252)-1)),IF(RIGHT(G252,1)="B",1000000000*VALUE(LEFT(G252,LEN(G252)-1)),IF(RIGHT(G252,1)="%",0.01*VALUE(LEFT(G252,LEN(G252)-1)),G252))))</f>
        <v>0.11050000000000001</v>
      </c>
    </row>
    <row r="253" spans="1:14" x14ac:dyDescent="0.3">
      <c r="A253" s="1">
        <v>36</v>
      </c>
      <c r="B253" t="s">
        <v>1678</v>
      </c>
      <c r="C253" t="s">
        <v>332</v>
      </c>
      <c r="D253" t="s">
        <v>332</v>
      </c>
      <c r="E253" t="s">
        <v>332</v>
      </c>
      <c r="F253" t="s">
        <v>332</v>
      </c>
      <c r="G253" t="s">
        <v>7802</v>
      </c>
      <c r="I253" t="str">
        <f t="shared" si="20"/>
        <v>N/A</v>
      </c>
      <c r="J253" t="str">
        <f t="shared" si="21"/>
        <v>N/A</v>
      </c>
      <c r="K253" t="str">
        <f t="shared" si="22"/>
        <v>N/A</v>
      </c>
      <c r="L253" t="str">
        <f t="shared" si="23"/>
        <v>N/A</v>
      </c>
      <c r="M253" t="str">
        <f t="shared" si="24"/>
        <v>N/A</v>
      </c>
      <c r="N253">
        <f t="shared" si="25"/>
        <v>9.0000000000000011E-3</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7803</v>
      </c>
      <c r="D256" t="s">
        <v>7804</v>
      </c>
      <c r="E256" t="s">
        <v>7805</v>
      </c>
      <c r="F256" t="s">
        <v>7806</v>
      </c>
      <c r="G256" t="s">
        <v>7807</v>
      </c>
      <c r="I256" t="str">
        <f t="shared" si="20"/>
        <v>N/A</v>
      </c>
      <c r="J256">
        <f t="shared" si="21"/>
        <v>10750000000</v>
      </c>
      <c r="K256">
        <f t="shared" si="22"/>
        <v>10740000000</v>
      </c>
      <c r="L256">
        <f t="shared" si="23"/>
        <v>12520000000</v>
      </c>
      <c r="M256">
        <f t="shared" si="24"/>
        <v>16180000000</v>
      </c>
      <c r="N256">
        <f t="shared" si="25"/>
        <v>17410000000</v>
      </c>
    </row>
    <row r="257" spans="1:14" x14ac:dyDescent="0.3">
      <c r="A257" s="1">
        <v>1</v>
      </c>
      <c r="B257" t="s">
        <v>1686</v>
      </c>
      <c r="C257" t="s">
        <v>6543</v>
      </c>
      <c r="D257" t="s">
        <v>7808</v>
      </c>
      <c r="E257" t="s">
        <v>7809</v>
      </c>
      <c r="F257" t="s">
        <v>7810</v>
      </c>
      <c r="G257" t="s">
        <v>5961</v>
      </c>
      <c r="I257" t="str">
        <f t="shared" si="20"/>
        <v>pos_trend</v>
      </c>
      <c r="J257">
        <f t="shared" si="21"/>
        <v>4490000000</v>
      </c>
      <c r="K257">
        <f t="shared" si="22"/>
        <v>4860000000</v>
      </c>
      <c r="L257">
        <f t="shared" si="23"/>
        <v>5660000000</v>
      </c>
      <c r="M257">
        <f t="shared" si="24"/>
        <v>7330000000</v>
      </c>
      <c r="N257">
        <f t="shared" si="25"/>
        <v>8240000000</v>
      </c>
    </row>
    <row r="258" spans="1:14" x14ac:dyDescent="0.3">
      <c r="A258" s="1">
        <v>2</v>
      </c>
      <c r="B258" t="s">
        <v>1691</v>
      </c>
      <c r="C258" t="s">
        <v>7811</v>
      </c>
      <c r="D258" t="s">
        <v>7812</v>
      </c>
      <c r="E258" t="s">
        <v>1123</v>
      </c>
      <c r="F258" t="s">
        <v>7813</v>
      </c>
      <c r="G258" t="s">
        <v>7814</v>
      </c>
      <c r="I258" t="str">
        <f t="shared" si="20"/>
        <v>N/A</v>
      </c>
      <c r="J258">
        <f t="shared" si="21"/>
        <v>6260000000</v>
      </c>
      <c r="K258">
        <f t="shared" si="22"/>
        <v>5880000000</v>
      </c>
      <c r="L258">
        <f t="shared" si="23"/>
        <v>6860000000</v>
      </c>
      <c r="M258">
        <f t="shared" si="24"/>
        <v>8850000000</v>
      </c>
      <c r="N258">
        <f t="shared" si="25"/>
        <v>9170000000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6255</v>
      </c>
      <c r="E260" t="s">
        <v>7815</v>
      </c>
      <c r="F260" t="s">
        <v>7816</v>
      </c>
      <c r="G260" t="s">
        <v>2121</v>
      </c>
      <c r="I260" t="str">
        <f t="shared" si="20"/>
        <v>N/A</v>
      </c>
      <c r="J260" t="str">
        <f t="shared" si="21"/>
        <v>N/A</v>
      </c>
      <c r="K260">
        <f t="shared" si="22"/>
        <v>-1E-3</v>
      </c>
      <c r="L260">
        <f t="shared" si="23"/>
        <v>0.1661</v>
      </c>
      <c r="M260">
        <f t="shared" si="24"/>
        <v>0.29220000000000002</v>
      </c>
      <c r="N260">
        <f t="shared" si="25"/>
        <v>7.5999999999999998E-2</v>
      </c>
    </row>
    <row r="261" spans="1:14" x14ac:dyDescent="0.3">
      <c r="A261" s="1">
        <v>5</v>
      </c>
      <c r="B261" t="s">
        <v>1702</v>
      </c>
      <c r="C261" t="s">
        <v>7817</v>
      </c>
      <c r="D261" t="s">
        <v>7818</v>
      </c>
      <c r="E261" t="s">
        <v>3550</v>
      </c>
      <c r="F261" t="s">
        <v>7819</v>
      </c>
      <c r="G261" t="s">
        <v>3852</v>
      </c>
      <c r="I261" t="str">
        <f t="shared" si="20"/>
        <v>N/A</v>
      </c>
      <c r="J261">
        <f t="shared" si="21"/>
        <v>726420000</v>
      </c>
      <c r="K261">
        <f t="shared" si="22"/>
        <v>961040000</v>
      </c>
      <c r="L261">
        <f t="shared" si="23"/>
        <v>1250000000</v>
      </c>
      <c r="M261">
        <f t="shared" si="24"/>
        <v>667060000</v>
      </c>
      <c r="N261">
        <f t="shared" si="25"/>
        <v>1140000000</v>
      </c>
    </row>
    <row r="262" spans="1:14" x14ac:dyDescent="0.3">
      <c r="A262" s="1">
        <v>6</v>
      </c>
      <c r="B262" t="s">
        <v>699</v>
      </c>
      <c r="C262" t="s">
        <v>7820</v>
      </c>
      <c r="D262" t="s">
        <v>7821</v>
      </c>
      <c r="E262" t="s">
        <v>7822</v>
      </c>
      <c r="F262" t="s">
        <v>7823</v>
      </c>
      <c r="G262" t="s">
        <v>7824</v>
      </c>
      <c r="I262" t="str">
        <f t="shared" si="20"/>
        <v>N/A</v>
      </c>
      <c r="J262">
        <f t="shared" si="21"/>
        <v>333960000</v>
      </c>
      <c r="K262">
        <f t="shared" si="22"/>
        <v>690690000</v>
      </c>
      <c r="L262">
        <f t="shared" si="23"/>
        <v>852680000</v>
      </c>
      <c r="M262">
        <f t="shared" si="24"/>
        <v>361410000</v>
      </c>
      <c r="N262">
        <f t="shared" si="25"/>
        <v>564650000</v>
      </c>
    </row>
    <row r="263" spans="1:14" x14ac:dyDescent="0.3">
      <c r="A263" s="1">
        <v>7</v>
      </c>
      <c r="B263" t="s">
        <v>701</v>
      </c>
      <c r="C263" t="s">
        <v>2283</v>
      </c>
      <c r="D263" t="s">
        <v>2381</v>
      </c>
      <c r="E263" t="s">
        <v>7825</v>
      </c>
      <c r="F263" t="s">
        <v>7826</v>
      </c>
      <c r="G263" t="s">
        <v>7827</v>
      </c>
      <c r="I263" t="str">
        <f t="shared" si="20"/>
        <v>N/A</v>
      </c>
      <c r="J263">
        <f t="shared" si="21"/>
        <v>30910000</v>
      </c>
      <c r="K263">
        <f t="shared" si="22"/>
        <v>10340000</v>
      </c>
      <c r="L263">
        <f t="shared" si="23"/>
        <v>6940000</v>
      </c>
      <c r="M263">
        <f t="shared" si="24"/>
        <v>34790000</v>
      </c>
      <c r="N263">
        <f t="shared" si="25"/>
        <v>55520000</v>
      </c>
    </row>
    <row r="264" spans="1:14" x14ac:dyDescent="0.3">
      <c r="A264" s="1">
        <v>8</v>
      </c>
      <c r="B264" t="s">
        <v>700</v>
      </c>
      <c r="C264" t="s">
        <v>7828</v>
      </c>
      <c r="D264" t="s">
        <v>7829</v>
      </c>
      <c r="E264" t="s">
        <v>7830</v>
      </c>
      <c r="F264" t="s">
        <v>7831</v>
      </c>
      <c r="G264" t="s">
        <v>7832</v>
      </c>
      <c r="I264" t="str">
        <f t="shared" si="20"/>
        <v>N/A</v>
      </c>
      <c r="J264">
        <f t="shared" si="21"/>
        <v>303050000</v>
      </c>
      <c r="K264">
        <f t="shared" si="22"/>
        <v>680340000</v>
      </c>
      <c r="L264">
        <f t="shared" si="23"/>
        <v>845740000</v>
      </c>
      <c r="M264">
        <f t="shared" si="24"/>
        <v>326620000</v>
      </c>
      <c r="N264">
        <f t="shared" si="25"/>
        <v>509140000</v>
      </c>
    </row>
    <row r="265" spans="1:14" x14ac:dyDescent="0.3">
      <c r="A265" s="1">
        <v>9</v>
      </c>
      <c r="B265" t="s">
        <v>727</v>
      </c>
      <c r="C265" t="s">
        <v>7833</v>
      </c>
      <c r="D265" t="s">
        <v>7834</v>
      </c>
      <c r="E265" t="s">
        <v>7835</v>
      </c>
      <c r="F265" t="s">
        <v>7836</v>
      </c>
      <c r="G265" t="s">
        <v>7837</v>
      </c>
      <c r="I265" t="str">
        <f t="shared" si="20"/>
        <v>N/A</v>
      </c>
      <c r="J265">
        <f t="shared" si="21"/>
        <v>392460000</v>
      </c>
      <c r="K265">
        <f t="shared" si="22"/>
        <v>270360000</v>
      </c>
      <c r="L265">
        <f t="shared" si="23"/>
        <v>396310000</v>
      </c>
      <c r="M265">
        <f t="shared" si="24"/>
        <v>305660000</v>
      </c>
      <c r="N265">
        <f t="shared" si="25"/>
        <v>573440000</v>
      </c>
    </row>
    <row r="266" spans="1:14" x14ac:dyDescent="0.3">
      <c r="A266" s="1">
        <v>10</v>
      </c>
      <c r="B266" t="s">
        <v>1726</v>
      </c>
      <c r="C266" t="s">
        <v>7833</v>
      </c>
      <c r="D266" t="s">
        <v>7834</v>
      </c>
      <c r="E266" t="s">
        <v>7835</v>
      </c>
      <c r="F266" t="s">
        <v>7836</v>
      </c>
      <c r="G266" t="s">
        <v>7837</v>
      </c>
      <c r="I266" t="str">
        <f t="shared" si="20"/>
        <v>N/A</v>
      </c>
      <c r="J266">
        <f t="shared" si="21"/>
        <v>392460000</v>
      </c>
      <c r="K266">
        <f t="shared" si="22"/>
        <v>270360000</v>
      </c>
      <c r="L266">
        <f t="shared" si="23"/>
        <v>396310000</v>
      </c>
      <c r="M266">
        <f t="shared" si="24"/>
        <v>305660000</v>
      </c>
      <c r="N266">
        <f t="shared" si="25"/>
        <v>573440000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7838</v>
      </c>
      <c r="E268" t="s">
        <v>7839</v>
      </c>
      <c r="F268" t="s">
        <v>7840</v>
      </c>
      <c r="G268" t="s">
        <v>7841</v>
      </c>
      <c r="I268" t="str">
        <f t="shared" si="20"/>
        <v>N/A</v>
      </c>
      <c r="J268" t="str">
        <f t="shared" si="21"/>
        <v>N/A</v>
      </c>
      <c r="K268">
        <f t="shared" si="22"/>
        <v>-0.31109999999999999</v>
      </c>
      <c r="L268">
        <f t="shared" si="23"/>
        <v>0.46590000000000004</v>
      </c>
      <c r="M268">
        <f t="shared" si="24"/>
        <v>-0.22870000000000001</v>
      </c>
      <c r="N268">
        <f t="shared" si="25"/>
        <v>0.87609999999999999</v>
      </c>
    </row>
    <row r="269" spans="1:14" x14ac:dyDescent="0.3">
      <c r="A269" s="1">
        <v>13</v>
      </c>
      <c r="B269" t="s">
        <v>1731</v>
      </c>
      <c r="C269" t="s">
        <v>7143</v>
      </c>
      <c r="D269" t="s">
        <v>7842</v>
      </c>
      <c r="E269" t="s">
        <v>7843</v>
      </c>
      <c r="F269" t="s">
        <v>7844</v>
      </c>
      <c r="G269" t="s">
        <v>7845</v>
      </c>
      <c r="I269" t="str">
        <f t="shared" si="20"/>
        <v>N/A</v>
      </c>
      <c r="J269">
        <f t="shared" si="21"/>
        <v>5.5300000000000002E-2</v>
      </c>
      <c r="K269">
        <f t="shared" si="22"/>
        <v>7.1900000000000006E-2</v>
      </c>
      <c r="L269">
        <f t="shared" si="23"/>
        <v>7.9299999999999995E-2</v>
      </c>
      <c r="M269">
        <f t="shared" si="24"/>
        <v>3.4200000000000001E-2</v>
      </c>
      <c r="N269">
        <f t="shared" si="25"/>
        <v>5.2499999999999998E-2</v>
      </c>
    </row>
    <row r="270" spans="1:14" x14ac:dyDescent="0.3">
      <c r="A270" s="1">
        <v>14</v>
      </c>
      <c r="B270" t="s">
        <v>751</v>
      </c>
      <c r="C270" t="s">
        <v>7846</v>
      </c>
      <c r="D270" t="s">
        <v>7847</v>
      </c>
      <c r="E270" t="s">
        <v>7848</v>
      </c>
      <c r="F270" t="s">
        <v>7849</v>
      </c>
      <c r="G270" t="s">
        <v>7850</v>
      </c>
      <c r="I270" t="str">
        <f t="shared" si="20"/>
        <v>N/A</v>
      </c>
      <c r="J270">
        <f t="shared" si="21"/>
        <v>125110000</v>
      </c>
      <c r="K270">
        <f t="shared" si="22"/>
        <v>136530000</v>
      </c>
      <c r="L270">
        <f t="shared" si="23"/>
        <v>136240000</v>
      </c>
      <c r="M270">
        <f t="shared" si="24"/>
        <v>159420000</v>
      </c>
      <c r="N270">
        <f t="shared" si="25"/>
        <v>173120000</v>
      </c>
    </row>
    <row r="271" spans="1:14" x14ac:dyDescent="0.3">
      <c r="A271" s="1">
        <v>15</v>
      </c>
      <c r="B271" t="s">
        <v>757</v>
      </c>
      <c r="C271" t="s">
        <v>7846</v>
      </c>
      <c r="D271" t="s">
        <v>7847</v>
      </c>
      <c r="E271" t="s">
        <v>7848</v>
      </c>
      <c r="F271" t="s">
        <v>7849</v>
      </c>
      <c r="G271" t="s">
        <v>7850</v>
      </c>
      <c r="I271" t="str">
        <f t="shared" si="20"/>
        <v>N/A</v>
      </c>
      <c r="J271">
        <f t="shared" si="21"/>
        <v>125110000</v>
      </c>
      <c r="K271">
        <f t="shared" si="22"/>
        <v>136530000</v>
      </c>
      <c r="L271">
        <f t="shared" si="23"/>
        <v>136240000</v>
      </c>
      <c r="M271">
        <f t="shared" si="24"/>
        <v>159420000</v>
      </c>
      <c r="N271">
        <f t="shared" si="25"/>
        <v>173120000</v>
      </c>
    </row>
    <row r="272" spans="1:14" x14ac:dyDescent="0.3">
      <c r="A272" s="1">
        <v>16</v>
      </c>
      <c r="B272" t="s">
        <v>762</v>
      </c>
      <c r="C272" t="s">
        <v>7851</v>
      </c>
      <c r="D272" t="s">
        <v>7852</v>
      </c>
      <c r="E272" t="s">
        <v>7853</v>
      </c>
      <c r="F272" t="s">
        <v>7854</v>
      </c>
      <c r="G272" t="s">
        <v>7855</v>
      </c>
      <c r="I272" t="str">
        <f t="shared" si="20"/>
        <v>pos_trend</v>
      </c>
      <c r="J272">
        <f t="shared" si="21"/>
        <v>11600000000</v>
      </c>
      <c r="K272">
        <f t="shared" si="22"/>
        <v>11830000000</v>
      </c>
      <c r="L272">
        <f t="shared" si="23"/>
        <v>13910000000</v>
      </c>
      <c r="M272">
        <f t="shared" si="24"/>
        <v>17010000000.000002</v>
      </c>
      <c r="N272">
        <f t="shared" si="25"/>
        <v>18720000000</v>
      </c>
    </row>
    <row r="273" spans="1:14" x14ac:dyDescent="0.3">
      <c r="A273" s="1">
        <v>17</v>
      </c>
      <c r="B273" t="s">
        <v>775</v>
      </c>
      <c r="C273" t="s">
        <v>332</v>
      </c>
      <c r="D273" t="s">
        <v>332</v>
      </c>
      <c r="E273" t="s">
        <v>332</v>
      </c>
      <c r="F273" t="s">
        <v>7856</v>
      </c>
      <c r="G273" t="s">
        <v>7857</v>
      </c>
      <c r="I273" t="str">
        <f t="shared" si="20"/>
        <v>N/A</v>
      </c>
      <c r="J273" t="str">
        <f t="shared" si="21"/>
        <v>N/A</v>
      </c>
      <c r="K273" t="str">
        <f t="shared" si="22"/>
        <v>N/A</v>
      </c>
      <c r="L273" t="str">
        <f t="shared" si="23"/>
        <v>N/A</v>
      </c>
      <c r="M273">
        <f t="shared" si="24"/>
        <v>76810000</v>
      </c>
      <c r="N273">
        <f t="shared" si="25"/>
        <v>132100000</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7856</v>
      </c>
      <c r="G275" t="s">
        <v>7857</v>
      </c>
      <c r="I275" t="str">
        <f t="shared" si="20"/>
        <v>N/A</v>
      </c>
      <c r="J275" t="str">
        <f t="shared" si="21"/>
        <v>N/A</v>
      </c>
      <c r="K275" t="str">
        <f t="shared" si="22"/>
        <v>N/A</v>
      </c>
      <c r="L275" t="str">
        <f t="shared" si="23"/>
        <v>N/A</v>
      </c>
      <c r="M275">
        <f t="shared" si="24"/>
        <v>76810000</v>
      </c>
      <c r="N275">
        <f t="shared" si="25"/>
        <v>132100000</v>
      </c>
    </row>
    <row r="276" spans="1:14" x14ac:dyDescent="0.3">
      <c r="A276" s="1">
        <v>20</v>
      </c>
      <c r="B276" t="s">
        <v>778</v>
      </c>
      <c r="C276" t="s">
        <v>2919</v>
      </c>
      <c r="D276" t="s">
        <v>2919</v>
      </c>
      <c r="E276" t="s">
        <v>3790</v>
      </c>
      <c r="F276" t="s">
        <v>5120</v>
      </c>
      <c r="G276" t="s">
        <v>6018</v>
      </c>
      <c r="I276" t="str">
        <f t="shared" si="20"/>
        <v>N/A</v>
      </c>
      <c r="J276">
        <f t="shared" si="21"/>
        <v>1530000000</v>
      </c>
      <c r="K276">
        <f t="shared" si="22"/>
        <v>1530000000</v>
      </c>
      <c r="L276">
        <f t="shared" si="23"/>
        <v>1850000000</v>
      </c>
      <c r="M276">
        <f t="shared" si="24"/>
        <v>2420000000</v>
      </c>
      <c r="N276">
        <f t="shared" si="25"/>
        <v>2810000000</v>
      </c>
    </row>
    <row r="277" spans="1:14" x14ac:dyDescent="0.3">
      <c r="A277" s="1">
        <v>21</v>
      </c>
      <c r="B277" t="s">
        <v>784</v>
      </c>
      <c r="C277" t="s">
        <v>7858</v>
      </c>
      <c r="D277" t="s">
        <v>7858</v>
      </c>
      <c r="E277" t="s">
        <v>7859</v>
      </c>
      <c r="F277" t="s">
        <v>7860</v>
      </c>
      <c r="G277" t="s">
        <v>7861</v>
      </c>
      <c r="I277" t="str">
        <f t="shared" si="20"/>
        <v>N/A</v>
      </c>
      <c r="J277">
        <f t="shared" si="21"/>
        <v>31920000</v>
      </c>
      <c r="K277">
        <f t="shared" si="22"/>
        <v>31920000</v>
      </c>
      <c r="L277">
        <f t="shared" si="23"/>
        <v>35260000</v>
      </c>
      <c r="M277">
        <f t="shared" si="24"/>
        <v>41140000</v>
      </c>
      <c r="N277">
        <f t="shared" si="25"/>
        <v>44800000</v>
      </c>
    </row>
    <row r="278" spans="1:14" x14ac:dyDescent="0.3">
      <c r="A278" s="1">
        <v>22</v>
      </c>
      <c r="B278" t="s">
        <v>1760</v>
      </c>
      <c r="C278" t="s">
        <v>1921</v>
      </c>
      <c r="D278" t="s">
        <v>1921</v>
      </c>
      <c r="E278" t="s">
        <v>1917</v>
      </c>
      <c r="F278" t="s">
        <v>7862</v>
      </c>
      <c r="G278" t="s">
        <v>3499</v>
      </c>
      <c r="I278" t="str">
        <f t="shared" si="20"/>
        <v>N/A</v>
      </c>
      <c r="J278">
        <f t="shared" si="21"/>
        <v>1180000000</v>
      </c>
      <c r="K278">
        <f t="shared" si="22"/>
        <v>1180000000</v>
      </c>
      <c r="L278">
        <f t="shared" si="23"/>
        <v>1400000000</v>
      </c>
      <c r="M278">
        <f t="shared" si="24"/>
        <v>1800000000</v>
      </c>
      <c r="N278">
        <f t="shared" si="25"/>
        <v>2080000000</v>
      </c>
    </row>
    <row r="279" spans="1:14" x14ac:dyDescent="0.3">
      <c r="A279" s="1">
        <v>23</v>
      </c>
      <c r="B279" t="s">
        <v>790</v>
      </c>
      <c r="C279" t="s">
        <v>7863</v>
      </c>
      <c r="D279" t="s">
        <v>7864</v>
      </c>
      <c r="E279" t="s">
        <v>7865</v>
      </c>
      <c r="F279" t="s">
        <v>7866</v>
      </c>
      <c r="G279" t="s">
        <v>7867</v>
      </c>
      <c r="I279" t="str">
        <f t="shared" si="20"/>
        <v>pos_trend</v>
      </c>
      <c r="J279">
        <f t="shared" si="21"/>
        <v>411470000</v>
      </c>
      <c r="K279">
        <f t="shared" si="22"/>
        <v>436140000</v>
      </c>
      <c r="L279">
        <f t="shared" si="23"/>
        <v>497270000</v>
      </c>
      <c r="M279">
        <f t="shared" si="24"/>
        <v>584490000</v>
      </c>
      <c r="N279">
        <f t="shared" si="25"/>
        <v>704390000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5370</v>
      </c>
      <c r="D284" t="s">
        <v>7868</v>
      </c>
      <c r="E284" t="s">
        <v>7869</v>
      </c>
      <c r="F284" t="s">
        <v>7870</v>
      </c>
      <c r="G284" t="s">
        <v>7871</v>
      </c>
      <c r="I284" t="str">
        <f t="shared" si="20"/>
        <v>N/A</v>
      </c>
      <c r="J284">
        <f t="shared" si="21"/>
        <v>24480000</v>
      </c>
      <c r="K284" t="str">
        <f t="shared" si="22"/>
        <v>(16.49M)</v>
      </c>
      <c r="L284">
        <f t="shared" si="23"/>
        <v>7530000</v>
      </c>
      <c r="M284" t="str">
        <f t="shared" si="24"/>
        <v>(1.59M)</v>
      </c>
      <c r="N284" t="str">
        <f t="shared" si="25"/>
        <v>(26.04M)</v>
      </c>
    </row>
    <row r="285" spans="1:14" x14ac:dyDescent="0.3">
      <c r="A285" s="1">
        <v>29</v>
      </c>
      <c r="B285" t="s">
        <v>805</v>
      </c>
      <c r="C285" t="s">
        <v>7872</v>
      </c>
      <c r="D285" t="s">
        <v>7873</v>
      </c>
      <c r="E285" t="s">
        <v>7874</v>
      </c>
      <c r="F285" t="s">
        <v>332</v>
      </c>
      <c r="G285" t="s">
        <v>332</v>
      </c>
      <c r="I285" t="str">
        <f t="shared" si="20"/>
        <v>N/A</v>
      </c>
      <c r="J285" t="str">
        <f t="shared" si="21"/>
        <v>(114.18M)</v>
      </c>
      <c r="K285" t="str">
        <f t="shared" si="22"/>
        <v>(98.87M)</v>
      </c>
      <c r="L285" t="str">
        <f t="shared" si="23"/>
        <v>(85.85M)</v>
      </c>
      <c r="M285" t="str">
        <f t="shared" si="24"/>
        <v>N/A</v>
      </c>
      <c r="N285" t="str">
        <f t="shared" si="25"/>
        <v>N/A</v>
      </c>
    </row>
    <row r="286" spans="1:14" x14ac:dyDescent="0.3">
      <c r="A286" s="1">
        <v>30</v>
      </c>
      <c r="B286" t="s">
        <v>809</v>
      </c>
      <c r="C286" t="s">
        <v>4418</v>
      </c>
      <c r="D286" t="s">
        <v>7875</v>
      </c>
      <c r="E286" t="s">
        <v>7876</v>
      </c>
      <c r="F286" t="s">
        <v>7877</v>
      </c>
      <c r="G286" t="s">
        <v>7878</v>
      </c>
      <c r="I286" t="str">
        <f t="shared" si="20"/>
        <v>N/A</v>
      </c>
      <c r="J286">
        <f t="shared" si="21"/>
        <v>0.11650000000000001</v>
      </c>
      <c r="K286">
        <f t="shared" si="22"/>
        <v>0.11449999999999999</v>
      </c>
      <c r="L286">
        <f t="shared" si="23"/>
        <v>0.1176</v>
      </c>
      <c r="M286">
        <f t="shared" si="24"/>
        <v>0.1242</v>
      </c>
      <c r="N286">
        <f t="shared" si="25"/>
        <v>0.12960000000000002</v>
      </c>
    </row>
    <row r="287" spans="1:14" x14ac:dyDescent="0.3">
      <c r="A287" s="1">
        <v>31</v>
      </c>
      <c r="B287" t="s">
        <v>815</v>
      </c>
      <c r="C287" t="s">
        <v>2919</v>
      </c>
      <c r="D287" t="s">
        <v>2919</v>
      </c>
      <c r="E287" t="s">
        <v>3790</v>
      </c>
      <c r="F287" t="s">
        <v>1906</v>
      </c>
      <c r="G287" t="s">
        <v>1789</v>
      </c>
      <c r="I287" t="str">
        <f t="shared" si="20"/>
        <v>N/A</v>
      </c>
      <c r="J287">
        <f t="shared" si="21"/>
        <v>1530000000</v>
      </c>
      <c r="K287">
        <f t="shared" si="22"/>
        <v>1530000000</v>
      </c>
      <c r="L287">
        <f t="shared" si="23"/>
        <v>1850000000</v>
      </c>
      <c r="M287">
        <f t="shared" si="24"/>
        <v>2500000000</v>
      </c>
      <c r="N287">
        <f t="shared" si="25"/>
        <v>2940000000</v>
      </c>
    </row>
    <row r="288" spans="1:14" x14ac:dyDescent="0.3">
      <c r="A288" s="1">
        <v>32</v>
      </c>
      <c r="B288" t="s">
        <v>816</v>
      </c>
      <c r="C288" t="s">
        <v>4418</v>
      </c>
      <c r="D288" t="s">
        <v>7875</v>
      </c>
      <c r="E288" t="s">
        <v>7876</v>
      </c>
      <c r="F288" t="s">
        <v>7879</v>
      </c>
      <c r="G288" t="s">
        <v>7880</v>
      </c>
      <c r="I288" t="str">
        <f t="shared" si="20"/>
        <v>N/A</v>
      </c>
      <c r="J288">
        <f t="shared" si="21"/>
        <v>0.11650000000000001</v>
      </c>
      <c r="K288">
        <f t="shared" si="22"/>
        <v>0.11449999999999999</v>
      </c>
      <c r="L288">
        <f t="shared" si="23"/>
        <v>0.1176</v>
      </c>
      <c r="M288">
        <f t="shared" si="24"/>
        <v>0.12810000000000002</v>
      </c>
      <c r="N288">
        <f t="shared" si="25"/>
        <v>0.13570000000000002</v>
      </c>
    </row>
    <row r="289" spans="1:14" x14ac:dyDescent="0.3">
      <c r="A289" s="1">
        <v>33</v>
      </c>
      <c r="B289" t="s">
        <v>1798</v>
      </c>
      <c r="C289" t="s">
        <v>332</v>
      </c>
      <c r="D289" t="s">
        <v>332</v>
      </c>
      <c r="E289" t="s">
        <v>332</v>
      </c>
      <c r="F289" t="s">
        <v>332</v>
      </c>
      <c r="G289" t="s">
        <v>1247</v>
      </c>
      <c r="I289" t="str">
        <f t="shared" si="20"/>
        <v>N/A</v>
      </c>
      <c r="J289" t="str">
        <f t="shared" si="21"/>
        <v>N/A</v>
      </c>
      <c r="K289" t="str">
        <f t="shared" si="22"/>
        <v>N/A</v>
      </c>
      <c r="L289" t="str">
        <f t="shared" si="23"/>
        <v>N/A</v>
      </c>
      <c r="M289" t="str">
        <f t="shared" si="24"/>
        <v>N/A</v>
      </c>
      <c r="N289">
        <f t="shared" si="25"/>
        <v>6.8000000000000005E-2</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2919</v>
      </c>
      <c r="D291" t="s">
        <v>2919</v>
      </c>
      <c r="E291" t="s">
        <v>3790</v>
      </c>
      <c r="F291" t="s">
        <v>1906</v>
      </c>
      <c r="G291" t="s">
        <v>1789</v>
      </c>
      <c r="I291" t="str">
        <f t="shared" si="20"/>
        <v>N/A</v>
      </c>
      <c r="J291">
        <f t="shared" si="21"/>
        <v>1530000000</v>
      </c>
      <c r="K291">
        <f t="shared" si="22"/>
        <v>1530000000</v>
      </c>
      <c r="L291">
        <f t="shared" si="23"/>
        <v>1850000000</v>
      </c>
      <c r="M291">
        <f t="shared" si="24"/>
        <v>2500000000</v>
      </c>
      <c r="N291">
        <f t="shared" si="25"/>
        <v>2940000000</v>
      </c>
    </row>
    <row r="292" spans="1:14" x14ac:dyDescent="0.3">
      <c r="A292" s="1">
        <v>36</v>
      </c>
      <c r="B292" t="s">
        <v>819</v>
      </c>
      <c r="C292" t="s">
        <v>7794</v>
      </c>
      <c r="D292" t="s">
        <v>7795</v>
      </c>
      <c r="E292" t="s">
        <v>7796</v>
      </c>
      <c r="F292" t="s">
        <v>7797</v>
      </c>
      <c r="G292" t="s">
        <v>7798</v>
      </c>
      <c r="I292" t="str">
        <f t="shared" si="20"/>
        <v>pos_trend</v>
      </c>
      <c r="J292">
        <f t="shared" si="21"/>
        <v>13130000000</v>
      </c>
      <c r="K292">
        <f t="shared" si="22"/>
        <v>13370000000</v>
      </c>
      <c r="L292">
        <f t="shared" si="23"/>
        <v>15760000000</v>
      </c>
      <c r="M292">
        <f t="shared" si="24"/>
        <v>19500000000</v>
      </c>
      <c r="N292">
        <f t="shared" si="25"/>
        <v>21660000000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7881</v>
      </c>
      <c r="D295" t="s">
        <v>7882</v>
      </c>
      <c r="E295" t="s">
        <v>7883</v>
      </c>
      <c r="F295" t="s">
        <v>7884</v>
      </c>
      <c r="G295" t="s">
        <v>7885</v>
      </c>
      <c r="I295" t="str">
        <f t="shared" si="20"/>
        <v>N/A</v>
      </c>
      <c r="J295" t="str">
        <f t="shared" si="21"/>
        <v>(32.83M)</v>
      </c>
      <c r="K295" t="str">
        <f t="shared" si="22"/>
        <v>(16.94M)</v>
      </c>
      <c r="L295" t="str">
        <f t="shared" si="23"/>
        <v>(29.84M)</v>
      </c>
      <c r="M295" t="str">
        <f t="shared" si="24"/>
        <v>(19.5M)</v>
      </c>
      <c r="N295" t="str">
        <f t="shared" si="25"/>
        <v>(12.84M)</v>
      </c>
    </row>
    <row r="296" spans="1:14" x14ac:dyDescent="0.3">
      <c r="A296" s="1">
        <v>1</v>
      </c>
      <c r="B296" t="s">
        <v>887</v>
      </c>
      <c r="C296" t="s">
        <v>7881</v>
      </c>
      <c r="D296" t="s">
        <v>7882</v>
      </c>
      <c r="E296" t="s">
        <v>7883</v>
      </c>
      <c r="F296" t="s">
        <v>7884</v>
      </c>
      <c r="G296" t="s">
        <v>7885</v>
      </c>
      <c r="I296" t="str">
        <f t="shared" si="20"/>
        <v>N/A</v>
      </c>
      <c r="J296" t="str">
        <f t="shared" si="21"/>
        <v>(32.83M)</v>
      </c>
      <c r="K296" t="str">
        <f t="shared" si="22"/>
        <v>(16.94M)</v>
      </c>
      <c r="L296" t="str">
        <f t="shared" si="23"/>
        <v>(29.84M)</v>
      </c>
      <c r="M296" t="str">
        <f t="shared" si="24"/>
        <v>(19.5M)</v>
      </c>
      <c r="N296" t="str">
        <f t="shared" si="25"/>
        <v>(12.84M)</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332</v>
      </c>
      <c r="D298" t="s">
        <v>332</v>
      </c>
      <c r="E298" t="s">
        <v>332</v>
      </c>
      <c r="F298" t="s">
        <v>332</v>
      </c>
      <c r="G298" t="s">
        <v>332</v>
      </c>
      <c r="I298" t="str">
        <f t="shared" si="20"/>
        <v>N/A</v>
      </c>
      <c r="J298" t="str">
        <f t="shared" si="21"/>
        <v>N/A</v>
      </c>
      <c r="K298" t="str">
        <f t="shared" si="22"/>
        <v>N/A</v>
      </c>
      <c r="L298" t="str">
        <f t="shared" si="23"/>
        <v>N/A</v>
      </c>
      <c r="M298" t="str">
        <f t="shared" si="24"/>
        <v>N/A</v>
      </c>
      <c r="N298" t="str">
        <f t="shared" si="25"/>
        <v>N/A</v>
      </c>
    </row>
    <row r="299" spans="1:14" x14ac:dyDescent="0.3">
      <c r="A299" s="1">
        <v>4</v>
      </c>
      <c r="B299" t="s">
        <v>914</v>
      </c>
      <c r="C299" t="s">
        <v>7886</v>
      </c>
      <c r="D299" t="s">
        <v>2289</v>
      </c>
      <c r="E299" t="s">
        <v>7887</v>
      </c>
      <c r="F299" t="s">
        <v>7888</v>
      </c>
      <c r="G299" t="s">
        <v>4326</v>
      </c>
      <c r="I299" t="str">
        <f t="shared" si="20"/>
        <v>N/A</v>
      </c>
      <c r="J299">
        <f t="shared" si="21"/>
        <v>33700000</v>
      </c>
      <c r="K299">
        <f t="shared" si="22"/>
        <v>8710000</v>
      </c>
      <c r="L299">
        <f t="shared" si="23"/>
        <v>193930000</v>
      </c>
      <c r="M299">
        <f t="shared" si="24"/>
        <v>438890000</v>
      </c>
      <c r="N299">
        <f t="shared" si="25"/>
        <v>1940000</v>
      </c>
    </row>
    <row r="300" spans="1:14" x14ac:dyDescent="0.3">
      <c r="A300" s="1">
        <v>5</v>
      </c>
      <c r="B300" t="s">
        <v>917</v>
      </c>
      <c r="C300" t="s">
        <v>7889</v>
      </c>
      <c r="D300" t="s">
        <v>7890</v>
      </c>
      <c r="E300" t="s">
        <v>7891</v>
      </c>
      <c r="F300" t="s">
        <v>7892</v>
      </c>
      <c r="G300" t="s">
        <v>7893</v>
      </c>
      <c r="I300" t="str">
        <f t="shared" si="20"/>
        <v>N/A</v>
      </c>
      <c r="J300">
        <f t="shared" si="21"/>
        <v>195010000</v>
      </c>
      <c r="K300" t="str">
        <f t="shared" si="22"/>
        <v>(105.22M)</v>
      </c>
      <c r="L300" t="str">
        <f t="shared" si="23"/>
        <v>(32.17M)</v>
      </c>
      <c r="M300" t="str">
        <f t="shared" si="24"/>
        <v>(299.25M)</v>
      </c>
      <c r="N300" t="str">
        <f t="shared" si="25"/>
        <v>(711.37M)</v>
      </c>
    </row>
    <row r="301" spans="1:14" x14ac:dyDescent="0.3">
      <c r="A301" s="1">
        <v>6</v>
      </c>
      <c r="B301" t="s">
        <v>918</v>
      </c>
      <c r="C301" t="s">
        <v>7894</v>
      </c>
      <c r="D301" t="s">
        <v>7895</v>
      </c>
      <c r="E301" t="s">
        <v>7896</v>
      </c>
      <c r="F301" t="s">
        <v>7897</v>
      </c>
      <c r="G301" t="s">
        <v>7898</v>
      </c>
      <c r="I301" t="str">
        <f t="shared" si="20"/>
        <v>N/A</v>
      </c>
      <c r="J301" t="str">
        <f t="shared" si="21"/>
        <v>(992.24M)</v>
      </c>
      <c r="K301" t="str">
        <f t="shared" si="22"/>
        <v>(1.03B)</v>
      </c>
      <c r="L301" t="str">
        <f t="shared" si="23"/>
        <v>(703.18M)</v>
      </c>
      <c r="M301" t="str">
        <f t="shared" si="24"/>
        <v>(1.08B)</v>
      </c>
      <c r="N301" t="str">
        <f t="shared" si="25"/>
        <v>(1.44B)</v>
      </c>
    </row>
    <row r="302" spans="1:14" x14ac:dyDescent="0.3">
      <c r="A302" s="1">
        <v>7</v>
      </c>
      <c r="B302" t="s">
        <v>919</v>
      </c>
      <c r="C302" t="s">
        <v>1992</v>
      </c>
      <c r="D302" t="s">
        <v>7899</v>
      </c>
      <c r="E302" t="s">
        <v>7900</v>
      </c>
      <c r="F302" t="s">
        <v>7901</v>
      </c>
      <c r="G302" t="s">
        <v>7902</v>
      </c>
      <c r="I302" t="str">
        <f t="shared" si="20"/>
        <v>N/A</v>
      </c>
      <c r="J302">
        <f t="shared" si="21"/>
        <v>1190000000</v>
      </c>
      <c r="K302">
        <f t="shared" si="22"/>
        <v>926970000</v>
      </c>
      <c r="L302">
        <f t="shared" si="23"/>
        <v>671010000</v>
      </c>
      <c r="M302">
        <f t="shared" si="24"/>
        <v>779710000</v>
      </c>
      <c r="N302">
        <f t="shared" si="25"/>
        <v>723900000</v>
      </c>
    </row>
    <row r="303" spans="1:14" x14ac:dyDescent="0.3">
      <c r="A303" s="1">
        <v>8</v>
      </c>
      <c r="B303" t="s">
        <v>1828</v>
      </c>
      <c r="C303" t="s">
        <v>7903</v>
      </c>
      <c r="D303" t="s">
        <v>7895</v>
      </c>
      <c r="E303" t="s">
        <v>7904</v>
      </c>
      <c r="F303" t="s">
        <v>7905</v>
      </c>
      <c r="G303" t="s">
        <v>7906</v>
      </c>
      <c r="I303" t="str">
        <f t="shared" si="20"/>
        <v>N/A</v>
      </c>
      <c r="J303" t="str">
        <f t="shared" si="21"/>
        <v>(914.23M)</v>
      </c>
      <c r="K303" t="str">
        <f t="shared" si="22"/>
        <v>(1.03B)</v>
      </c>
      <c r="L303" t="str">
        <f t="shared" si="23"/>
        <v>(824.44M)</v>
      </c>
      <c r="M303" t="str">
        <f t="shared" si="24"/>
        <v>(703.95M)</v>
      </c>
      <c r="N303" t="str">
        <f t="shared" si="25"/>
        <v>(704.03M)</v>
      </c>
    </row>
    <row r="304" spans="1:14" x14ac:dyDescent="0.3">
      <c r="A304" s="1">
        <v>9</v>
      </c>
      <c r="B304" t="s">
        <v>1834</v>
      </c>
      <c r="C304" t="s">
        <v>332</v>
      </c>
      <c r="D304" t="s">
        <v>7907</v>
      </c>
      <c r="E304" t="s">
        <v>7908</v>
      </c>
      <c r="F304" t="s">
        <v>7909</v>
      </c>
      <c r="G304" t="s">
        <v>7910</v>
      </c>
      <c r="I304" t="str">
        <f t="shared" si="20"/>
        <v>N/A</v>
      </c>
      <c r="J304" t="str">
        <f t="shared" si="21"/>
        <v>N/A</v>
      </c>
      <c r="K304">
        <f t="shared" si="22"/>
        <v>204430000</v>
      </c>
      <c r="L304">
        <f t="shared" si="23"/>
        <v>41030000</v>
      </c>
      <c r="M304">
        <f t="shared" si="24"/>
        <v>51520000</v>
      </c>
      <c r="N304">
        <f t="shared" si="25"/>
        <v>65910000</v>
      </c>
    </row>
    <row r="305" spans="1:14" x14ac:dyDescent="0.3">
      <c r="A305" s="1">
        <v>10</v>
      </c>
      <c r="B305" t="s">
        <v>920</v>
      </c>
      <c r="C305" t="s">
        <v>7911</v>
      </c>
      <c r="D305" t="s">
        <v>7912</v>
      </c>
      <c r="E305" t="s">
        <v>7913</v>
      </c>
      <c r="F305" t="s">
        <v>7914</v>
      </c>
      <c r="G305" t="s">
        <v>7915</v>
      </c>
      <c r="I305" t="str">
        <f t="shared" si="20"/>
        <v>N/A</v>
      </c>
      <c r="J305" t="str">
        <f t="shared" si="21"/>
        <v>(21.37M)</v>
      </c>
      <c r="K305" t="str">
        <f t="shared" si="22"/>
        <v>(4.85M)</v>
      </c>
      <c r="L305" t="str">
        <f t="shared" si="23"/>
        <v>(25.98M)</v>
      </c>
      <c r="M305" t="str">
        <f t="shared" si="24"/>
        <v>(932,000)</v>
      </c>
      <c r="N305" t="str">
        <f t="shared" si="25"/>
        <v>(1.56M)</v>
      </c>
    </row>
    <row r="306" spans="1:14" x14ac:dyDescent="0.3">
      <c r="A306" s="1">
        <v>11</v>
      </c>
      <c r="B306" t="s">
        <v>921</v>
      </c>
      <c r="C306" t="s">
        <v>7916</v>
      </c>
      <c r="D306" t="s">
        <v>7917</v>
      </c>
      <c r="E306" t="s">
        <v>2971</v>
      </c>
      <c r="F306" t="s">
        <v>7918</v>
      </c>
      <c r="G306" t="s">
        <v>4258</v>
      </c>
      <c r="I306" t="str">
        <f t="shared" si="20"/>
        <v>N/A</v>
      </c>
      <c r="J306">
        <f t="shared" si="21"/>
        <v>168390000</v>
      </c>
      <c r="K306">
        <f t="shared" si="22"/>
        <v>68230000</v>
      </c>
      <c r="L306">
        <f t="shared" si="23"/>
        <v>5730000</v>
      </c>
      <c r="M306">
        <f t="shared" si="24"/>
        <v>13770000</v>
      </c>
      <c r="N306">
        <f t="shared" si="25"/>
        <v>3450000</v>
      </c>
    </row>
    <row r="307" spans="1:14" x14ac:dyDescent="0.3">
      <c r="A307" s="1">
        <v>12</v>
      </c>
      <c r="B307" t="s">
        <v>923</v>
      </c>
      <c r="C307" t="s">
        <v>7919</v>
      </c>
      <c r="D307" t="s">
        <v>7920</v>
      </c>
      <c r="E307" t="s">
        <v>7921</v>
      </c>
      <c r="F307" t="s">
        <v>7922</v>
      </c>
      <c r="G307" t="s">
        <v>7923</v>
      </c>
      <c r="I307" t="str">
        <f t="shared" si="20"/>
        <v>N/A</v>
      </c>
      <c r="J307" t="str">
        <f t="shared" si="21"/>
        <v>(571.33M)</v>
      </c>
      <c r="K307" t="str">
        <f t="shared" si="22"/>
        <v>(876.18M)</v>
      </c>
      <c r="L307" t="str">
        <f t="shared" si="23"/>
        <v>(671.73M)</v>
      </c>
      <c r="M307" t="str">
        <f t="shared" si="24"/>
        <v>(519.45M)</v>
      </c>
      <c r="N307" t="str">
        <f t="shared" si="25"/>
        <v>(1.36B)</v>
      </c>
    </row>
    <row r="308" spans="1:14" x14ac:dyDescent="0.3">
      <c r="A308" s="1">
        <v>13</v>
      </c>
      <c r="B308" t="s">
        <v>929</v>
      </c>
      <c r="C308" t="s">
        <v>332</v>
      </c>
      <c r="D308" t="s">
        <v>7924</v>
      </c>
      <c r="E308" t="s">
        <v>2222</v>
      </c>
      <c r="F308" t="s">
        <v>7925</v>
      </c>
      <c r="G308" t="s">
        <v>7926</v>
      </c>
      <c r="I308" t="str">
        <f t="shared" si="20"/>
        <v>N/A</v>
      </c>
      <c r="J308" t="str">
        <f t="shared" si="21"/>
        <v>N/A</v>
      </c>
      <c r="K308">
        <f t="shared" si="22"/>
        <v>-0.53359999999999996</v>
      </c>
      <c r="L308">
        <f t="shared" si="23"/>
        <v>0.23329999999999998</v>
      </c>
      <c r="M308">
        <f t="shared" si="24"/>
        <v>0.22670000000000001</v>
      </c>
      <c r="N308">
        <f t="shared" si="25"/>
        <v>-1.6152000000000002</v>
      </c>
    </row>
    <row r="309" spans="1:14" x14ac:dyDescent="0.3">
      <c r="A309" s="1">
        <v>14</v>
      </c>
      <c r="B309" t="s">
        <v>1852</v>
      </c>
      <c r="C309" t="s">
        <v>7927</v>
      </c>
      <c r="D309" t="s">
        <v>7928</v>
      </c>
      <c r="E309" t="s">
        <v>7929</v>
      </c>
      <c r="F309" t="s">
        <v>7930</v>
      </c>
      <c r="G309" t="s">
        <v>7931</v>
      </c>
      <c r="I309" t="str">
        <f t="shared" si="20"/>
        <v>N/A</v>
      </c>
      <c r="J309">
        <f t="shared" si="21"/>
        <v>-1.0142</v>
      </c>
      <c r="K309">
        <f t="shared" si="22"/>
        <v>-1.6375999999999999</v>
      </c>
      <c r="L309">
        <f t="shared" si="23"/>
        <v>-1.1593</v>
      </c>
      <c r="M309">
        <f t="shared" si="24"/>
        <v>-0.77489999999999992</v>
      </c>
      <c r="N309">
        <f t="shared" si="25"/>
        <v>-1.8534000000000002</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7932</v>
      </c>
      <c r="D312" t="s">
        <v>7933</v>
      </c>
      <c r="E312" t="s">
        <v>7934</v>
      </c>
      <c r="F312" t="s">
        <v>7935</v>
      </c>
      <c r="G312" t="s">
        <v>7936</v>
      </c>
      <c r="I312" t="str">
        <f t="shared" si="20"/>
        <v>pos_trend</v>
      </c>
      <c r="J312" t="str">
        <f t="shared" si="21"/>
        <v>(40.07M)</v>
      </c>
      <c r="K312" t="str">
        <f t="shared" si="22"/>
        <v>(40.33M)</v>
      </c>
      <c r="L312" t="str">
        <f t="shared" si="23"/>
        <v>(43.07M)</v>
      </c>
      <c r="M312" t="str">
        <f t="shared" si="24"/>
        <v>(52.32M)</v>
      </c>
      <c r="N312" t="str">
        <f t="shared" si="25"/>
        <v>(63.82M)</v>
      </c>
    </row>
    <row r="313" spans="1:14" x14ac:dyDescent="0.3">
      <c r="A313" s="1">
        <v>1</v>
      </c>
      <c r="B313" t="s">
        <v>946</v>
      </c>
      <c r="C313" t="s">
        <v>7932</v>
      </c>
      <c r="D313" t="s">
        <v>7933</v>
      </c>
      <c r="E313" t="s">
        <v>7934</v>
      </c>
      <c r="F313" t="s">
        <v>7935</v>
      </c>
      <c r="G313" t="s">
        <v>7937</v>
      </c>
      <c r="I313" t="str">
        <f t="shared" si="20"/>
        <v>pos_trend</v>
      </c>
      <c r="J313" t="str">
        <f t="shared" si="21"/>
        <v>(40.07M)</v>
      </c>
      <c r="K313" t="str">
        <f t="shared" si="22"/>
        <v>(40.33M)</v>
      </c>
      <c r="L313" t="str">
        <f t="shared" si="23"/>
        <v>(43.07M)</v>
      </c>
      <c r="M313" t="str">
        <f t="shared" si="24"/>
        <v>(52.32M)</v>
      </c>
      <c r="N313" t="str">
        <f t="shared" si="25"/>
        <v>(56.79M)</v>
      </c>
    </row>
    <row r="314" spans="1:14" x14ac:dyDescent="0.3">
      <c r="A314" s="1">
        <v>2</v>
      </c>
      <c r="B314" t="s">
        <v>501</v>
      </c>
      <c r="C314" t="s">
        <v>332</v>
      </c>
      <c r="D314" t="s">
        <v>332</v>
      </c>
      <c r="E314" t="s">
        <v>332</v>
      </c>
      <c r="F314" t="s">
        <v>332</v>
      </c>
      <c r="G314" t="s">
        <v>7938</v>
      </c>
      <c r="I314" t="str">
        <f t="shared" si="20"/>
        <v>N/A</v>
      </c>
      <c r="J314" t="str">
        <f t="shared" si="21"/>
        <v>N/A</v>
      </c>
      <c r="K314" t="str">
        <f t="shared" si="22"/>
        <v>N/A</v>
      </c>
      <c r="L314" t="str">
        <f t="shared" si="23"/>
        <v>N/A</v>
      </c>
      <c r="M314" t="str">
        <f t="shared" si="24"/>
        <v>N/A</v>
      </c>
      <c r="N314" t="str">
        <f t="shared" si="25"/>
        <v>(7.03M)</v>
      </c>
    </row>
    <row r="315" spans="1:14" x14ac:dyDescent="0.3">
      <c r="A315" s="1">
        <v>3</v>
      </c>
      <c r="B315" t="s">
        <v>1873</v>
      </c>
      <c r="C315" t="s">
        <v>332</v>
      </c>
      <c r="D315" t="s">
        <v>7939</v>
      </c>
      <c r="E315" t="s">
        <v>4727</v>
      </c>
      <c r="F315" t="s">
        <v>7940</v>
      </c>
      <c r="G315" t="s">
        <v>7941</v>
      </c>
      <c r="I315" t="str">
        <f t="shared" si="20"/>
        <v>neg_trend</v>
      </c>
      <c r="J315" t="str">
        <f t="shared" si="21"/>
        <v>N/A</v>
      </c>
      <c r="K315">
        <f t="shared" si="22"/>
        <v>-6.6000000000000008E-3</v>
      </c>
      <c r="L315">
        <f t="shared" si="23"/>
        <v>-6.7900000000000002E-2</v>
      </c>
      <c r="M315">
        <f t="shared" si="24"/>
        <v>-0.2147</v>
      </c>
      <c r="N315">
        <f t="shared" si="25"/>
        <v>-0.21989999999999998</v>
      </c>
    </row>
    <row r="316" spans="1:14" x14ac:dyDescent="0.3">
      <c r="A316" s="1">
        <v>4</v>
      </c>
      <c r="B316" t="s">
        <v>1878</v>
      </c>
      <c r="C316" t="s">
        <v>332</v>
      </c>
      <c r="D316" t="s">
        <v>7942</v>
      </c>
      <c r="E316" t="s">
        <v>332</v>
      </c>
      <c r="F316" t="s">
        <v>332</v>
      </c>
      <c r="G316" t="s">
        <v>332</v>
      </c>
      <c r="I316" t="str">
        <f t="shared" ref="I316:I379" si="26">IF(AND(K316&gt; J316, L316&gt; K316, M316&gt; L316, N316&gt; M316), "pos_trend", IF(AND(K316&lt; J316, L316&lt; K316, M316&lt; L316, N316&lt; M316), "neg_trend", "N/A"))</f>
        <v>N/A</v>
      </c>
      <c r="J316" t="str">
        <f t="shared" ref="J316:J379" si="27">IF(TRIM(C316)="-", "N/A", IF(RIGHT(C316,1)="M",1000000*VALUE(LEFT(C316,LEN(C316)-1)),IF(RIGHT(C316,1)="B",1000000000*VALUE(LEFT(C316,LEN(C316)-1)),IF(RIGHT(C316,1)="%",0.01*VALUE(LEFT(C316,LEN(C316)-1)),C316))))</f>
        <v>N/A</v>
      </c>
      <c r="K316">
        <f t="shared" ref="K316:K379" si="28">IF(TRIM(D316)="-", "N/A", IF(RIGHT(D316,1)="M",1000000*VALUE(LEFT(D316,LEN(D316)-1)),IF(RIGHT(D316,1)="B",1000000000*VALUE(LEFT(D316,LEN(D316)-1)),IF(RIGHT(D316,1)="%",0.01*VALUE(LEFT(D316,LEN(D316)-1)),D316))))</f>
        <v>10690000</v>
      </c>
      <c r="L316" t="str">
        <f t="shared" ref="L316:L379" si="29">IF(TRIM(E316)="-", "N/A", IF(RIGHT(E316,1)="M",1000000*VALUE(LEFT(E316,LEN(E316)-1)),IF(RIGHT(E316,1)="B",1000000000*VALUE(LEFT(E316,LEN(E316)-1)),IF(RIGHT(E316,1)="%",0.01*VALUE(LEFT(E316,LEN(E316)-1)),E316))))</f>
        <v>N/A</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22</v>
      </c>
      <c r="D317" t="s">
        <v>332</v>
      </c>
      <c r="E317" t="s">
        <v>7943</v>
      </c>
      <c r="F317" t="s">
        <v>7944</v>
      </c>
      <c r="G317" t="s">
        <v>4814</v>
      </c>
      <c r="I317" t="str">
        <f t="shared" si="26"/>
        <v>N/A</v>
      </c>
      <c r="J317">
        <f t="shared" si="27"/>
        <v>1170000000</v>
      </c>
      <c r="K317" t="str">
        <f t="shared" si="28"/>
        <v>N/A</v>
      </c>
      <c r="L317">
        <f t="shared" si="29"/>
        <v>641030000</v>
      </c>
      <c r="M317">
        <f t="shared" si="30"/>
        <v>968750000</v>
      </c>
      <c r="N317">
        <f t="shared" si="31"/>
        <v>1230000000</v>
      </c>
    </row>
    <row r="318" spans="1:14" x14ac:dyDescent="0.3">
      <c r="A318" s="1">
        <v>6</v>
      </c>
      <c r="B318" t="s">
        <v>947</v>
      </c>
      <c r="C318" t="s">
        <v>7945</v>
      </c>
      <c r="D318" t="s">
        <v>7946</v>
      </c>
      <c r="E318" t="s">
        <v>640</v>
      </c>
      <c r="F318" t="s">
        <v>7947</v>
      </c>
      <c r="G318" t="s">
        <v>7948</v>
      </c>
      <c r="I318" t="str">
        <f t="shared" si="26"/>
        <v>N/A</v>
      </c>
      <c r="J318" t="str">
        <f t="shared" si="27"/>
        <v>(39.43M)</v>
      </c>
      <c r="K318">
        <f t="shared" si="28"/>
        <v>5820000</v>
      </c>
      <c r="L318">
        <f t="shared" si="29"/>
        <v>7970000</v>
      </c>
      <c r="M318">
        <f t="shared" si="30"/>
        <v>78730000</v>
      </c>
      <c r="N318">
        <f t="shared" si="31"/>
        <v>322860000</v>
      </c>
    </row>
    <row r="319" spans="1:14" x14ac:dyDescent="0.3">
      <c r="A319" s="1">
        <v>7</v>
      </c>
      <c r="B319" t="s">
        <v>953</v>
      </c>
      <c r="C319" t="s">
        <v>7949</v>
      </c>
      <c r="D319" t="s">
        <v>7950</v>
      </c>
      <c r="E319" t="s">
        <v>7951</v>
      </c>
      <c r="F319" t="s">
        <v>7952</v>
      </c>
      <c r="G319" t="s">
        <v>7953</v>
      </c>
      <c r="I319" t="str">
        <f t="shared" si="26"/>
        <v>N/A</v>
      </c>
      <c r="J319" t="str">
        <f t="shared" si="27"/>
        <v>(42.25M)</v>
      </c>
      <c r="K319" t="str">
        <f t="shared" si="28"/>
        <v>(2.28M)</v>
      </c>
      <c r="L319" t="str">
        <f t="shared" si="29"/>
        <v>(3.73M)</v>
      </c>
      <c r="M319" t="str">
        <f t="shared" si="30"/>
        <v>(3.62M)</v>
      </c>
      <c r="N319" t="str">
        <f t="shared" si="31"/>
        <v>(11.67M)</v>
      </c>
    </row>
    <row r="320" spans="1:14" x14ac:dyDescent="0.3">
      <c r="A320" s="1">
        <v>8</v>
      </c>
      <c r="B320" t="s">
        <v>957</v>
      </c>
      <c r="C320" t="s">
        <v>7954</v>
      </c>
      <c r="D320" t="s">
        <v>7955</v>
      </c>
      <c r="E320" t="s">
        <v>7956</v>
      </c>
      <c r="F320" t="s">
        <v>7957</v>
      </c>
      <c r="G320" t="s">
        <v>7958</v>
      </c>
      <c r="I320" t="str">
        <f t="shared" si="26"/>
        <v>pos_trend</v>
      </c>
      <c r="J320">
        <f t="shared" si="27"/>
        <v>2810000</v>
      </c>
      <c r="K320">
        <f t="shared" si="28"/>
        <v>8100000</v>
      </c>
      <c r="L320">
        <f t="shared" si="29"/>
        <v>11690000</v>
      </c>
      <c r="M320">
        <f t="shared" si="30"/>
        <v>82350000</v>
      </c>
      <c r="N320">
        <f t="shared" si="31"/>
        <v>334530000</v>
      </c>
    </row>
    <row r="321" spans="1:14" x14ac:dyDescent="0.3">
      <c r="A321" s="1">
        <v>9</v>
      </c>
      <c r="B321" t="s">
        <v>961</v>
      </c>
      <c r="C321" t="s">
        <v>7954</v>
      </c>
      <c r="D321" t="s">
        <v>7955</v>
      </c>
      <c r="E321" t="s">
        <v>332</v>
      </c>
      <c r="F321" t="s">
        <v>7856</v>
      </c>
      <c r="G321" t="s">
        <v>7958</v>
      </c>
      <c r="I321" t="str">
        <f t="shared" si="26"/>
        <v>N/A</v>
      </c>
      <c r="J321">
        <f t="shared" si="27"/>
        <v>2810000</v>
      </c>
      <c r="K321">
        <f t="shared" si="28"/>
        <v>8100000</v>
      </c>
      <c r="L321" t="str">
        <f t="shared" si="29"/>
        <v>N/A</v>
      </c>
      <c r="M321">
        <f t="shared" si="30"/>
        <v>76810000</v>
      </c>
      <c r="N321">
        <f t="shared" si="31"/>
        <v>334530000</v>
      </c>
    </row>
    <row r="322" spans="1:14" x14ac:dyDescent="0.3">
      <c r="A322" s="1">
        <v>10</v>
      </c>
      <c r="B322" t="s">
        <v>963</v>
      </c>
      <c r="C322" t="s">
        <v>7959</v>
      </c>
      <c r="D322" t="s">
        <v>7960</v>
      </c>
      <c r="E322" t="s">
        <v>7961</v>
      </c>
      <c r="F322" t="s">
        <v>7962</v>
      </c>
      <c r="G322" t="s">
        <v>7963</v>
      </c>
      <c r="I322" t="str">
        <f t="shared" si="26"/>
        <v>N/A</v>
      </c>
      <c r="J322" t="str">
        <f t="shared" si="27"/>
        <v>(159M)</v>
      </c>
      <c r="K322">
        <f t="shared" si="28"/>
        <v>235560000</v>
      </c>
      <c r="L322">
        <f t="shared" si="29"/>
        <v>142060000</v>
      </c>
      <c r="M322" t="str">
        <f t="shared" si="30"/>
        <v>(658.71M)</v>
      </c>
      <c r="N322">
        <f t="shared" si="31"/>
        <v>472220000</v>
      </c>
    </row>
    <row r="323" spans="1:14" x14ac:dyDescent="0.3">
      <c r="A323" s="1">
        <v>11</v>
      </c>
      <c r="B323" t="s">
        <v>969</v>
      </c>
      <c r="C323" t="s">
        <v>7964</v>
      </c>
      <c r="D323" t="s">
        <v>7965</v>
      </c>
      <c r="E323" t="s">
        <v>7966</v>
      </c>
      <c r="F323" t="s">
        <v>7967</v>
      </c>
      <c r="G323" t="s">
        <v>7968</v>
      </c>
      <c r="I323" t="str">
        <f t="shared" si="26"/>
        <v>N/A</v>
      </c>
      <c r="J323" t="str">
        <f t="shared" si="27"/>
        <v>(102.32M)</v>
      </c>
      <c r="K323">
        <f t="shared" si="28"/>
        <v>377300000</v>
      </c>
      <c r="L323">
        <f t="shared" si="29"/>
        <v>110300000</v>
      </c>
      <c r="M323" t="str">
        <f t="shared" si="30"/>
        <v>(520.65M)</v>
      </c>
      <c r="N323">
        <f t="shared" si="31"/>
        <v>182520000</v>
      </c>
    </row>
    <row r="324" spans="1:14" x14ac:dyDescent="0.3">
      <c r="A324" s="1">
        <v>12</v>
      </c>
      <c r="B324" t="s">
        <v>970</v>
      </c>
      <c r="C324" t="s">
        <v>7969</v>
      </c>
      <c r="D324" t="s">
        <v>7970</v>
      </c>
      <c r="E324" t="s">
        <v>7971</v>
      </c>
      <c r="F324" t="s">
        <v>7972</v>
      </c>
      <c r="G324" t="s">
        <v>7973</v>
      </c>
      <c r="I324" t="str">
        <f t="shared" si="26"/>
        <v>N/A</v>
      </c>
      <c r="J324" t="str">
        <f t="shared" si="27"/>
        <v>(56.68M)</v>
      </c>
      <c r="K324" t="str">
        <f t="shared" si="28"/>
        <v>(141.74M)</v>
      </c>
      <c r="L324">
        <f t="shared" si="29"/>
        <v>31770000</v>
      </c>
      <c r="M324" t="str">
        <f t="shared" si="30"/>
        <v>(138.06M)</v>
      </c>
      <c r="N324">
        <f t="shared" si="31"/>
        <v>289700000</v>
      </c>
    </row>
    <row r="325" spans="1:14" x14ac:dyDescent="0.3">
      <c r="A325" s="1">
        <v>13</v>
      </c>
      <c r="B325" t="s">
        <v>971</v>
      </c>
      <c r="C325" t="s">
        <v>7974</v>
      </c>
      <c r="D325" t="s">
        <v>7975</v>
      </c>
      <c r="E325" t="s">
        <v>7976</v>
      </c>
      <c r="F325" t="s">
        <v>7977</v>
      </c>
      <c r="G325" t="s">
        <v>7978</v>
      </c>
      <c r="I325" t="str">
        <f t="shared" si="26"/>
        <v>N/A</v>
      </c>
      <c r="J325">
        <f t="shared" si="27"/>
        <v>24090000</v>
      </c>
      <c r="K325">
        <f t="shared" si="28"/>
        <v>2870000</v>
      </c>
      <c r="L325">
        <f t="shared" si="29"/>
        <v>54640000</v>
      </c>
      <c r="M325">
        <f t="shared" si="30"/>
        <v>63200000</v>
      </c>
      <c r="N325">
        <f t="shared" si="31"/>
        <v>304730000</v>
      </c>
    </row>
    <row r="326" spans="1:14" x14ac:dyDescent="0.3">
      <c r="A326" s="1">
        <v>14</v>
      </c>
      <c r="B326" t="s">
        <v>972</v>
      </c>
      <c r="C326" t="s">
        <v>7979</v>
      </c>
      <c r="D326" t="s">
        <v>7980</v>
      </c>
      <c r="E326" t="s">
        <v>7981</v>
      </c>
      <c r="F326" t="s">
        <v>7982</v>
      </c>
      <c r="G326" t="s">
        <v>7983</v>
      </c>
      <c r="I326" t="str">
        <f t="shared" si="26"/>
        <v>N/A</v>
      </c>
      <c r="J326" t="str">
        <f t="shared" si="27"/>
        <v>(80.77M)</v>
      </c>
      <c r="K326" t="str">
        <f t="shared" si="28"/>
        <v>(144.61M)</v>
      </c>
      <c r="L326" t="str">
        <f t="shared" si="29"/>
        <v>(22.87M)</v>
      </c>
      <c r="M326" t="str">
        <f t="shared" si="30"/>
        <v>(201.26M)</v>
      </c>
      <c r="N326" t="str">
        <f t="shared" si="31"/>
        <v>(15.03M)</v>
      </c>
    </row>
    <row r="327" spans="1:14" x14ac:dyDescent="0.3">
      <c r="A327" s="1">
        <v>15</v>
      </c>
      <c r="B327" t="s">
        <v>830</v>
      </c>
      <c r="C327" t="s">
        <v>2157</v>
      </c>
      <c r="D327" t="s">
        <v>7984</v>
      </c>
      <c r="E327" t="s">
        <v>2513</v>
      </c>
      <c r="F327" t="s">
        <v>7985</v>
      </c>
      <c r="G327" t="s">
        <v>7986</v>
      </c>
      <c r="I327" t="str">
        <f t="shared" si="26"/>
        <v>N/A</v>
      </c>
      <c r="J327">
        <f t="shared" si="27"/>
        <v>1220000</v>
      </c>
      <c r="K327" t="str">
        <f t="shared" si="28"/>
        <v>886000</v>
      </c>
      <c r="L327">
        <f t="shared" si="29"/>
        <v>2110000</v>
      </c>
      <c r="M327" t="str">
        <f t="shared" si="30"/>
        <v>580000</v>
      </c>
      <c r="N327">
        <f t="shared" si="31"/>
        <v>8020000</v>
      </c>
    </row>
    <row r="328" spans="1:14" x14ac:dyDescent="0.3">
      <c r="A328" s="1">
        <v>16</v>
      </c>
      <c r="B328" t="s">
        <v>920</v>
      </c>
      <c r="C328" t="s">
        <v>332</v>
      </c>
      <c r="D328" t="s">
        <v>332</v>
      </c>
      <c r="E328" t="s">
        <v>332</v>
      </c>
      <c r="F328" t="s">
        <v>332</v>
      </c>
      <c r="G328" t="s">
        <v>332</v>
      </c>
      <c r="I328" t="str">
        <f t="shared" si="26"/>
        <v>N/A</v>
      </c>
      <c r="J328" t="str">
        <f t="shared" si="27"/>
        <v>N/A</v>
      </c>
      <c r="K328" t="str">
        <f t="shared" si="28"/>
        <v>N/A</v>
      </c>
      <c r="L328" t="str">
        <f t="shared" si="29"/>
        <v>N/A</v>
      </c>
      <c r="M328" t="str">
        <f t="shared" si="30"/>
        <v>N/A</v>
      </c>
      <c r="N328" t="str">
        <f t="shared" si="31"/>
        <v>N/A</v>
      </c>
    </row>
    <row r="329" spans="1:14" x14ac:dyDescent="0.3">
      <c r="A329" s="1">
        <v>17</v>
      </c>
      <c r="B329" t="s">
        <v>921</v>
      </c>
      <c r="C329" t="s">
        <v>2157</v>
      </c>
      <c r="D329" t="s">
        <v>7984</v>
      </c>
      <c r="E329" t="s">
        <v>2513</v>
      </c>
      <c r="F329" t="s">
        <v>7985</v>
      </c>
      <c r="G329" t="s">
        <v>7986</v>
      </c>
      <c r="I329" t="str">
        <f t="shared" si="26"/>
        <v>N/A</v>
      </c>
      <c r="J329">
        <f t="shared" si="27"/>
        <v>1220000</v>
      </c>
      <c r="K329" t="str">
        <f t="shared" si="28"/>
        <v>886000</v>
      </c>
      <c r="L329">
        <f t="shared" si="29"/>
        <v>2110000</v>
      </c>
      <c r="M329" t="str">
        <f t="shared" si="30"/>
        <v>580000</v>
      </c>
      <c r="N329">
        <f t="shared" si="31"/>
        <v>8020000</v>
      </c>
    </row>
    <row r="330" spans="1:14" x14ac:dyDescent="0.3">
      <c r="A330" s="1">
        <v>18</v>
      </c>
      <c r="B330" t="s">
        <v>976</v>
      </c>
      <c r="C330" t="s">
        <v>7987</v>
      </c>
      <c r="D330" t="s">
        <v>7988</v>
      </c>
      <c r="E330" t="s">
        <v>7989</v>
      </c>
      <c r="F330" t="s">
        <v>7990</v>
      </c>
      <c r="G330" t="s">
        <v>7991</v>
      </c>
      <c r="I330" t="str">
        <f t="shared" si="26"/>
        <v>N/A</v>
      </c>
      <c r="J330">
        <f t="shared" si="27"/>
        <v>937550000</v>
      </c>
      <c r="K330">
        <f t="shared" si="28"/>
        <v>191240000</v>
      </c>
      <c r="L330">
        <f t="shared" si="29"/>
        <v>750090000</v>
      </c>
      <c r="M330">
        <f t="shared" si="30"/>
        <v>337020000</v>
      </c>
      <c r="N330">
        <f t="shared" si="31"/>
        <v>1970000000</v>
      </c>
    </row>
    <row r="331" spans="1:14" x14ac:dyDescent="0.3">
      <c r="A331" s="1">
        <v>19</v>
      </c>
      <c r="B331" t="s">
        <v>981</v>
      </c>
      <c r="C331" t="s">
        <v>332</v>
      </c>
      <c r="D331" t="s">
        <v>7992</v>
      </c>
      <c r="E331" t="s">
        <v>7993</v>
      </c>
      <c r="F331" t="s">
        <v>7994</v>
      </c>
      <c r="G331" t="s">
        <v>7995</v>
      </c>
      <c r="I331" t="str">
        <f t="shared" si="26"/>
        <v>N/A</v>
      </c>
      <c r="J331" t="str">
        <f t="shared" si="27"/>
        <v>N/A</v>
      </c>
      <c r="K331">
        <f t="shared" si="28"/>
        <v>-0.79599999999999993</v>
      </c>
      <c r="L331">
        <f t="shared" si="29"/>
        <v>2.9222000000000001</v>
      </c>
      <c r="M331">
        <f t="shared" si="30"/>
        <v>-0.55069999999999997</v>
      </c>
      <c r="N331">
        <f t="shared" si="31"/>
        <v>4.8432000000000004</v>
      </c>
    </row>
    <row r="332" spans="1:14" x14ac:dyDescent="0.3">
      <c r="A332" s="1">
        <v>20</v>
      </c>
      <c r="B332" t="s">
        <v>1926</v>
      </c>
      <c r="C332" t="s">
        <v>7996</v>
      </c>
      <c r="D332" t="s">
        <v>7997</v>
      </c>
      <c r="E332" t="s">
        <v>7998</v>
      </c>
      <c r="F332" t="s">
        <v>7999</v>
      </c>
      <c r="G332" t="s">
        <v>8000</v>
      </c>
      <c r="I332" t="str">
        <f t="shared" si="26"/>
        <v>N/A</v>
      </c>
      <c r="J332">
        <f t="shared" si="27"/>
        <v>1.6644000000000001</v>
      </c>
      <c r="K332">
        <f t="shared" si="28"/>
        <v>0.35740000000000005</v>
      </c>
      <c r="L332">
        <f t="shared" si="29"/>
        <v>1.2945</v>
      </c>
      <c r="M332">
        <f t="shared" si="30"/>
        <v>0.50270000000000004</v>
      </c>
      <c r="N332">
        <f t="shared" si="31"/>
        <v>2.6868000000000003</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998</v>
      </c>
      <c r="E334" t="s">
        <v>332</v>
      </c>
      <c r="F334" t="s">
        <v>998</v>
      </c>
      <c r="G334" t="s">
        <v>332</v>
      </c>
      <c r="I334" t="str">
        <f t="shared" si="26"/>
        <v>N/A</v>
      </c>
      <c r="J334" t="str">
        <f t="shared" si="27"/>
        <v>N/A</v>
      </c>
      <c r="K334" t="str">
        <f t="shared" si="28"/>
        <v>0</v>
      </c>
      <c r="L334" t="str">
        <f t="shared" si="29"/>
        <v>N/A</v>
      </c>
      <c r="M334" t="str">
        <f t="shared" si="30"/>
        <v>0</v>
      </c>
      <c r="N334" t="str">
        <f t="shared" si="31"/>
        <v>N/A</v>
      </c>
    </row>
    <row r="335" spans="1:14" x14ac:dyDescent="0.3">
      <c r="A335" s="1">
        <v>23</v>
      </c>
      <c r="B335" t="s">
        <v>999</v>
      </c>
      <c r="C335" t="s">
        <v>8001</v>
      </c>
      <c r="D335" t="s">
        <v>8002</v>
      </c>
      <c r="E335" t="s">
        <v>8003</v>
      </c>
      <c r="F335" t="s">
        <v>8004</v>
      </c>
      <c r="G335" t="s">
        <v>8005</v>
      </c>
      <c r="I335" t="str">
        <f t="shared" si="26"/>
        <v>N/A</v>
      </c>
      <c r="J335">
        <f t="shared" si="27"/>
        <v>397680000</v>
      </c>
      <c r="K335" t="str">
        <f t="shared" si="28"/>
        <v>(579.58M)</v>
      </c>
      <c r="L335">
        <f t="shared" si="29"/>
        <v>156700000</v>
      </c>
      <c r="M335" t="str">
        <f t="shared" si="30"/>
        <v>(37.83M)</v>
      </c>
      <c r="N335">
        <f t="shared" si="31"/>
        <v>851860000</v>
      </c>
    </row>
    <row r="336" spans="1:14" x14ac:dyDescent="0.3">
      <c r="A336" s="1">
        <v>24</v>
      </c>
      <c r="B336" t="s">
        <v>1005</v>
      </c>
      <c r="C336" t="s">
        <v>8006</v>
      </c>
      <c r="D336" t="s">
        <v>8007</v>
      </c>
      <c r="E336" t="s">
        <v>8008</v>
      </c>
      <c r="F336" t="s">
        <v>8009</v>
      </c>
      <c r="G336" t="s">
        <v>8010</v>
      </c>
      <c r="I336" t="str">
        <f t="shared" si="26"/>
        <v>N/A</v>
      </c>
      <c r="J336" t="str">
        <f t="shared" si="27"/>
        <v>(1.36M)</v>
      </c>
      <c r="K336">
        <f t="shared" si="28"/>
        <v>88420000</v>
      </c>
      <c r="L336">
        <f t="shared" si="29"/>
        <v>48500000</v>
      </c>
      <c r="M336">
        <f t="shared" si="30"/>
        <v>125100000</v>
      </c>
      <c r="N336">
        <f t="shared" si="31"/>
        <v>228210000</v>
      </c>
    </row>
    <row r="337" spans="1:14" x14ac:dyDescent="0.3">
      <c r="A337" s="1">
        <v>25</v>
      </c>
      <c r="B337" t="s">
        <v>1010</v>
      </c>
      <c r="C337" t="s">
        <v>332</v>
      </c>
      <c r="D337" t="s">
        <v>8011</v>
      </c>
      <c r="E337" t="s">
        <v>8012</v>
      </c>
      <c r="F337" t="s">
        <v>8013</v>
      </c>
      <c r="G337" t="s">
        <v>8014</v>
      </c>
      <c r="I337" t="str">
        <f t="shared" si="26"/>
        <v>N/A</v>
      </c>
      <c r="J337" t="str">
        <f t="shared" si="27"/>
        <v>N/A</v>
      </c>
      <c r="K337">
        <f t="shared" si="28"/>
        <v>65.917000000000002</v>
      </c>
      <c r="L337">
        <f t="shared" si="29"/>
        <v>-0.45150000000000001</v>
      </c>
      <c r="M337">
        <f t="shared" si="30"/>
        <v>1.5796000000000001</v>
      </c>
      <c r="N337">
        <f t="shared" si="31"/>
        <v>0.82430000000000003</v>
      </c>
    </row>
    <row r="338" spans="1:14" x14ac:dyDescent="0.3">
      <c r="A338" s="1">
        <v>26</v>
      </c>
      <c r="B338" t="s">
        <v>1015</v>
      </c>
      <c r="C338" t="s">
        <v>332</v>
      </c>
      <c r="D338" t="s">
        <v>332</v>
      </c>
      <c r="E338" t="s">
        <v>332</v>
      </c>
      <c r="F338" t="s">
        <v>332</v>
      </c>
      <c r="G338" t="s">
        <v>8015</v>
      </c>
      <c r="I338" t="str">
        <f t="shared" si="26"/>
        <v>N/A</v>
      </c>
      <c r="J338" t="str">
        <f t="shared" si="27"/>
        <v>N/A</v>
      </c>
      <c r="K338" t="str">
        <f t="shared" si="28"/>
        <v>N/A</v>
      </c>
      <c r="L338" t="str">
        <f t="shared" si="29"/>
        <v>N/A</v>
      </c>
      <c r="M338" t="str">
        <f t="shared" si="30"/>
        <v>N/A</v>
      </c>
      <c r="N338">
        <f t="shared" si="31"/>
        <v>4.7800000000000002E-2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8016</v>
      </c>
      <c r="C340" t="s">
        <v>8017</v>
      </c>
      <c r="I340" t="str">
        <f t="shared" si="26"/>
        <v>N/A</v>
      </c>
      <c r="J340" t="str">
        <f t="shared" si="27"/>
        <v>Texas Capital Bancshares</v>
      </c>
      <c r="K340">
        <f t="shared" si="28"/>
        <v>0</v>
      </c>
      <c r="L340">
        <f t="shared" si="29"/>
        <v>0</v>
      </c>
      <c r="M340">
        <f t="shared" si="30"/>
        <v>0</v>
      </c>
      <c r="N340">
        <f t="shared" si="31"/>
        <v>0</v>
      </c>
    </row>
    <row r="341" spans="1:14" x14ac:dyDescent="0.3">
      <c r="A341" s="1">
        <v>1</v>
      </c>
      <c r="B341" t="s">
        <v>8018</v>
      </c>
      <c r="C341" t="s">
        <v>8019</v>
      </c>
      <c r="I341" t="str">
        <f t="shared" si="26"/>
        <v>N/A</v>
      </c>
      <c r="J341" t="str">
        <f t="shared" si="27"/>
        <v>Cullen/Frost Bankers</v>
      </c>
      <c r="K341">
        <f t="shared" si="28"/>
        <v>0</v>
      </c>
      <c r="L341">
        <f t="shared" si="29"/>
        <v>0</v>
      </c>
      <c r="M341">
        <f t="shared" si="30"/>
        <v>0</v>
      </c>
      <c r="N341">
        <f t="shared" si="31"/>
        <v>0</v>
      </c>
    </row>
    <row r="342" spans="1:14" x14ac:dyDescent="0.3">
      <c r="A342" s="1">
        <v>2</v>
      </c>
      <c r="B342" t="s">
        <v>5103</v>
      </c>
      <c r="C342" t="s">
        <v>5104</v>
      </c>
      <c r="I342" t="str">
        <f t="shared" si="26"/>
        <v>N/A</v>
      </c>
      <c r="J342" t="str">
        <f t="shared" si="27"/>
        <v>City Holding Co</v>
      </c>
      <c r="K342">
        <f t="shared" si="28"/>
        <v>0</v>
      </c>
      <c r="L342">
        <f t="shared" si="29"/>
        <v>0</v>
      </c>
      <c r="M342">
        <f t="shared" si="30"/>
        <v>0</v>
      </c>
      <c r="N342">
        <f t="shared" si="31"/>
        <v>0</v>
      </c>
    </row>
    <row r="343" spans="1:14" x14ac:dyDescent="0.3">
      <c r="A343" s="1">
        <v>3</v>
      </c>
      <c r="B343" t="s">
        <v>8020</v>
      </c>
      <c r="C343" t="s">
        <v>8021</v>
      </c>
      <c r="I343" t="str">
        <f t="shared" si="26"/>
        <v>N/A</v>
      </c>
      <c r="J343" t="str">
        <f t="shared" si="27"/>
        <v>Hancock Holding</v>
      </c>
      <c r="K343">
        <f t="shared" si="28"/>
        <v>0</v>
      </c>
      <c r="L343">
        <f t="shared" si="29"/>
        <v>0</v>
      </c>
      <c r="M343">
        <f t="shared" si="30"/>
        <v>0</v>
      </c>
      <c r="N343">
        <f t="shared" si="31"/>
        <v>0</v>
      </c>
    </row>
    <row r="344" spans="1:14" x14ac:dyDescent="0.3">
      <c r="A344" s="1">
        <v>4</v>
      </c>
      <c r="B344" t="s">
        <v>8022</v>
      </c>
      <c r="C344" t="s">
        <v>8023</v>
      </c>
      <c r="I344" t="str">
        <f t="shared" si="26"/>
        <v>N/A</v>
      </c>
      <c r="J344" t="str">
        <f t="shared" si="27"/>
        <v>Bank of the Ozarks</v>
      </c>
      <c r="K344">
        <f t="shared" si="28"/>
        <v>0</v>
      </c>
      <c r="L344">
        <f t="shared" si="29"/>
        <v>0</v>
      </c>
      <c r="M344">
        <f t="shared" si="30"/>
        <v>0</v>
      </c>
      <c r="N344">
        <f t="shared" si="31"/>
        <v>0</v>
      </c>
    </row>
    <row r="345" spans="1:14" x14ac:dyDescent="0.3">
      <c r="A345" s="1">
        <v>5</v>
      </c>
      <c r="B345" t="s">
        <v>8024</v>
      </c>
      <c r="C345" t="s">
        <v>8025</v>
      </c>
      <c r="I345" t="str">
        <f t="shared" si="26"/>
        <v>N/A</v>
      </c>
      <c r="J345" t="str">
        <f t="shared" si="27"/>
        <v>SVB Financial</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8026</v>
      </c>
      <c r="I348" t="str">
        <f t="shared" si="26"/>
        <v>N/A</v>
      </c>
      <c r="J348">
        <f t="shared" si="27"/>
        <v>3870000000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8027</v>
      </c>
      <c r="I350" t="str">
        <f t="shared" si="26"/>
        <v>N/A</v>
      </c>
      <c r="J350" t="str">
        <f t="shared" si="27"/>
        <v>22.85</v>
      </c>
      <c r="K350">
        <f t="shared" si="28"/>
        <v>0</v>
      </c>
      <c r="L350">
        <f t="shared" si="29"/>
        <v>0</v>
      </c>
      <c r="M350">
        <f t="shared" si="30"/>
        <v>0</v>
      </c>
      <c r="N350">
        <f t="shared" si="31"/>
        <v>0</v>
      </c>
    </row>
    <row r="351" spans="1:14" x14ac:dyDescent="0.3">
      <c r="A351" s="1">
        <v>3</v>
      </c>
      <c r="B351" t="s">
        <v>105</v>
      </c>
      <c r="C351" t="s">
        <v>8028</v>
      </c>
      <c r="I351" t="str">
        <f t="shared" si="26"/>
        <v>N/A</v>
      </c>
      <c r="J351" t="str">
        <f t="shared" si="27"/>
        <v>16.28</v>
      </c>
      <c r="K351">
        <f t="shared" si="28"/>
        <v>0</v>
      </c>
      <c r="L351">
        <f t="shared" si="29"/>
        <v>0</v>
      </c>
      <c r="M351">
        <f t="shared" si="30"/>
        <v>0</v>
      </c>
      <c r="N351">
        <f t="shared" si="31"/>
        <v>0</v>
      </c>
    </row>
    <row r="352" spans="1:14" x14ac:dyDescent="0.3">
      <c r="A352" s="1">
        <v>4</v>
      </c>
      <c r="B352" t="s">
        <v>107</v>
      </c>
      <c r="C352" t="s">
        <v>5608</v>
      </c>
      <c r="I352" t="str">
        <f t="shared" si="26"/>
        <v>N/A</v>
      </c>
      <c r="J352" t="str">
        <f t="shared" si="27"/>
        <v>1.42</v>
      </c>
      <c r="K352">
        <f t="shared" si="28"/>
        <v>0</v>
      </c>
      <c r="L352">
        <f t="shared" si="29"/>
        <v>0</v>
      </c>
      <c r="M352">
        <f t="shared" si="30"/>
        <v>0</v>
      </c>
      <c r="N352">
        <f t="shared" si="31"/>
        <v>0</v>
      </c>
    </row>
    <row r="353" spans="1:14" x14ac:dyDescent="0.3">
      <c r="A353" s="1">
        <v>5</v>
      </c>
      <c r="B353" t="s">
        <v>109</v>
      </c>
      <c r="C353" t="s">
        <v>8029</v>
      </c>
      <c r="I353" t="str">
        <f t="shared" si="26"/>
        <v>N/A</v>
      </c>
      <c r="J353" t="str">
        <f t="shared" si="27"/>
        <v>5.78</v>
      </c>
      <c r="K353">
        <f t="shared" si="28"/>
        <v>0</v>
      </c>
      <c r="L353">
        <f t="shared" si="29"/>
        <v>0</v>
      </c>
      <c r="M353">
        <f t="shared" si="30"/>
        <v>0</v>
      </c>
      <c r="N353">
        <f t="shared" si="31"/>
        <v>0</v>
      </c>
    </row>
    <row r="354" spans="1:14" x14ac:dyDescent="0.3">
      <c r="A354" s="1">
        <v>6</v>
      </c>
      <c r="B354" t="s">
        <v>111</v>
      </c>
      <c r="C354" t="s">
        <v>1967</v>
      </c>
      <c r="I354" t="str">
        <f t="shared" si="26"/>
        <v>N/A</v>
      </c>
      <c r="J354" t="str">
        <f t="shared" si="27"/>
        <v>2.03</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8030</v>
      </c>
      <c r="I359" t="str">
        <f t="shared" si="26"/>
        <v>N/A</v>
      </c>
      <c r="J359">
        <f t="shared" si="27"/>
        <v>6080000000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8031</v>
      </c>
      <c r="I361" t="str">
        <f t="shared" si="26"/>
        <v>N/A</v>
      </c>
      <c r="J361" t="str">
        <f t="shared" si="27"/>
        <v>19.35</v>
      </c>
      <c r="K361">
        <f t="shared" si="28"/>
        <v>0</v>
      </c>
      <c r="L361">
        <f t="shared" si="29"/>
        <v>0</v>
      </c>
      <c r="M361">
        <f t="shared" si="30"/>
        <v>0</v>
      </c>
      <c r="N361">
        <f t="shared" si="31"/>
        <v>0</v>
      </c>
    </row>
    <row r="362" spans="1:14" x14ac:dyDescent="0.3">
      <c r="A362" s="1">
        <v>3</v>
      </c>
      <c r="B362" t="s">
        <v>105</v>
      </c>
      <c r="C362" t="s">
        <v>8028</v>
      </c>
      <c r="I362" t="str">
        <f t="shared" si="26"/>
        <v>N/A</v>
      </c>
      <c r="J362" t="str">
        <f t="shared" si="27"/>
        <v>16.28</v>
      </c>
      <c r="K362">
        <f t="shared" si="28"/>
        <v>0</v>
      </c>
      <c r="L362">
        <f t="shared" si="29"/>
        <v>0</v>
      </c>
      <c r="M362">
        <f t="shared" si="30"/>
        <v>0</v>
      </c>
      <c r="N362">
        <f t="shared" si="31"/>
        <v>0</v>
      </c>
    </row>
    <row r="363" spans="1:14" x14ac:dyDescent="0.3">
      <c r="A363" s="1">
        <v>4</v>
      </c>
      <c r="B363" t="s">
        <v>107</v>
      </c>
      <c r="C363" t="s">
        <v>507</v>
      </c>
      <c r="I363" t="str">
        <f t="shared" si="26"/>
        <v>N/A</v>
      </c>
      <c r="J363" t="str">
        <f t="shared" si="27"/>
        <v>1.44</v>
      </c>
      <c r="K363">
        <f t="shared" si="28"/>
        <v>0</v>
      </c>
      <c r="L363">
        <f t="shared" si="29"/>
        <v>0</v>
      </c>
      <c r="M363">
        <f t="shared" si="30"/>
        <v>0</v>
      </c>
      <c r="N363">
        <f t="shared" si="31"/>
        <v>0</v>
      </c>
    </row>
    <row r="364" spans="1:14" x14ac:dyDescent="0.3">
      <c r="A364" s="1">
        <v>5</v>
      </c>
      <c r="B364" t="s">
        <v>109</v>
      </c>
      <c r="C364" t="s">
        <v>8032</v>
      </c>
      <c r="I364" t="str">
        <f t="shared" si="26"/>
        <v>N/A</v>
      </c>
      <c r="J364" t="str">
        <f t="shared" si="27"/>
        <v>5.52</v>
      </c>
      <c r="K364">
        <f t="shared" si="28"/>
        <v>0</v>
      </c>
      <c r="L364">
        <f t="shared" si="29"/>
        <v>0</v>
      </c>
      <c r="M364">
        <f t="shared" si="30"/>
        <v>0</v>
      </c>
      <c r="N364">
        <f t="shared" si="31"/>
        <v>0</v>
      </c>
    </row>
    <row r="365" spans="1:14" x14ac:dyDescent="0.3">
      <c r="A365" s="1">
        <v>6</v>
      </c>
      <c r="B365" t="s">
        <v>111</v>
      </c>
      <c r="C365" t="s">
        <v>8033</v>
      </c>
      <c r="I365" t="str">
        <f t="shared" si="26"/>
        <v>N/A</v>
      </c>
      <c r="J365" t="str">
        <f t="shared" si="27"/>
        <v>2.06</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47</v>
      </c>
      <c r="I370" t="str">
        <f t="shared" si="26"/>
        <v>N/A</v>
      </c>
      <c r="J370">
        <f t="shared" si="27"/>
        <v>1020000000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5116</v>
      </c>
      <c r="I372" t="str">
        <f t="shared" si="26"/>
        <v>N/A</v>
      </c>
      <c r="J372" t="str">
        <f t="shared" si="27"/>
        <v>17.69</v>
      </c>
      <c r="K372">
        <f t="shared" si="28"/>
        <v>0</v>
      </c>
      <c r="L372">
        <f t="shared" si="29"/>
        <v>0</v>
      </c>
      <c r="M372">
        <f t="shared" si="30"/>
        <v>0</v>
      </c>
      <c r="N372">
        <f t="shared" si="31"/>
        <v>0</v>
      </c>
    </row>
    <row r="373" spans="1:14" x14ac:dyDescent="0.3">
      <c r="A373" s="1">
        <v>3</v>
      </c>
      <c r="B373" t="s">
        <v>105</v>
      </c>
      <c r="C373" t="s">
        <v>5117</v>
      </c>
      <c r="I373" t="str">
        <f t="shared" si="26"/>
        <v>N/A</v>
      </c>
      <c r="J373" t="str">
        <f t="shared" si="27"/>
        <v>17.19</v>
      </c>
      <c r="K373">
        <f t="shared" si="28"/>
        <v>0</v>
      </c>
      <c r="L373">
        <f t="shared" si="29"/>
        <v>0</v>
      </c>
      <c r="M373">
        <f t="shared" si="30"/>
        <v>0</v>
      </c>
      <c r="N373">
        <f t="shared" si="31"/>
        <v>0</v>
      </c>
    </row>
    <row r="374" spans="1:14" x14ac:dyDescent="0.3">
      <c r="A374" s="1">
        <v>4</v>
      </c>
      <c r="B374" t="s">
        <v>107</v>
      </c>
      <c r="C374" t="s">
        <v>1962</v>
      </c>
      <c r="I374" t="str">
        <f t="shared" si="26"/>
        <v>N/A</v>
      </c>
      <c r="J374" t="str">
        <f t="shared" si="27"/>
        <v>1.79</v>
      </c>
      <c r="K374">
        <f t="shared" si="28"/>
        <v>0</v>
      </c>
      <c r="L374">
        <f t="shared" si="29"/>
        <v>0</v>
      </c>
      <c r="M374">
        <f t="shared" si="30"/>
        <v>0</v>
      </c>
      <c r="N374">
        <f t="shared" si="31"/>
        <v>0</v>
      </c>
    </row>
    <row r="375" spans="1:14" x14ac:dyDescent="0.3">
      <c r="A375" s="1">
        <v>5</v>
      </c>
      <c r="B375" t="s">
        <v>109</v>
      </c>
      <c r="C375" t="s">
        <v>5118</v>
      </c>
      <c r="I375" t="str">
        <f t="shared" si="26"/>
        <v>N/A</v>
      </c>
      <c r="J375" t="str">
        <f t="shared" si="27"/>
        <v>5.69</v>
      </c>
      <c r="K375">
        <f t="shared" si="28"/>
        <v>0</v>
      </c>
      <c r="L375">
        <f t="shared" si="29"/>
        <v>0</v>
      </c>
      <c r="M375">
        <f t="shared" si="30"/>
        <v>0</v>
      </c>
      <c r="N375">
        <f t="shared" si="31"/>
        <v>0</v>
      </c>
    </row>
    <row r="376" spans="1:14" x14ac:dyDescent="0.3">
      <c r="A376" s="1">
        <v>6</v>
      </c>
      <c r="B376" t="s">
        <v>111</v>
      </c>
      <c r="C376" t="s">
        <v>5119</v>
      </c>
      <c r="I376" t="str">
        <f t="shared" si="26"/>
        <v>N/A</v>
      </c>
      <c r="J376" t="str">
        <f t="shared" si="27"/>
        <v>2.13</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8034</v>
      </c>
      <c r="I381" t="str">
        <f t="shared" si="32"/>
        <v>N/A</v>
      </c>
      <c r="J381">
        <f t="shared" si="33"/>
        <v>4200000000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8035</v>
      </c>
      <c r="I383" t="str">
        <f t="shared" si="32"/>
        <v>N/A</v>
      </c>
      <c r="J383" t="str">
        <f t="shared" si="33"/>
        <v>20.85</v>
      </c>
      <c r="K383">
        <f t="shared" si="34"/>
        <v>0</v>
      </c>
      <c r="L383">
        <f t="shared" si="35"/>
        <v>0</v>
      </c>
      <c r="M383">
        <f t="shared" si="36"/>
        <v>0</v>
      </c>
      <c r="N383">
        <f t="shared" si="37"/>
        <v>0</v>
      </c>
    </row>
    <row r="384" spans="1:14" x14ac:dyDescent="0.3">
      <c r="A384" s="1">
        <v>3</v>
      </c>
      <c r="B384" t="s">
        <v>105</v>
      </c>
      <c r="C384" t="s">
        <v>8036</v>
      </c>
      <c r="I384" t="str">
        <f t="shared" si="32"/>
        <v>N/A</v>
      </c>
      <c r="J384" t="str">
        <f t="shared" si="33"/>
        <v>14.76</v>
      </c>
      <c r="K384">
        <f t="shared" si="34"/>
        <v>0</v>
      </c>
      <c r="L384">
        <f t="shared" si="35"/>
        <v>0</v>
      </c>
      <c r="M384">
        <f t="shared" si="36"/>
        <v>0</v>
      </c>
      <c r="N384">
        <f t="shared" si="37"/>
        <v>0</v>
      </c>
    </row>
    <row r="385" spans="1:14" x14ac:dyDescent="0.3">
      <c r="A385" s="1">
        <v>4</v>
      </c>
      <c r="B385" t="s">
        <v>107</v>
      </c>
      <c r="C385" t="s">
        <v>8037</v>
      </c>
      <c r="I385" t="str">
        <f t="shared" si="32"/>
        <v>N/A</v>
      </c>
      <c r="J385" t="str">
        <f t="shared" si="33"/>
        <v>2.23</v>
      </c>
      <c r="K385">
        <f t="shared" si="34"/>
        <v>0</v>
      </c>
      <c r="L385">
        <f t="shared" si="35"/>
        <v>0</v>
      </c>
      <c r="M385">
        <f t="shared" si="36"/>
        <v>0</v>
      </c>
      <c r="N385">
        <f t="shared" si="37"/>
        <v>0</v>
      </c>
    </row>
    <row r="386" spans="1:14" x14ac:dyDescent="0.3">
      <c r="A386" s="1">
        <v>5</v>
      </c>
      <c r="B386" t="s">
        <v>109</v>
      </c>
      <c r="C386" t="s">
        <v>8038</v>
      </c>
      <c r="I386" t="str">
        <f t="shared" si="32"/>
        <v>N/A</v>
      </c>
      <c r="J386" t="str">
        <f t="shared" si="33"/>
        <v>4.87</v>
      </c>
      <c r="K386">
        <f t="shared" si="34"/>
        <v>0</v>
      </c>
      <c r="L386">
        <f t="shared" si="35"/>
        <v>0</v>
      </c>
      <c r="M386">
        <f t="shared" si="36"/>
        <v>0</v>
      </c>
      <c r="N386">
        <f t="shared" si="37"/>
        <v>0</v>
      </c>
    </row>
    <row r="387" spans="1:14" x14ac:dyDescent="0.3">
      <c r="A387" s="1">
        <v>6</v>
      </c>
      <c r="B387" t="s">
        <v>111</v>
      </c>
      <c r="C387" t="s">
        <v>3438</v>
      </c>
      <c r="I387" t="str">
        <f t="shared" si="32"/>
        <v>N/A</v>
      </c>
      <c r="J387" t="str">
        <f t="shared" si="33"/>
        <v>1.52</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4052</v>
      </c>
    </row>
    <row r="501" spans="3:3" x14ac:dyDescent="0.3">
      <c r="C501" t="s">
        <v>2598</v>
      </c>
    </row>
    <row r="502" spans="3:3" x14ac:dyDescent="0.3">
      <c r="C502" t="s">
        <v>8039</v>
      </c>
    </row>
    <row r="503" spans="3:3" x14ac:dyDescent="0.3">
      <c r="C503" t="s">
        <v>1983</v>
      </c>
    </row>
    <row r="504" spans="3:3" x14ac:dyDescent="0.3">
      <c r="C504" t="s">
        <v>1050</v>
      </c>
    </row>
    <row r="505" spans="3:3" x14ac:dyDescent="0.3">
      <c r="C505" t="s">
        <v>1045</v>
      </c>
    </row>
    <row r="506" spans="3:3" x14ac:dyDescent="0.3">
      <c r="C506" t="s">
        <v>1043</v>
      </c>
    </row>
    <row r="507" spans="3:3" x14ac:dyDescent="0.3">
      <c r="C507" t="s">
        <v>1983</v>
      </c>
    </row>
    <row r="508" spans="3:3" x14ac:dyDescent="0.3">
      <c r="C508" t="s">
        <v>5125</v>
      </c>
    </row>
    <row r="509" spans="3:3" x14ac:dyDescent="0.3">
      <c r="C509" t="s">
        <v>1981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8040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Independent Bank</v>
      </c>
    </row>
    <row r="2" spans="1:11" x14ac:dyDescent="0.3">
      <c r="B2" t="s">
        <v>2</v>
      </c>
      <c r="C2" t="s">
        <v>8041</v>
      </c>
      <c r="K2" t="str">
        <f>LEFT(C1,FIND("(",C1) - 2)</f>
        <v>Independent Bank Corp.</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$66.20, down .6% after opening slightly below yesterday's close</v>
      </c>
    </row>
    <row r="5" spans="1:11" x14ac:dyDescent="0.3">
      <c r="K5" t="str">
        <f>"The one year target estimate for " &amp; D1 &amp; " is " &amp; TEXT(C23,"$####.00")</f>
        <v>The one year target estimate for Independent Bank is $64.20</v>
      </c>
    </row>
    <row r="6" spans="1:11" x14ac:dyDescent="0.3">
      <c r="K6" t="str">
        <f>" which would be " &amp; IF(OR(LEFT(ABS((C23-C2)/C2*100),1)="8",LEFT(ABS((C23-C2)/C2*100),2)="18"), "an ", "a ")  &amp;TEXT(ABS((C23-C2)/C2),"####.00%")&amp;IF((C23-C2)&gt;0," increase over"," decrease from")&amp;" the current price"</f>
        <v xml:space="preserve"> which would be a 3.02% decrease from the current price</v>
      </c>
    </row>
    <row r="7" spans="1:11" x14ac:dyDescent="0.3">
      <c r="A7" s="1">
        <v>0</v>
      </c>
      <c r="B7" t="s">
        <v>5</v>
      </c>
      <c r="C7" t="s">
        <v>8042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8.97% over last quarter based on the average of 5 analyst estimates (Yahoo Finance)</v>
      </c>
    </row>
    <row r="8" spans="1:11" x14ac:dyDescent="0.3">
      <c r="A8" s="1">
        <v>1</v>
      </c>
      <c r="B8" t="s">
        <v>7</v>
      </c>
      <c r="C8" t="s">
        <v>8043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$0.11 in the 2 months leading up to the earnings report</v>
      </c>
    </row>
    <row r="11" spans="1:11" x14ac:dyDescent="0.3">
      <c r="A11" s="1">
        <v>4</v>
      </c>
      <c r="B11" t="s">
        <v>13</v>
      </c>
      <c r="C11" t="s">
        <v>8044</v>
      </c>
      <c r="K11" t="str">
        <f>K42</f>
        <v>Independent Bank has managed to increase revenue, interest and fees on loans, non-interest expense, pretax income each year since 2012</v>
      </c>
    </row>
    <row r="12" spans="1:11" x14ac:dyDescent="0.3">
      <c r="A12" s="1">
        <v>5</v>
      </c>
      <c r="B12" t="s">
        <v>15</v>
      </c>
      <c r="C12" t="s">
        <v>8045</v>
      </c>
      <c r="D12" t="str">
        <f>LEFT(C12,FIND("-",C12)-2)</f>
        <v>46.75</v>
      </c>
      <c r="E12" t="str">
        <f>TRIM(RIGHT(C12,FIND("-",C12)-1))</f>
        <v>71.95</v>
      </c>
    </row>
    <row r="13" spans="1:11" x14ac:dyDescent="0.3">
      <c r="A13" s="1">
        <v>6</v>
      </c>
      <c r="B13" t="s">
        <v>17</v>
      </c>
      <c r="C13" t="s">
        <v>8046</v>
      </c>
    </row>
    <row r="14" spans="1:11" x14ac:dyDescent="0.3">
      <c r="A14" s="1">
        <v>7</v>
      </c>
      <c r="B14" t="s">
        <v>19</v>
      </c>
      <c r="C14" t="s">
        <v>8047</v>
      </c>
    </row>
    <row r="16" spans="1:11" x14ac:dyDescent="0.3">
      <c r="A16" s="1">
        <v>0</v>
      </c>
      <c r="B16" t="s">
        <v>21</v>
      </c>
      <c r="C16" t="s">
        <v>7862</v>
      </c>
    </row>
    <row r="17" spans="1:13" x14ac:dyDescent="0.3">
      <c r="A17" s="1">
        <v>1</v>
      </c>
      <c r="B17" t="s">
        <v>23</v>
      </c>
      <c r="C17" t="s">
        <v>2202</v>
      </c>
      <c r="K17" t="str">
        <f>K2 &amp; K3 &amp; ". " &amp; K4 &amp; ". " &amp; K5 &amp; K6 &amp; ". " &amp; K7 &amp; ". " &amp; K8 &amp; ". " &amp; K9 &amp; "."</f>
        <v>Independent Bank Corp. is scheduled to report earnings on Jul 20, 2017. The stock is currently trading at $66.20, down .6% after opening slightly below yesterday's close. The one year target estimate for Independent Bank is $64.20 which would be a 3.02% decrease from the current price. Earnings are expected to increase by 8.97% over last quarter based on the average of 5 analyst estimates (Yahoo Finance). The stock is trading in the high end of its 52-week range. Over the last 4 quarters, we've seen a positive earnings surprise 2 times, and a negative earnings surprise 2 times.</v>
      </c>
    </row>
    <row r="18" spans="1:13" x14ac:dyDescent="0.3">
      <c r="A18" s="1">
        <v>2</v>
      </c>
      <c r="B18" t="s">
        <v>24</v>
      </c>
      <c r="C18" t="s">
        <v>8048</v>
      </c>
    </row>
    <row r="19" spans="1:13" x14ac:dyDescent="0.3">
      <c r="A19" s="1">
        <v>3</v>
      </c>
      <c r="B19" t="s">
        <v>26</v>
      </c>
      <c r="C19" t="s">
        <v>8049</v>
      </c>
    </row>
    <row r="20" spans="1:13" x14ac:dyDescent="0.3">
      <c r="A20" s="1">
        <v>4</v>
      </c>
      <c r="B20" t="s">
        <v>28</v>
      </c>
      <c r="C20" t="s">
        <v>1203</v>
      </c>
    </row>
    <row r="21" spans="1:13" x14ac:dyDescent="0.3">
      <c r="A21" s="1">
        <v>5</v>
      </c>
      <c r="B21" t="s">
        <v>30</v>
      </c>
      <c r="C21" t="s">
        <v>8050</v>
      </c>
    </row>
    <row r="22" spans="1:13" x14ac:dyDescent="0.3">
      <c r="A22" s="1">
        <v>6</v>
      </c>
      <c r="B22" t="s">
        <v>32</v>
      </c>
      <c r="C22" t="s">
        <v>8051</v>
      </c>
      <c r="J22">
        <f>IF(K22 &lt;&gt; "",1, 0)</f>
        <v>1</v>
      </c>
      <c r="K22" t="str">
        <f>IF(I145="pos_trend","Revenue","")</f>
        <v>Revenue</v>
      </c>
      <c r="L22" t="str">
        <f t="shared" ref="L22:L38" si="0">IF(EXACT(K22,UPPER(K22)),K22,LOWER(K22))</f>
        <v>revenue</v>
      </c>
      <c r="M22" t="str">
        <f>L22</f>
        <v>revenue</v>
      </c>
    </row>
    <row r="23" spans="1:13" x14ac:dyDescent="0.3">
      <c r="A23" s="1">
        <v>7</v>
      </c>
      <c r="B23" t="s">
        <v>33</v>
      </c>
      <c r="C23" t="s">
        <v>8052</v>
      </c>
      <c r="J23">
        <f>IF(K23 &lt;&gt; "",2, 0)</f>
        <v>2</v>
      </c>
      <c r="K23" t="str">
        <f>IF(I146="pos_trend",B146,"")</f>
        <v>Interest and Fees on Loans</v>
      </c>
      <c r="L23" t="str">
        <f t="shared" si="0"/>
        <v>interest and fees on loans</v>
      </c>
      <c r="M23" t="str">
        <f t="shared" ref="M23:M39" si="1">IF(L23&lt;&gt;"", M22 &amp; ", " &amp; L23,M22)</f>
        <v>revenue, interest and fees on loans</v>
      </c>
    </row>
    <row r="24" spans="1:13" x14ac:dyDescent="0.3">
      <c r="J24">
        <f>IF(K24 &lt;&gt; "",3, 0)</f>
        <v>0</v>
      </c>
      <c r="K24" t="str">
        <f>IF(I153="pos_trend",B153,"")</f>
        <v/>
      </c>
      <c r="L24" t="str">
        <f t="shared" si="0"/>
        <v/>
      </c>
      <c r="M24" t="str">
        <f t="shared" si="1"/>
        <v>revenue, interest and fees on loans</v>
      </c>
    </row>
    <row r="25" spans="1:13" x14ac:dyDescent="0.3">
      <c r="J25">
        <f>IF(K25 &lt;&gt; "",4, 0)</f>
        <v>0</v>
      </c>
      <c r="K25" t="str">
        <f>IF(I154="pos_trend",B154,"")</f>
        <v/>
      </c>
      <c r="L25" t="str">
        <f t="shared" si="0"/>
        <v/>
      </c>
      <c r="M25" t="str">
        <f t="shared" si="1"/>
        <v>revenue, interest and fees on loans</v>
      </c>
    </row>
    <row r="26" spans="1:13" x14ac:dyDescent="0.3">
      <c r="B26" s="1" t="s">
        <v>35</v>
      </c>
      <c r="C26" s="1" t="s">
        <v>36</v>
      </c>
      <c r="D26" s="1" t="s">
        <v>37</v>
      </c>
      <c r="E26" s="1" t="s">
        <v>38</v>
      </c>
      <c r="F26" s="1" t="s">
        <v>39</v>
      </c>
      <c r="J26">
        <f>IF(K26 &lt;&gt; "",5, 0)</f>
        <v>0</v>
      </c>
      <c r="K26" t="str">
        <f>IF(I155="pos_trend",B155,"")</f>
        <v/>
      </c>
      <c r="L26" t="str">
        <f t="shared" si="0"/>
        <v/>
      </c>
      <c r="M26" t="str">
        <f t="shared" si="1"/>
        <v>revenue, interest and fees on loans</v>
      </c>
    </row>
    <row r="27" spans="1:13" x14ac:dyDescent="0.3">
      <c r="A27" s="1">
        <v>0</v>
      </c>
      <c r="B27" t="s">
        <v>40</v>
      </c>
      <c r="C27">
        <v>5</v>
      </c>
      <c r="D27">
        <v>5</v>
      </c>
      <c r="E27">
        <v>5</v>
      </c>
      <c r="F27">
        <v>5</v>
      </c>
      <c r="J27">
        <f>IF(K27 &lt;&gt; "",6, 0)</f>
        <v>0</v>
      </c>
      <c r="K27" t="str">
        <f>IF(I172="pos_trend",B172,"")</f>
        <v/>
      </c>
      <c r="L27" t="str">
        <f t="shared" si="0"/>
        <v/>
      </c>
      <c r="M27" t="str">
        <f t="shared" si="1"/>
        <v>revenue, interest and fees on loans</v>
      </c>
    </row>
    <row r="28" spans="1:13" x14ac:dyDescent="0.3">
      <c r="A28" s="1">
        <v>1</v>
      </c>
      <c r="B28" t="s">
        <v>41</v>
      </c>
      <c r="C28">
        <v>0.78</v>
      </c>
      <c r="D28">
        <v>0.85</v>
      </c>
      <c r="E28">
        <v>3.28</v>
      </c>
      <c r="F28">
        <v>3.78</v>
      </c>
      <c r="J28">
        <f>IF(K28 &lt;&gt; "",7, 0)</f>
        <v>0</v>
      </c>
      <c r="K28" t="str">
        <f>IF(I173="pos_trend",B173,"")</f>
        <v/>
      </c>
      <c r="L28" t="str">
        <f t="shared" si="0"/>
        <v/>
      </c>
      <c r="M28" t="str">
        <f t="shared" si="1"/>
        <v>revenue, interest and fees on loans</v>
      </c>
    </row>
    <row r="29" spans="1:13" x14ac:dyDescent="0.3">
      <c r="A29" s="1">
        <v>2</v>
      </c>
      <c r="B29" t="s">
        <v>42</v>
      </c>
      <c r="C29">
        <v>0.71</v>
      </c>
      <c r="D29">
        <v>0.8</v>
      </c>
      <c r="E29">
        <v>3.16</v>
      </c>
      <c r="F29">
        <v>3.59</v>
      </c>
      <c r="J29">
        <f>IF(K29 &lt;&gt; "",8, 0)</f>
        <v>8</v>
      </c>
      <c r="K29" t="str">
        <f>IF(I174="pos_trend",B174,"")</f>
        <v>Non-Interest Expense</v>
      </c>
      <c r="L29" t="str">
        <f t="shared" si="0"/>
        <v>non-interest expense</v>
      </c>
      <c r="M29" t="str">
        <f t="shared" si="1"/>
        <v>revenue, interest and fees on loans, non-interest expense</v>
      </c>
    </row>
    <row r="30" spans="1:13" x14ac:dyDescent="0.3">
      <c r="A30" s="1">
        <v>3</v>
      </c>
      <c r="B30" t="s">
        <v>43</v>
      </c>
      <c r="C30">
        <v>0.88</v>
      </c>
      <c r="D30">
        <v>0.92</v>
      </c>
      <c r="E30">
        <v>3.52</v>
      </c>
      <c r="F30">
        <v>4</v>
      </c>
      <c r="J30">
        <f>IF(K30 &lt;&gt; "",9, 0)</f>
        <v>0</v>
      </c>
      <c r="K30" t="str">
        <f>IF(I185="pos_trend",B185,"")</f>
        <v/>
      </c>
      <c r="L30" t="str">
        <f t="shared" si="0"/>
        <v/>
      </c>
      <c r="M30" t="str">
        <f t="shared" si="1"/>
        <v>revenue, interest and fees on loans, non-interest expense</v>
      </c>
    </row>
    <row r="31" spans="1:13" x14ac:dyDescent="0.3">
      <c r="A31" s="1">
        <v>4</v>
      </c>
      <c r="B31" t="s">
        <v>44</v>
      </c>
      <c r="C31">
        <v>0.77</v>
      </c>
      <c r="D31">
        <v>0.78</v>
      </c>
      <c r="E31">
        <v>2.9</v>
      </c>
      <c r="F31">
        <v>3.28</v>
      </c>
      <c r="J31">
        <f>IF(K31 &lt;&gt; "",10, 0)</f>
        <v>10</v>
      </c>
      <c r="K31" t="str">
        <f>IF(I186="pos_trend",B186,"")</f>
        <v>Pretax Income</v>
      </c>
      <c r="L31" t="str">
        <f t="shared" si="0"/>
        <v>pretax income</v>
      </c>
      <c r="M31" t="str">
        <f t="shared" si="1"/>
        <v>revenue, interest and fees on loans, non-interest expense, pretax income</v>
      </c>
    </row>
    <row r="32" spans="1:13" x14ac:dyDescent="0.3">
      <c r="J32">
        <f>IF(K32 &lt;&gt; "",11, 0)</f>
        <v>0</v>
      </c>
      <c r="K32" t="str">
        <f>IF(I187="pos_trend",B187,"")</f>
        <v/>
      </c>
      <c r="L32" t="str">
        <f t="shared" si="0"/>
        <v/>
      </c>
      <c r="M32" t="str">
        <f t="shared" si="1"/>
        <v>revenue, interest and fees on loans, non-interest expense, pretax income</v>
      </c>
    </row>
    <row r="33" spans="1:13" x14ac:dyDescent="0.3">
      <c r="B33" s="1" t="s">
        <v>45</v>
      </c>
      <c r="C33" s="1" t="s">
        <v>36</v>
      </c>
      <c r="D33" s="1" t="s">
        <v>37</v>
      </c>
      <c r="E33" s="1" t="s">
        <v>38</v>
      </c>
      <c r="F33" s="1" t="s">
        <v>39</v>
      </c>
      <c r="J33">
        <f>IF(K33 &lt;&gt; "",12, 0)</f>
        <v>0</v>
      </c>
      <c r="K33" t="str">
        <f>IF(I195="pos_trend",B195,"")</f>
        <v/>
      </c>
      <c r="L33" t="str">
        <f t="shared" si="0"/>
        <v/>
      </c>
      <c r="M33" t="str">
        <f t="shared" si="1"/>
        <v>revenue, interest and fees on loans, non-interest expense, pretax income</v>
      </c>
    </row>
    <row r="34" spans="1:13" x14ac:dyDescent="0.3">
      <c r="A34" s="1">
        <v>0</v>
      </c>
      <c r="B34" t="s">
        <v>40</v>
      </c>
      <c r="C34" t="s">
        <v>3421</v>
      </c>
      <c r="D34" t="s">
        <v>3421</v>
      </c>
      <c r="E34" t="s">
        <v>3421</v>
      </c>
      <c r="F34" t="s">
        <v>3421</v>
      </c>
      <c r="J34">
        <f>IF(K34 &lt;&gt; "",13, 0)</f>
        <v>0</v>
      </c>
      <c r="K34" t="str">
        <f>IF(I196="pos_trend",B196,"")</f>
        <v/>
      </c>
      <c r="L34" t="str">
        <f t="shared" si="0"/>
        <v/>
      </c>
      <c r="M34" t="str">
        <f t="shared" si="1"/>
        <v>revenue, interest and fees on loans, non-interest expense, pretax income</v>
      </c>
    </row>
    <row r="35" spans="1:13" x14ac:dyDescent="0.3">
      <c r="A35" s="1">
        <v>1</v>
      </c>
      <c r="B35" t="s">
        <v>41</v>
      </c>
      <c r="C35" t="s">
        <v>8053</v>
      </c>
      <c r="D35" t="s">
        <v>8054</v>
      </c>
      <c r="E35" t="s">
        <v>8055</v>
      </c>
      <c r="F35" t="s">
        <v>8056</v>
      </c>
      <c r="J35">
        <f>IF(K35 &lt;&gt; "",14, 0)</f>
        <v>0</v>
      </c>
      <c r="K35" t="str">
        <f>IF(I201="pos_trend",B201,"")</f>
        <v/>
      </c>
      <c r="L35" t="str">
        <f t="shared" si="0"/>
        <v/>
      </c>
      <c r="M35" t="str">
        <f t="shared" si="1"/>
        <v>revenue, interest and fees on loans, non-interest expense, pretax income</v>
      </c>
    </row>
    <row r="36" spans="1:13" x14ac:dyDescent="0.3">
      <c r="A36" s="1">
        <v>2</v>
      </c>
      <c r="B36" t="s">
        <v>42</v>
      </c>
      <c r="C36" t="s">
        <v>8057</v>
      </c>
      <c r="D36" t="s">
        <v>8058</v>
      </c>
      <c r="E36" t="s">
        <v>8059</v>
      </c>
      <c r="F36" t="s">
        <v>8060</v>
      </c>
      <c r="J36">
        <f>IF(K36 &lt;&gt; "",15, 0)</f>
        <v>0</v>
      </c>
      <c r="K36" t="str">
        <f>IF(I202="pos_trend",B202,"")</f>
        <v/>
      </c>
      <c r="L36" t="str">
        <f t="shared" si="0"/>
        <v/>
      </c>
      <c r="M36" t="str">
        <f t="shared" si="1"/>
        <v>revenue, interest and fees on loans, non-interest expense, pretax income</v>
      </c>
    </row>
    <row r="37" spans="1:13" x14ac:dyDescent="0.3">
      <c r="A37" s="1">
        <v>3</v>
      </c>
      <c r="B37" t="s">
        <v>43</v>
      </c>
      <c r="C37" t="s">
        <v>8061</v>
      </c>
      <c r="D37" t="s">
        <v>8062</v>
      </c>
      <c r="E37" t="s">
        <v>8063</v>
      </c>
      <c r="F37" t="s">
        <v>8064</v>
      </c>
      <c r="J37">
        <f>IF(K37 &lt;&gt; "",16, 0)</f>
        <v>0</v>
      </c>
      <c r="K37" t="str">
        <f>IF(I203="pos_trend",B203,"")</f>
        <v/>
      </c>
      <c r="L37" t="str">
        <f t="shared" si="0"/>
        <v/>
      </c>
      <c r="M37" t="str">
        <f t="shared" si="1"/>
        <v>revenue, interest and fees on loans, non-interest expense, pretax income</v>
      </c>
    </row>
    <row r="38" spans="1:13" x14ac:dyDescent="0.3">
      <c r="A38" s="1">
        <v>4</v>
      </c>
      <c r="B38" t="s">
        <v>53</v>
      </c>
      <c r="C38" t="s">
        <v>8065</v>
      </c>
      <c r="D38" t="s">
        <v>8066</v>
      </c>
      <c r="E38" t="s">
        <v>8067</v>
      </c>
      <c r="F38" t="s">
        <v>8055</v>
      </c>
      <c r="J38">
        <f>IF(K38 &lt;&gt; "",17, 0)</f>
        <v>0</v>
      </c>
      <c r="K38" t="str">
        <f>IF(I351="pos_trend",B351,"")</f>
        <v/>
      </c>
      <c r="L38" t="str">
        <f t="shared" si="0"/>
        <v/>
      </c>
      <c r="M38" t="str">
        <f t="shared" si="1"/>
        <v>revenue, interest and fees on loans, non-interest expense, pretax income</v>
      </c>
    </row>
    <row r="39" spans="1:13" x14ac:dyDescent="0.3">
      <c r="A39" s="1">
        <v>5</v>
      </c>
      <c r="B39" t="s">
        <v>55</v>
      </c>
      <c r="C39" t="s">
        <v>8068</v>
      </c>
      <c r="D39" t="s">
        <v>5804</v>
      </c>
      <c r="E39" t="s">
        <v>2640</v>
      </c>
      <c r="F39" t="s">
        <v>6830</v>
      </c>
      <c r="K39" t="str">
        <f>IF(I352="pos_trend",B352,"")</f>
        <v/>
      </c>
      <c r="M39" t="str">
        <f t="shared" si="1"/>
        <v>revenue, interest and fees on loans, non-interest expense, pretax income</v>
      </c>
    </row>
    <row r="40" spans="1:13" x14ac:dyDescent="0.3">
      <c r="J40">
        <f>MAX(J22:J39)</f>
        <v>10</v>
      </c>
      <c r="K40" t="str">
        <f>VLOOKUP(J40,J22:K39,2)</f>
        <v/>
      </c>
      <c r="M40" t="str">
        <f>SUBSTITUTE(M39,K40, "and " &amp; K40)</f>
        <v>revenue, interest and fees on loans, non-interest expense, pretax income</v>
      </c>
    </row>
    <row r="41" spans="1:13" x14ac:dyDescent="0.3">
      <c r="B41" s="1" t="s">
        <v>58</v>
      </c>
      <c r="C41" s="1" t="s">
        <v>242</v>
      </c>
      <c r="D41" s="1" t="s">
        <v>243</v>
      </c>
      <c r="E41" s="1" t="s">
        <v>244</v>
      </c>
      <c r="F41" s="1" t="s">
        <v>245</v>
      </c>
    </row>
    <row r="42" spans="1:13" x14ac:dyDescent="0.3">
      <c r="A42" s="1">
        <v>0</v>
      </c>
      <c r="B42" t="s">
        <v>63</v>
      </c>
      <c r="C42" t="s">
        <v>3352</v>
      </c>
      <c r="D42" t="s">
        <v>4569</v>
      </c>
      <c r="E42" t="s">
        <v>8069</v>
      </c>
      <c r="F42" t="s">
        <v>246</v>
      </c>
      <c r="K42" t="str">
        <f>IF(M40&lt;&gt;"", D1 &amp; " has managed to increase " &amp; M40 &amp; " each year since " &amp; C144, "No positive trends")</f>
        <v>Independent Bank has managed to increase revenue, interest and fees on loans, non-interest expense, pretax income each year since 2012</v>
      </c>
    </row>
    <row r="43" spans="1:13" x14ac:dyDescent="0.3">
      <c r="A43" s="1">
        <v>1</v>
      </c>
      <c r="B43" t="s">
        <v>66</v>
      </c>
      <c r="C43" t="s">
        <v>143</v>
      </c>
      <c r="D43" t="s">
        <v>246</v>
      </c>
      <c r="E43" t="s">
        <v>8070</v>
      </c>
      <c r="F43" t="s">
        <v>4569</v>
      </c>
    </row>
    <row r="44" spans="1:13" x14ac:dyDescent="0.3">
      <c r="A44" s="1">
        <v>2</v>
      </c>
      <c r="B44" t="s">
        <v>69</v>
      </c>
      <c r="C44" t="s">
        <v>64</v>
      </c>
      <c r="D44" t="s">
        <v>1228</v>
      </c>
      <c r="E44" t="s">
        <v>1143</v>
      </c>
      <c r="F44" t="s">
        <v>6327</v>
      </c>
    </row>
    <row r="45" spans="1:13" x14ac:dyDescent="0.3">
      <c r="A45" s="1">
        <v>3</v>
      </c>
      <c r="B45" t="s">
        <v>72</v>
      </c>
      <c r="C45" t="s">
        <v>7493</v>
      </c>
      <c r="D45" t="s">
        <v>95</v>
      </c>
      <c r="E45" t="s">
        <v>8071</v>
      </c>
      <c r="F45" t="s">
        <v>8072</v>
      </c>
    </row>
    <row r="47" spans="1:13" x14ac:dyDescent="0.3">
      <c r="B47" s="1" t="s">
        <v>75</v>
      </c>
      <c r="C47" s="1" t="s">
        <v>36</v>
      </c>
      <c r="D47" s="1" t="s">
        <v>37</v>
      </c>
      <c r="E47" s="1" t="s">
        <v>38</v>
      </c>
      <c r="F47" s="1" t="s">
        <v>39</v>
      </c>
    </row>
    <row r="48" spans="1:13" x14ac:dyDescent="0.3">
      <c r="A48" s="1">
        <v>0</v>
      </c>
      <c r="B48" t="s">
        <v>76</v>
      </c>
      <c r="C48">
        <v>0.78</v>
      </c>
      <c r="D48">
        <v>0.85</v>
      </c>
      <c r="E48">
        <v>3.28</v>
      </c>
      <c r="F48">
        <v>3.78</v>
      </c>
    </row>
    <row r="49" spans="1:14" x14ac:dyDescent="0.3">
      <c r="A49" s="1">
        <v>1</v>
      </c>
      <c r="B49" t="s">
        <v>77</v>
      </c>
      <c r="C49">
        <v>0.8</v>
      </c>
      <c r="D49">
        <v>0.85</v>
      </c>
      <c r="E49">
        <v>3.27</v>
      </c>
      <c r="F49">
        <v>3.78</v>
      </c>
    </row>
    <row r="50" spans="1:14" x14ac:dyDescent="0.3">
      <c r="A50" s="1">
        <v>2</v>
      </c>
      <c r="B50" t="s">
        <v>78</v>
      </c>
      <c r="C50">
        <v>0.8</v>
      </c>
      <c r="D50">
        <v>0.85</v>
      </c>
      <c r="E50">
        <v>3.28</v>
      </c>
      <c r="F50">
        <v>3.78</v>
      </c>
    </row>
    <row r="51" spans="1:14" x14ac:dyDescent="0.3">
      <c r="A51" s="1">
        <v>3</v>
      </c>
      <c r="B51" t="s">
        <v>79</v>
      </c>
      <c r="C51">
        <v>0.8</v>
      </c>
      <c r="D51">
        <v>0.85</v>
      </c>
      <c r="E51">
        <v>3.28</v>
      </c>
      <c r="F51">
        <v>3.78</v>
      </c>
    </row>
    <row r="52" spans="1:14" x14ac:dyDescent="0.3">
      <c r="A52" s="1">
        <v>4</v>
      </c>
      <c r="B52" t="s">
        <v>80</v>
      </c>
      <c r="C52">
        <v>0.8</v>
      </c>
      <c r="D52">
        <v>0.91</v>
      </c>
      <c r="E52">
        <v>3.39</v>
      </c>
      <c r="F52">
        <v>3.89</v>
      </c>
    </row>
    <row r="54" spans="1:14" x14ac:dyDescent="0.3">
      <c r="B54" s="1" t="s">
        <v>81</v>
      </c>
      <c r="C54" s="1" t="s">
        <v>36</v>
      </c>
      <c r="D54" s="1" t="s">
        <v>37</v>
      </c>
      <c r="E54" s="1" t="s">
        <v>38</v>
      </c>
      <c r="F54" s="1" t="s">
        <v>39</v>
      </c>
    </row>
    <row r="55" spans="1:14" x14ac:dyDescent="0.3">
      <c r="A55" s="1">
        <v>0</v>
      </c>
      <c r="B55" t="s">
        <v>82</v>
      </c>
      <c r="D55">
        <v>1</v>
      </c>
      <c r="E55">
        <v>1</v>
      </c>
    </row>
    <row r="56" spans="1:14" x14ac:dyDescent="0.3">
      <c r="A56" s="1">
        <v>1</v>
      </c>
      <c r="B56" t="s">
        <v>83</v>
      </c>
      <c r="D56">
        <v>1</v>
      </c>
      <c r="E56">
        <v>1</v>
      </c>
    </row>
    <row r="57" spans="1:14" x14ac:dyDescent="0.3">
      <c r="A57" s="1">
        <v>2</v>
      </c>
      <c r="B57" t="s">
        <v>84</v>
      </c>
      <c r="C57">
        <v>1</v>
      </c>
    </row>
    <row r="58" spans="1:14" x14ac:dyDescent="0.3">
      <c r="A58" s="1">
        <v>3</v>
      </c>
      <c r="B58" t="s">
        <v>85</v>
      </c>
    </row>
    <row r="60" spans="1:14" x14ac:dyDescent="0.3">
      <c r="B60" s="1" t="s">
        <v>86</v>
      </c>
      <c r="C60" s="1" t="s">
        <v>8073</v>
      </c>
      <c r="D60" s="1" t="s">
        <v>88</v>
      </c>
      <c r="E60" s="1" t="s">
        <v>89</v>
      </c>
      <c r="F60" s="1" t="s">
        <v>90</v>
      </c>
      <c r="I60" t="e">
        <f t="shared" ref="I60:I123" si="2">IF(AND(K60&gt; J60, L60&gt; K60, M60&gt; L60, N60&gt; M60), "pos_trend", IF(AND(K60&lt; J60, L60&lt; K60, M60&lt; L60, N60&lt; M60), "neg_trend", "N/A"))</f>
        <v>#VALUE!</v>
      </c>
      <c r="J60" t="e">
        <f t="shared" ref="J60:J123" si="3">IF(TRIM(C60)="-", "N/A", IF(RIGHT(C60,1)="M",1000000*VALUE(LEFT(C60,LEN(C60)-1)),IF(RIGHT(C60,1)="B",1000000000*VALUE(LEFT(C60,LEN(C60)-1)),IF(RIGHT(C60,1)="%",0.01*VALUE(LEFT(C60,LEN(C60)-1)),C60))))</f>
        <v>#VALUE!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5998</v>
      </c>
      <c r="F61">
        <v>0.19</v>
      </c>
      <c r="I61" t="str">
        <f t="shared" si="2"/>
        <v>N/A</v>
      </c>
      <c r="J61">
        <f t="shared" si="3"/>
        <v>1.3000000000000001E-2</v>
      </c>
      <c r="K61">
        <f t="shared" si="4"/>
        <v>0</v>
      </c>
      <c r="L61">
        <f t="shared" si="5"/>
        <v>0</v>
      </c>
      <c r="M61">
        <f t="shared" si="6"/>
        <v>0.19</v>
      </c>
      <c r="N61">
        <f t="shared" si="7"/>
        <v>0</v>
      </c>
    </row>
    <row r="62" spans="1:14" x14ac:dyDescent="0.3">
      <c r="A62" s="1">
        <v>1</v>
      </c>
      <c r="B62" t="s">
        <v>92</v>
      </c>
      <c r="C62" t="s">
        <v>6339</v>
      </c>
      <c r="F62">
        <v>0.21</v>
      </c>
      <c r="I62" t="str">
        <f t="shared" si="2"/>
        <v>N/A</v>
      </c>
      <c r="J62">
        <f t="shared" si="3"/>
        <v>0.09</v>
      </c>
      <c r="K62">
        <f t="shared" si="4"/>
        <v>0</v>
      </c>
      <c r="L62">
        <f t="shared" si="5"/>
        <v>0</v>
      </c>
      <c r="M62">
        <f t="shared" si="6"/>
        <v>0.21</v>
      </c>
      <c r="N62">
        <f t="shared" si="7"/>
        <v>0</v>
      </c>
    </row>
    <row r="63" spans="1:14" x14ac:dyDescent="0.3">
      <c r="A63" s="1">
        <v>2</v>
      </c>
      <c r="B63" t="s">
        <v>94</v>
      </c>
      <c r="C63" t="s">
        <v>6843</v>
      </c>
      <c r="F63">
        <v>0.08</v>
      </c>
      <c r="I63" t="str">
        <f t="shared" si="2"/>
        <v>N/A</v>
      </c>
      <c r="J63">
        <f t="shared" si="3"/>
        <v>0.13100000000000001</v>
      </c>
      <c r="K63">
        <f t="shared" si="4"/>
        <v>0</v>
      </c>
      <c r="L63">
        <f t="shared" si="5"/>
        <v>0</v>
      </c>
      <c r="M63">
        <f t="shared" si="6"/>
        <v>0.08</v>
      </c>
      <c r="N63">
        <f t="shared" si="7"/>
        <v>0</v>
      </c>
    </row>
    <row r="64" spans="1:14" x14ac:dyDescent="0.3">
      <c r="A64" s="1">
        <v>3</v>
      </c>
      <c r="B64" t="s">
        <v>96</v>
      </c>
      <c r="C64" t="s">
        <v>3277</v>
      </c>
      <c r="F64">
        <v>0.12</v>
      </c>
      <c r="I64" t="str">
        <f t="shared" si="2"/>
        <v>N/A</v>
      </c>
      <c r="J64">
        <f t="shared" si="3"/>
        <v>0.152</v>
      </c>
      <c r="K64">
        <f t="shared" si="4"/>
        <v>0</v>
      </c>
      <c r="L64">
        <f t="shared" si="5"/>
        <v>0</v>
      </c>
      <c r="M64">
        <f t="shared" si="6"/>
        <v>0.12</v>
      </c>
      <c r="N64">
        <f t="shared" si="7"/>
        <v>0</v>
      </c>
    </row>
    <row r="65" spans="1:14" x14ac:dyDescent="0.3">
      <c r="A65" s="1">
        <v>4</v>
      </c>
      <c r="B65" t="s">
        <v>98</v>
      </c>
      <c r="C65" t="s">
        <v>7497</v>
      </c>
      <c r="F65">
        <v>0.09</v>
      </c>
      <c r="I65" t="str">
        <f t="shared" si="2"/>
        <v>N/A</v>
      </c>
      <c r="J65">
        <f t="shared" si="3"/>
        <v>0.08</v>
      </c>
      <c r="K65">
        <f t="shared" si="4"/>
        <v>0</v>
      </c>
      <c r="L65">
        <f t="shared" si="5"/>
        <v>0</v>
      </c>
      <c r="M65">
        <f t="shared" si="6"/>
        <v>0.09</v>
      </c>
      <c r="N65">
        <f t="shared" si="7"/>
        <v>0</v>
      </c>
    </row>
    <row r="66" spans="1:14" x14ac:dyDescent="0.3">
      <c r="A66" s="1">
        <v>5</v>
      </c>
      <c r="B66" t="s">
        <v>100</v>
      </c>
      <c r="C66" t="s">
        <v>8074</v>
      </c>
      <c r="I66" t="str">
        <f t="shared" si="2"/>
        <v>N/A</v>
      </c>
      <c r="J66">
        <f t="shared" si="3"/>
        <v>6.2800000000000009E-2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7862</v>
      </c>
      <c r="I68" t="str">
        <f t="shared" si="2"/>
        <v>N/A</v>
      </c>
      <c r="J68">
        <f t="shared" si="3"/>
        <v>1800000000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8048</v>
      </c>
      <c r="I70" t="str">
        <f t="shared" si="2"/>
        <v>N/A</v>
      </c>
      <c r="J70" t="str">
        <f t="shared" si="3"/>
        <v>22.44</v>
      </c>
      <c r="K70">
        <f t="shared" si="4"/>
        <v>0</v>
      </c>
      <c r="L70">
        <f t="shared" si="5"/>
        <v>0</v>
      </c>
      <c r="M70">
        <f t="shared" si="6"/>
        <v>0</v>
      </c>
      <c r="N70">
        <f t="shared" si="7"/>
        <v>0</v>
      </c>
    </row>
    <row r="71" spans="1:14" x14ac:dyDescent="0.3">
      <c r="A71" s="1">
        <v>3</v>
      </c>
      <c r="B71" t="s">
        <v>105</v>
      </c>
      <c r="C71" t="s">
        <v>8075</v>
      </c>
      <c r="I71" t="str">
        <f t="shared" si="2"/>
        <v>N/A</v>
      </c>
      <c r="J71" t="str">
        <f t="shared" si="3"/>
        <v>17.51</v>
      </c>
      <c r="K71">
        <f t="shared" si="4"/>
        <v>0</v>
      </c>
      <c r="L71">
        <f t="shared" si="5"/>
        <v>0</v>
      </c>
      <c r="M71">
        <f t="shared" si="6"/>
        <v>0</v>
      </c>
      <c r="N71">
        <f t="shared" si="7"/>
        <v>0</v>
      </c>
    </row>
    <row r="72" spans="1:14" x14ac:dyDescent="0.3">
      <c r="A72" s="1">
        <v>4</v>
      </c>
      <c r="B72" t="s">
        <v>107</v>
      </c>
      <c r="C72" t="s">
        <v>2680</v>
      </c>
      <c r="I72" t="str">
        <f t="shared" si="2"/>
        <v>N/A</v>
      </c>
      <c r="J72" t="str">
        <f t="shared" si="3"/>
        <v>2.56</v>
      </c>
      <c r="K72">
        <f t="shared" si="4"/>
        <v>0</v>
      </c>
      <c r="L72">
        <f t="shared" si="5"/>
        <v>0</v>
      </c>
      <c r="M72">
        <f t="shared" si="6"/>
        <v>0</v>
      </c>
      <c r="N72">
        <f t="shared" si="7"/>
        <v>0</v>
      </c>
    </row>
    <row r="73" spans="1:14" x14ac:dyDescent="0.3">
      <c r="A73" s="1">
        <v>5</v>
      </c>
      <c r="B73" t="s">
        <v>109</v>
      </c>
      <c r="C73" t="s">
        <v>1061</v>
      </c>
      <c r="I73" t="str">
        <f t="shared" si="2"/>
        <v>N/A</v>
      </c>
      <c r="J73" t="str">
        <f t="shared" si="3"/>
        <v>5.83</v>
      </c>
      <c r="K73">
        <f t="shared" si="4"/>
        <v>0</v>
      </c>
      <c r="L73">
        <f t="shared" si="5"/>
        <v>0</v>
      </c>
      <c r="M73">
        <f t="shared" si="6"/>
        <v>0</v>
      </c>
      <c r="N73">
        <f t="shared" si="7"/>
        <v>0</v>
      </c>
    </row>
    <row r="74" spans="1:14" x14ac:dyDescent="0.3">
      <c r="A74" s="1">
        <v>6</v>
      </c>
      <c r="B74" t="s">
        <v>111</v>
      </c>
      <c r="C74" t="s">
        <v>2033</v>
      </c>
      <c r="I74" t="str">
        <f t="shared" si="2"/>
        <v>N/A</v>
      </c>
      <c r="J74" t="str">
        <f t="shared" si="3"/>
        <v>2.04</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8076</v>
      </c>
      <c r="I81" t="str">
        <f t="shared" si="2"/>
        <v>N/A</v>
      </c>
      <c r="J81">
        <f t="shared" si="3"/>
        <v>0.25480000000000003</v>
      </c>
      <c r="K81">
        <f t="shared" si="4"/>
        <v>0</v>
      </c>
      <c r="L81">
        <f t="shared" si="5"/>
        <v>0</v>
      </c>
      <c r="M81">
        <f t="shared" si="6"/>
        <v>0</v>
      </c>
      <c r="N81">
        <f t="shared" si="7"/>
        <v>0</v>
      </c>
    </row>
    <row r="82" spans="1:14" x14ac:dyDescent="0.3">
      <c r="A82" s="1">
        <v>1</v>
      </c>
      <c r="B82" t="s">
        <v>121</v>
      </c>
      <c r="C82" t="s">
        <v>8077</v>
      </c>
      <c r="I82" t="str">
        <f t="shared" si="2"/>
        <v>N/A</v>
      </c>
      <c r="J82">
        <f t="shared" si="3"/>
        <v>0.39960000000000001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8078</v>
      </c>
      <c r="I84" t="str">
        <f t="shared" si="2"/>
        <v>N/A</v>
      </c>
      <c r="J84">
        <f t="shared" si="3"/>
        <v>1.0500000000000001E-2</v>
      </c>
      <c r="K84">
        <f t="shared" si="4"/>
        <v>0</v>
      </c>
      <c r="L84">
        <f t="shared" si="5"/>
        <v>0</v>
      </c>
      <c r="M84">
        <f t="shared" si="6"/>
        <v>0</v>
      </c>
      <c r="N84">
        <f t="shared" si="7"/>
        <v>0</v>
      </c>
    </row>
    <row r="85" spans="1:14" x14ac:dyDescent="0.3">
      <c r="A85" s="1">
        <v>1</v>
      </c>
      <c r="B85" t="s">
        <v>124</v>
      </c>
      <c r="C85" t="s">
        <v>8079</v>
      </c>
      <c r="I85" t="str">
        <f t="shared" si="2"/>
        <v>N/A</v>
      </c>
      <c r="J85">
        <f t="shared" si="3"/>
        <v>9.4600000000000017E-2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8080</v>
      </c>
      <c r="I87" t="str">
        <f t="shared" si="2"/>
        <v>N/A</v>
      </c>
      <c r="J87">
        <f t="shared" si="3"/>
        <v>309160000</v>
      </c>
      <c r="K87">
        <f t="shared" si="4"/>
        <v>0</v>
      </c>
      <c r="L87">
        <f t="shared" si="5"/>
        <v>0</v>
      </c>
      <c r="M87">
        <f t="shared" si="6"/>
        <v>0</v>
      </c>
      <c r="N87">
        <f t="shared" si="7"/>
        <v>0</v>
      </c>
    </row>
    <row r="88" spans="1:14" x14ac:dyDescent="0.3">
      <c r="A88" s="1">
        <v>1</v>
      </c>
      <c r="B88" t="s">
        <v>128</v>
      </c>
      <c r="C88" t="s">
        <v>6241</v>
      </c>
      <c r="I88" t="str">
        <f t="shared" si="2"/>
        <v>N/A</v>
      </c>
      <c r="J88" t="str">
        <f t="shared" si="3"/>
        <v>11.63</v>
      </c>
      <c r="K88">
        <f t="shared" si="4"/>
        <v>0</v>
      </c>
      <c r="L88">
        <f t="shared" si="5"/>
        <v>0</v>
      </c>
      <c r="M88">
        <f t="shared" si="6"/>
        <v>0</v>
      </c>
      <c r="N88">
        <f t="shared" si="7"/>
        <v>0</v>
      </c>
    </row>
    <row r="89" spans="1:14" x14ac:dyDescent="0.3">
      <c r="A89" s="1">
        <v>2</v>
      </c>
      <c r="B89" t="s">
        <v>130</v>
      </c>
      <c r="C89" t="s">
        <v>1247</v>
      </c>
      <c r="I89" t="str">
        <f t="shared" si="2"/>
        <v>N/A</v>
      </c>
      <c r="J89">
        <f t="shared" si="3"/>
        <v>6.8000000000000005E-2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8081</v>
      </c>
      <c r="I92" t="str">
        <f t="shared" si="2"/>
        <v>N/A</v>
      </c>
      <c r="J92">
        <f t="shared" si="3"/>
        <v>78760000</v>
      </c>
      <c r="K92">
        <f t="shared" si="4"/>
        <v>0</v>
      </c>
      <c r="L92">
        <f t="shared" si="5"/>
        <v>0</v>
      </c>
      <c r="M92">
        <f t="shared" si="6"/>
        <v>0</v>
      </c>
      <c r="N92">
        <f t="shared" si="7"/>
        <v>0</v>
      </c>
    </row>
    <row r="93" spans="1:14" x14ac:dyDescent="0.3">
      <c r="A93" s="1">
        <v>6</v>
      </c>
      <c r="B93" t="s">
        <v>138</v>
      </c>
      <c r="C93" t="s">
        <v>8049</v>
      </c>
      <c r="I93" t="str">
        <f t="shared" si="2"/>
        <v>N/A</v>
      </c>
      <c r="J93" t="str">
        <f t="shared" si="3"/>
        <v>2.95</v>
      </c>
      <c r="K93">
        <f t="shared" si="4"/>
        <v>0</v>
      </c>
      <c r="L93">
        <f t="shared" si="5"/>
        <v>0</v>
      </c>
      <c r="M93">
        <f t="shared" si="6"/>
        <v>0</v>
      </c>
      <c r="N93">
        <f t="shared" si="7"/>
        <v>0</v>
      </c>
    </row>
    <row r="94" spans="1:14" x14ac:dyDescent="0.3">
      <c r="A94" s="1">
        <v>7</v>
      </c>
      <c r="B94" t="s">
        <v>139</v>
      </c>
      <c r="C94" t="s">
        <v>257</v>
      </c>
      <c r="I94" t="str">
        <f t="shared" si="2"/>
        <v>N/A</v>
      </c>
      <c r="J94">
        <f t="shared" si="3"/>
        <v>0.114</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8082</v>
      </c>
      <c r="I96" t="str">
        <f t="shared" si="2"/>
        <v>N/A</v>
      </c>
      <c r="J96">
        <f t="shared" si="3"/>
        <v>212490000</v>
      </c>
      <c r="K96">
        <f t="shared" si="4"/>
        <v>0</v>
      </c>
      <c r="L96">
        <f t="shared" si="5"/>
        <v>0</v>
      </c>
      <c r="M96">
        <f t="shared" si="6"/>
        <v>0</v>
      </c>
      <c r="N96">
        <f t="shared" si="7"/>
        <v>0</v>
      </c>
    </row>
    <row r="97" spans="1:14" x14ac:dyDescent="0.3">
      <c r="A97" s="1">
        <v>1</v>
      </c>
      <c r="B97" t="s">
        <v>142</v>
      </c>
      <c r="C97" t="s">
        <v>8083</v>
      </c>
      <c r="I97" t="str">
        <f t="shared" si="2"/>
        <v>N/A</v>
      </c>
      <c r="J97" t="str">
        <f t="shared" si="3"/>
        <v>7.86</v>
      </c>
      <c r="K97">
        <f t="shared" si="4"/>
        <v>0</v>
      </c>
      <c r="L97">
        <f t="shared" si="5"/>
        <v>0</v>
      </c>
      <c r="M97">
        <f t="shared" si="6"/>
        <v>0</v>
      </c>
      <c r="N97">
        <f t="shared" si="7"/>
        <v>0</v>
      </c>
    </row>
    <row r="98" spans="1:14" x14ac:dyDescent="0.3">
      <c r="A98" s="1">
        <v>2</v>
      </c>
      <c r="B98" t="s">
        <v>144</v>
      </c>
      <c r="C98" t="s">
        <v>8084</v>
      </c>
      <c r="I98" t="str">
        <f t="shared" si="2"/>
        <v>N/A</v>
      </c>
      <c r="J98">
        <f t="shared" si="3"/>
        <v>323320000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8085</v>
      </c>
      <c r="I101" t="str">
        <f t="shared" si="2"/>
        <v>N/A</v>
      </c>
      <c r="J101" t="str">
        <f t="shared" si="3"/>
        <v>32.44</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8086</v>
      </c>
      <c r="I103" t="str">
        <f t="shared" si="2"/>
        <v>N/A</v>
      </c>
      <c r="J103">
        <f t="shared" si="3"/>
        <v>129229999.99999999</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2202</v>
      </c>
      <c r="I106" t="str">
        <f t="shared" si="2"/>
        <v>N/A</v>
      </c>
      <c r="J106" t="str">
        <f t="shared" si="3"/>
        <v>0.98</v>
      </c>
      <c r="K106">
        <f t="shared" si="4"/>
        <v>0</v>
      </c>
      <c r="L106">
        <f t="shared" si="5"/>
        <v>0</v>
      </c>
      <c r="M106">
        <f t="shared" si="6"/>
        <v>0</v>
      </c>
      <c r="N106">
        <f t="shared" si="7"/>
        <v>0</v>
      </c>
    </row>
    <row r="107" spans="1:14" x14ac:dyDescent="0.3">
      <c r="A107" s="1">
        <v>1</v>
      </c>
      <c r="B107" t="s">
        <v>153</v>
      </c>
      <c r="C107" t="s">
        <v>8087</v>
      </c>
      <c r="I107" t="str">
        <f t="shared" si="2"/>
        <v>N/A</v>
      </c>
      <c r="J107">
        <f t="shared" si="3"/>
        <v>0.39890000000000003</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8088</v>
      </c>
      <c r="I109" t="str">
        <f t="shared" si="2"/>
        <v>N/A</v>
      </c>
      <c r="J109" t="str">
        <f t="shared" si="3"/>
        <v>71.95</v>
      </c>
      <c r="K109">
        <f t="shared" si="4"/>
        <v>0</v>
      </c>
      <c r="L109">
        <f t="shared" si="5"/>
        <v>0</v>
      </c>
      <c r="M109">
        <f t="shared" si="6"/>
        <v>0</v>
      </c>
      <c r="N109">
        <f t="shared" si="7"/>
        <v>0</v>
      </c>
    </row>
    <row r="110" spans="1:14" x14ac:dyDescent="0.3">
      <c r="A110" s="1">
        <v>4</v>
      </c>
      <c r="B110" t="s">
        <v>159</v>
      </c>
      <c r="C110" t="s">
        <v>8089</v>
      </c>
      <c r="I110" t="str">
        <f t="shared" si="2"/>
        <v>N/A</v>
      </c>
      <c r="J110" t="str">
        <f t="shared" si="3"/>
        <v>46.75</v>
      </c>
      <c r="K110">
        <f t="shared" si="4"/>
        <v>0</v>
      </c>
      <c r="L110">
        <f t="shared" si="5"/>
        <v>0</v>
      </c>
      <c r="M110">
        <f t="shared" si="6"/>
        <v>0</v>
      </c>
      <c r="N110">
        <f t="shared" si="7"/>
        <v>0</v>
      </c>
    </row>
    <row r="111" spans="1:14" x14ac:dyDescent="0.3">
      <c r="A111" s="1">
        <v>5</v>
      </c>
      <c r="B111" t="s">
        <v>161</v>
      </c>
      <c r="C111" t="s">
        <v>8090</v>
      </c>
      <c r="I111" t="str">
        <f t="shared" si="2"/>
        <v>N/A</v>
      </c>
      <c r="J111" t="str">
        <f t="shared" si="3"/>
        <v>65.28</v>
      </c>
      <c r="K111">
        <f t="shared" si="4"/>
        <v>0</v>
      </c>
      <c r="L111">
        <f t="shared" si="5"/>
        <v>0</v>
      </c>
      <c r="M111">
        <f t="shared" si="6"/>
        <v>0</v>
      </c>
      <c r="N111">
        <f t="shared" si="7"/>
        <v>0</v>
      </c>
    </row>
    <row r="112" spans="1:14" x14ac:dyDescent="0.3">
      <c r="A112" s="1">
        <v>6</v>
      </c>
      <c r="B112" t="s">
        <v>163</v>
      </c>
      <c r="C112" t="s">
        <v>8091</v>
      </c>
      <c r="I112" t="str">
        <f t="shared" si="2"/>
        <v>N/A</v>
      </c>
      <c r="J112" t="str">
        <f t="shared" si="3"/>
        <v>64.39</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8092</v>
      </c>
      <c r="I114" t="str">
        <f t="shared" si="2"/>
        <v>N/A</v>
      </c>
      <c r="J114" t="str">
        <f t="shared" si="3"/>
        <v>86.14k</v>
      </c>
      <c r="K114">
        <f t="shared" si="4"/>
        <v>0</v>
      </c>
      <c r="L114">
        <f t="shared" si="5"/>
        <v>0</v>
      </c>
      <c r="M114">
        <f t="shared" si="6"/>
        <v>0</v>
      </c>
      <c r="N114">
        <f t="shared" si="7"/>
        <v>0</v>
      </c>
    </row>
    <row r="115" spans="1:14" x14ac:dyDescent="0.3">
      <c r="A115" s="1">
        <v>1</v>
      </c>
      <c r="B115" t="s">
        <v>167</v>
      </c>
      <c r="C115" t="s">
        <v>8093</v>
      </c>
      <c r="I115" t="str">
        <f t="shared" si="2"/>
        <v>N/A</v>
      </c>
      <c r="J115" t="str">
        <f t="shared" si="3"/>
        <v>52.42k</v>
      </c>
      <c r="K115">
        <f t="shared" si="4"/>
        <v>0</v>
      </c>
      <c r="L115">
        <f t="shared" si="5"/>
        <v>0</v>
      </c>
      <c r="M115">
        <f t="shared" si="6"/>
        <v>0</v>
      </c>
      <c r="N115">
        <f t="shared" si="7"/>
        <v>0</v>
      </c>
    </row>
    <row r="116" spans="1:14" x14ac:dyDescent="0.3">
      <c r="A116" s="1">
        <v>2</v>
      </c>
      <c r="B116" t="s">
        <v>169</v>
      </c>
      <c r="C116" t="s">
        <v>8094</v>
      </c>
      <c r="I116" t="str">
        <f t="shared" si="2"/>
        <v>N/A</v>
      </c>
      <c r="J116">
        <f t="shared" si="3"/>
        <v>27230000</v>
      </c>
      <c r="K116">
        <f t="shared" si="4"/>
        <v>0</v>
      </c>
      <c r="L116">
        <f t="shared" si="5"/>
        <v>0</v>
      </c>
      <c r="M116">
        <f t="shared" si="6"/>
        <v>0</v>
      </c>
      <c r="N116">
        <f t="shared" si="7"/>
        <v>0</v>
      </c>
    </row>
    <row r="117" spans="1:14" x14ac:dyDescent="0.3">
      <c r="A117" s="1">
        <v>3</v>
      </c>
      <c r="B117" t="s">
        <v>171</v>
      </c>
      <c r="C117" t="s">
        <v>8095</v>
      </c>
      <c r="I117" t="str">
        <f t="shared" si="2"/>
        <v>N/A</v>
      </c>
      <c r="J117">
        <f t="shared" si="3"/>
        <v>26410000</v>
      </c>
      <c r="K117">
        <f t="shared" si="4"/>
        <v>0</v>
      </c>
      <c r="L117">
        <f t="shared" si="5"/>
        <v>0</v>
      </c>
      <c r="M117">
        <f t="shared" si="6"/>
        <v>0</v>
      </c>
      <c r="N117">
        <f t="shared" si="7"/>
        <v>0</v>
      </c>
    </row>
    <row r="118" spans="1:14" x14ac:dyDescent="0.3">
      <c r="A118" s="1">
        <v>4</v>
      </c>
      <c r="B118" t="s">
        <v>173</v>
      </c>
      <c r="C118" t="s">
        <v>8096</v>
      </c>
      <c r="I118" t="str">
        <f t="shared" si="2"/>
        <v>N/A</v>
      </c>
      <c r="J118">
        <f t="shared" si="3"/>
        <v>3.6499999999999998E-2</v>
      </c>
      <c r="K118">
        <f t="shared" si="4"/>
        <v>0</v>
      </c>
      <c r="L118">
        <f t="shared" si="5"/>
        <v>0</v>
      </c>
      <c r="M118">
        <f t="shared" si="6"/>
        <v>0</v>
      </c>
      <c r="N118">
        <f t="shared" si="7"/>
        <v>0</v>
      </c>
    </row>
    <row r="119" spans="1:14" x14ac:dyDescent="0.3">
      <c r="A119" s="1">
        <v>5</v>
      </c>
      <c r="B119" t="s">
        <v>174</v>
      </c>
      <c r="C119" t="s">
        <v>8097</v>
      </c>
      <c r="I119" t="str">
        <f t="shared" si="2"/>
        <v>N/A</v>
      </c>
      <c r="J119">
        <f t="shared" si="3"/>
        <v>0.80500000000000005</v>
      </c>
      <c r="K119">
        <f t="shared" si="4"/>
        <v>0</v>
      </c>
      <c r="L119">
        <f t="shared" si="5"/>
        <v>0</v>
      </c>
      <c r="M119">
        <f t="shared" si="6"/>
        <v>0</v>
      </c>
      <c r="N119">
        <f t="shared" si="7"/>
        <v>0</v>
      </c>
    </row>
    <row r="120" spans="1:14" x14ac:dyDescent="0.3">
      <c r="A120" s="1">
        <v>6</v>
      </c>
      <c r="B120" t="s">
        <v>175</v>
      </c>
      <c r="C120" t="s">
        <v>8098</v>
      </c>
      <c r="I120" t="str">
        <f t="shared" si="2"/>
        <v>N/A</v>
      </c>
      <c r="J120" t="str">
        <f t="shared" si="3"/>
        <v>905.52k</v>
      </c>
      <c r="K120">
        <f t="shared" si="4"/>
        <v>0</v>
      </c>
      <c r="L120">
        <f t="shared" si="5"/>
        <v>0</v>
      </c>
      <c r="M120">
        <f t="shared" si="6"/>
        <v>0</v>
      </c>
      <c r="N120">
        <f t="shared" si="7"/>
        <v>0</v>
      </c>
    </row>
    <row r="121" spans="1:14" x14ac:dyDescent="0.3">
      <c r="A121" s="1">
        <v>7</v>
      </c>
      <c r="B121" t="s">
        <v>176</v>
      </c>
      <c r="C121" t="s">
        <v>8099</v>
      </c>
      <c r="I121" t="str">
        <f t="shared" si="2"/>
        <v>N/A</v>
      </c>
      <c r="J121" t="str">
        <f t="shared" si="3"/>
        <v>10.37</v>
      </c>
      <c r="K121">
        <f t="shared" si="4"/>
        <v>0</v>
      </c>
      <c r="L121">
        <f t="shared" si="5"/>
        <v>0</v>
      </c>
      <c r="M121">
        <f t="shared" si="6"/>
        <v>0</v>
      </c>
      <c r="N121">
        <f t="shared" si="7"/>
        <v>0</v>
      </c>
    </row>
    <row r="122" spans="1:14" x14ac:dyDescent="0.3">
      <c r="A122" s="1">
        <v>8</v>
      </c>
      <c r="B122" t="s">
        <v>177</v>
      </c>
      <c r="C122" t="s">
        <v>3741</v>
      </c>
      <c r="I122" t="str">
        <f t="shared" si="2"/>
        <v>N/A</v>
      </c>
      <c r="J122">
        <f t="shared" si="3"/>
        <v>3.8800000000000001E-2</v>
      </c>
      <c r="K122">
        <f t="shared" si="4"/>
        <v>0</v>
      </c>
      <c r="L122">
        <f t="shared" si="5"/>
        <v>0</v>
      </c>
      <c r="M122">
        <f t="shared" si="6"/>
        <v>0</v>
      </c>
      <c r="N122">
        <f t="shared" si="7"/>
        <v>0</v>
      </c>
    </row>
    <row r="123" spans="1:14" x14ac:dyDescent="0.3">
      <c r="A123" s="1">
        <v>9</v>
      </c>
      <c r="B123" t="s">
        <v>178</v>
      </c>
      <c r="C123" t="s">
        <v>8100</v>
      </c>
      <c r="I123" t="str">
        <f t="shared" si="2"/>
        <v>N/A</v>
      </c>
      <c r="J123" t="str">
        <f t="shared" si="3"/>
        <v>983.86k</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2593</v>
      </c>
      <c r="I125" t="str">
        <f t="shared" si="8"/>
        <v>N/A</v>
      </c>
      <c r="J125" t="str">
        <f t="shared" si="9"/>
        <v>1.28</v>
      </c>
      <c r="K125">
        <f t="shared" si="10"/>
        <v>0</v>
      </c>
      <c r="L125">
        <f t="shared" si="11"/>
        <v>0</v>
      </c>
      <c r="M125">
        <f t="shared" si="12"/>
        <v>0</v>
      </c>
      <c r="N125">
        <f t="shared" si="13"/>
        <v>0</v>
      </c>
    </row>
    <row r="126" spans="1:14" x14ac:dyDescent="0.3">
      <c r="A126" s="1">
        <v>1</v>
      </c>
      <c r="B126" t="s">
        <v>180</v>
      </c>
      <c r="C126" t="s">
        <v>1271</v>
      </c>
      <c r="I126" t="str">
        <f t="shared" si="8"/>
        <v>N/A</v>
      </c>
      <c r="J126">
        <f t="shared" si="9"/>
        <v>1.9199999999999998E-2</v>
      </c>
      <c r="K126">
        <f t="shared" si="10"/>
        <v>0</v>
      </c>
      <c r="L126">
        <f t="shared" si="11"/>
        <v>0</v>
      </c>
      <c r="M126">
        <f t="shared" si="12"/>
        <v>0</v>
      </c>
      <c r="N126">
        <f t="shared" si="13"/>
        <v>0</v>
      </c>
    </row>
    <row r="127" spans="1:14" x14ac:dyDescent="0.3">
      <c r="A127" s="1">
        <v>2</v>
      </c>
      <c r="B127" t="s">
        <v>181</v>
      </c>
      <c r="C127" t="s">
        <v>1516</v>
      </c>
      <c r="I127" t="str">
        <f t="shared" si="8"/>
        <v>N/A</v>
      </c>
      <c r="J127" t="str">
        <f t="shared" si="9"/>
        <v>1.19</v>
      </c>
      <c r="K127">
        <f t="shared" si="10"/>
        <v>0</v>
      </c>
      <c r="L127">
        <f t="shared" si="11"/>
        <v>0</v>
      </c>
      <c r="M127">
        <f t="shared" si="12"/>
        <v>0</v>
      </c>
      <c r="N127">
        <f t="shared" si="13"/>
        <v>0</v>
      </c>
    </row>
    <row r="128" spans="1:14" x14ac:dyDescent="0.3">
      <c r="A128" s="1">
        <v>3</v>
      </c>
      <c r="B128" t="s">
        <v>183</v>
      </c>
      <c r="C128" t="s">
        <v>8101</v>
      </c>
      <c r="I128" t="str">
        <f t="shared" si="8"/>
        <v>N/A</v>
      </c>
      <c r="J128">
        <f t="shared" si="9"/>
        <v>1.7899999999999999E-2</v>
      </c>
      <c r="K128">
        <f t="shared" si="10"/>
        <v>0</v>
      </c>
      <c r="L128">
        <f t="shared" si="11"/>
        <v>0</v>
      </c>
      <c r="M128">
        <f t="shared" si="12"/>
        <v>0</v>
      </c>
      <c r="N128">
        <f t="shared" si="13"/>
        <v>0</v>
      </c>
    </row>
    <row r="129" spans="1:14" x14ac:dyDescent="0.3">
      <c r="A129" s="1">
        <v>4</v>
      </c>
      <c r="B129" t="s">
        <v>185</v>
      </c>
      <c r="C129" t="s">
        <v>4581</v>
      </c>
      <c r="I129" t="str">
        <f t="shared" si="8"/>
        <v>N/A</v>
      </c>
      <c r="J129" t="str">
        <f t="shared" si="9"/>
        <v>2.32</v>
      </c>
      <c r="K129">
        <f t="shared" si="10"/>
        <v>0</v>
      </c>
      <c r="L129">
        <f t="shared" si="11"/>
        <v>0</v>
      </c>
      <c r="M129">
        <f t="shared" si="12"/>
        <v>0</v>
      </c>
      <c r="N129">
        <f t="shared" si="13"/>
        <v>0</v>
      </c>
    </row>
    <row r="130" spans="1:14" x14ac:dyDescent="0.3">
      <c r="A130" s="1">
        <v>5</v>
      </c>
      <c r="B130" t="s">
        <v>186</v>
      </c>
      <c r="C130" t="s">
        <v>8102</v>
      </c>
      <c r="I130" t="str">
        <f t="shared" si="8"/>
        <v>N/A</v>
      </c>
      <c r="J130">
        <f t="shared" si="9"/>
        <v>0.40340000000000004</v>
      </c>
      <c r="K130">
        <f t="shared" si="10"/>
        <v>0</v>
      </c>
      <c r="L130">
        <f t="shared" si="11"/>
        <v>0</v>
      </c>
      <c r="M130">
        <f t="shared" si="12"/>
        <v>0</v>
      </c>
      <c r="N130">
        <f t="shared" si="13"/>
        <v>0</v>
      </c>
    </row>
    <row r="131" spans="1:14" x14ac:dyDescent="0.3">
      <c r="A131" s="1">
        <v>6</v>
      </c>
      <c r="B131" t="s">
        <v>187</v>
      </c>
      <c r="C131" t="s">
        <v>8103</v>
      </c>
      <c r="I131" t="str">
        <f t="shared" si="8"/>
        <v>N/A</v>
      </c>
      <c r="J131" t="str">
        <f t="shared" si="9"/>
        <v>Jul 7, 2017</v>
      </c>
      <c r="K131">
        <f t="shared" si="10"/>
        <v>0</v>
      </c>
      <c r="L131">
        <f t="shared" si="11"/>
        <v>0</v>
      </c>
      <c r="M131">
        <f t="shared" si="12"/>
        <v>0</v>
      </c>
      <c r="N131">
        <f t="shared" si="13"/>
        <v>0</v>
      </c>
    </row>
    <row r="132" spans="1:14" x14ac:dyDescent="0.3">
      <c r="A132" s="1">
        <v>7</v>
      </c>
      <c r="B132" t="s">
        <v>188</v>
      </c>
      <c r="C132" t="s">
        <v>8104</v>
      </c>
      <c r="I132" t="str">
        <f t="shared" si="8"/>
        <v>N/A</v>
      </c>
      <c r="J132" t="str">
        <f t="shared" si="9"/>
        <v>Jun 22, 2017</v>
      </c>
      <c r="K132">
        <f t="shared" si="10"/>
        <v>0</v>
      </c>
      <c r="L132">
        <f t="shared" si="11"/>
        <v>0</v>
      </c>
      <c r="M132">
        <f t="shared" si="12"/>
        <v>0</v>
      </c>
      <c r="N132">
        <f t="shared" si="13"/>
        <v>0</v>
      </c>
    </row>
    <row r="133" spans="1:14" x14ac:dyDescent="0.3">
      <c r="A133" s="1">
        <v>8</v>
      </c>
      <c r="B133" t="s">
        <v>189</v>
      </c>
      <c r="C133" t="s">
        <v>1276</v>
      </c>
      <c r="I133" t="str">
        <f t="shared" si="8"/>
        <v>N/A</v>
      </c>
      <c r="J133" t="str">
        <f t="shared" si="9"/>
        <v>3/2</v>
      </c>
      <c r="K133">
        <f t="shared" si="10"/>
        <v>0</v>
      </c>
      <c r="L133">
        <f t="shared" si="11"/>
        <v>0</v>
      </c>
      <c r="M133">
        <f t="shared" si="12"/>
        <v>0</v>
      </c>
      <c r="N133">
        <f t="shared" si="13"/>
        <v>0</v>
      </c>
    </row>
    <row r="134" spans="1:14" x14ac:dyDescent="0.3">
      <c r="A134" s="1">
        <v>9</v>
      </c>
      <c r="B134" t="s">
        <v>190</v>
      </c>
      <c r="C134" t="s">
        <v>8105</v>
      </c>
      <c r="I134" t="str">
        <f t="shared" si="8"/>
        <v>N/A</v>
      </c>
      <c r="J134" t="str">
        <f t="shared" si="9"/>
        <v>Oct 1, 1987</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8106</v>
      </c>
      <c r="C138" t="s">
        <v>2686</v>
      </c>
      <c r="D138" t="s">
        <v>674</v>
      </c>
      <c r="F138">
        <v>58</v>
      </c>
      <c r="I138" t="str">
        <f t="shared" si="8"/>
        <v>N/A</v>
      </c>
      <c r="J138" t="str">
        <f t="shared" si="9"/>
        <v>Chief Exec. Officer, Pres &amp; Director</v>
      </c>
      <c r="K138">
        <f t="shared" si="10"/>
        <v>1380000</v>
      </c>
      <c r="L138">
        <f t="shared" si="11"/>
        <v>0</v>
      </c>
      <c r="M138">
        <f t="shared" si="12"/>
        <v>58</v>
      </c>
      <c r="N138">
        <f t="shared" si="13"/>
        <v>0</v>
      </c>
    </row>
    <row r="139" spans="1:14" x14ac:dyDescent="0.3">
      <c r="A139" s="1">
        <v>1</v>
      </c>
      <c r="B139" t="s">
        <v>8107</v>
      </c>
      <c r="C139" t="s">
        <v>8108</v>
      </c>
      <c r="D139" t="s">
        <v>8109</v>
      </c>
      <c r="E139" t="s">
        <v>8110</v>
      </c>
      <c r="F139">
        <v>46</v>
      </c>
      <c r="I139" t="str">
        <f t="shared" si="8"/>
        <v>neg_trend</v>
      </c>
      <c r="J139" t="str">
        <f t="shared" si="9"/>
        <v>Chief Financial Officer &amp; Treasurer</v>
      </c>
      <c r="K139" t="str">
        <f t="shared" si="10"/>
        <v>596.11k</v>
      </c>
      <c r="L139" t="str">
        <f t="shared" si="11"/>
        <v>24.98k</v>
      </c>
      <c r="M139">
        <f t="shared" si="12"/>
        <v>46</v>
      </c>
      <c r="N139">
        <f t="shared" si="13"/>
        <v>0</v>
      </c>
    </row>
    <row r="140" spans="1:14" x14ac:dyDescent="0.3">
      <c r="A140" s="1">
        <v>2</v>
      </c>
      <c r="B140" t="s">
        <v>8111</v>
      </c>
      <c r="C140" t="s">
        <v>8112</v>
      </c>
      <c r="D140" t="s">
        <v>8113</v>
      </c>
      <c r="F140">
        <v>52</v>
      </c>
      <c r="I140" t="str">
        <f t="shared" si="8"/>
        <v>N/A</v>
      </c>
      <c r="J140" t="str">
        <f t="shared" si="9"/>
        <v>Chief Information Officer &amp; Sr. VP</v>
      </c>
      <c r="K140" t="str">
        <f t="shared" si="10"/>
        <v>479.19k</v>
      </c>
      <c r="L140">
        <f t="shared" si="11"/>
        <v>0</v>
      </c>
      <c r="M140">
        <f t="shared" si="12"/>
        <v>52</v>
      </c>
      <c r="N140">
        <f t="shared" si="13"/>
        <v>0</v>
      </c>
    </row>
    <row r="141" spans="1:14" x14ac:dyDescent="0.3">
      <c r="A141" s="1">
        <v>3</v>
      </c>
      <c r="B141" t="s">
        <v>8114</v>
      </c>
      <c r="C141" t="s">
        <v>8115</v>
      </c>
      <c r="D141" t="s">
        <v>8116</v>
      </c>
      <c r="F141">
        <v>59</v>
      </c>
      <c r="I141" t="str">
        <f t="shared" si="8"/>
        <v>N/A</v>
      </c>
      <c r="J141" t="str">
        <f t="shared" si="9"/>
        <v>Gen. Counsel &amp; Corp. Sec.</v>
      </c>
      <c r="K141" t="str">
        <f t="shared" si="10"/>
        <v>509.61k</v>
      </c>
      <c r="L141">
        <f t="shared" si="11"/>
        <v>0</v>
      </c>
      <c r="M141">
        <f t="shared" si="12"/>
        <v>59</v>
      </c>
      <c r="N141">
        <f t="shared" si="13"/>
        <v>0</v>
      </c>
    </row>
    <row r="142" spans="1:14" x14ac:dyDescent="0.3">
      <c r="A142" s="1">
        <v>4</v>
      </c>
      <c r="B142" t="s">
        <v>8117</v>
      </c>
      <c r="C142" t="s">
        <v>8118</v>
      </c>
      <c r="D142" t="s">
        <v>8119</v>
      </c>
      <c r="F142">
        <v>59</v>
      </c>
      <c r="I142" t="str">
        <f t="shared" si="8"/>
        <v>N/A</v>
      </c>
      <c r="J142" t="str">
        <f t="shared" si="9"/>
        <v>Director</v>
      </c>
      <c r="K142" t="str">
        <f t="shared" si="10"/>
        <v>645.63k</v>
      </c>
      <c r="L142">
        <f t="shared" si="11"/>
        <v>0</v>
      </c>
      <c r="M142">
        <f t="shared" si="12"/>
        <v>59</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8120</v>
      </c>
      <c r="D145" t="s">
        <v>8121</v>
      </c>
      <c r="E145" t="s">
        <v>8122</v>
      </c>
      <c r="F145" t="s">
        <v>6264</v>
      </c>
      <c r="G145" t="s">
        <v>8123</v>
      </c>
      <c r="I145" t="str">
        <f t="shared" si="8"/>
        <v>pos_trend</v>
      </c>
      <c r="J145">
        <f t="shared" si="9"/>
        <v>196190000</v>
      </c>
      <c r="K145">
        <f t="shared" si="10"/>
        <v>205910000</v>
      </c>
      <c r="L145">
        <f t="shared" si="11"/>
        <v>216460000</v>
      </c>
      <c r="M145">
        <f t="shared" si="12"/>
        <v>235550000</v>
      </c>
      <c r="N145">
        <f t="shared" si="13"/>
        <v>246640000</v>
      </c>
    </row>
    <row r="146" spans="1:14" x14ac:dyDescent="0.3">
      <c r="A146" s="1">
        <v>1</v>
      </c>
      <c r="B146" t="s">
        <v>1300</v>
      </c>
      <c r="C146" t="s">
        <v>8124</v>
      </c>
      <c r="D146" t="s">
        <v>8125</v>
      </c>
      <c r="E146" t="s">
        <v>8126</v>
      </c>
      <c r="F146" t="s">
        <v>8127</v>
      </c>
      <c r="G146" t="s">
        <v>8128</v>
      </c>
      <c r="I146" t="str">
        <f t="shared" si="8"/>
        <v>pos_trend</v>
      </c>
      <c r="J146">
        <f t="shared" si="9"/>
        <v>178310000</v>
      </c>
      <c r="K146">
        <f t="shared" si="10"/>
        <v>189750000</v>
      </c>
      <c r="L146">
        <f t="shared" si="11"/>
        <v>197020000</v>
      </c>
      <c r="M146">
        <f t="shared" si="12"/>
        <v>214720000</v>
      </c>
      <c r="N146">
        <f t="shared" si="13"/>
        <v>224240000</v>
      </c>
    </row>
    <row r="147" spans="1:14" x14ac:dyDescent="0.3">
      <c r="A147" s="1">
        <v>2</v>
      </c>
      <c r="B147" t="s">
        <v>1306</v>
      </c>
      <c r="C147" t="s">
        <v>8129</v>
      </c>
      <c r="D147" t="s">
        <v>3645</v>
      </c>
      <c r="E147" t="s">
        <v>332</v>
      </c>
      <c r="F147" t="s">
        <v>332</v>
      </c>
      <c r="G147" t="s">
        <v>332</v>
      </c>
      <c r="I147" t="str">
        <f t="shared" si="8"/>
        <v>N/A</v>
      </c>
      <c r="J147" t="str">
        <f t="shared" si="9"/>
        <v>132000</v>
      </c>
      <c r="K147" t="str">
        <f t="shared" si="10"/>
        <v>200000</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4480</v>
      </c>
      <c r="D150" t="s">
        <v>8130</v>
      </c>
      <c r="E150" t="s">
        <v>8131</v>
      </c>
      <c r="F150" t="s">
        <v>8132</v>
      </c>
      <c r="G150" t="s">
        <v>8133</v>
      </c>
      <c r="I150" t="str">
        <f t="shared" si="8"/>
        <v>N/A</v>
      </c>
      <c r="J150">
        <f t="shared" si="9"/>
        <v>17750000</v>
      </c>
      <c r="K150">
        <f t="shared" si="10"/>
        <v>15970000</v>
      </c>
      <c r="L150">
        <f t="shared" si="11"/>
        <v>19440000</v>
      </c>
      <c r="M150">
        <f t="shared" si="12"/>
        <v>20820000</v>
      </c>
      <c r="N150">
        <f t="shared" si="13"/>
        <v>22390000</v>
      </c>
    </row>
    <row r="151" spans="1:14" x14ac:dyDescent="0.3">
      <c r="A151" s="1">
        <v>6</v>
      </c>
      <c r="B151" t="s">
        <v>1315</v>
      </c>
      <c r="C151" t="s">
        <v>332</v>
      </c>
      <c r="D151" t="s">
        <v>406</v>
      </c>
      <c r="E151" t="s">
        <v>8134</v>
      </c>
      <c r="F151" t="s">
        <v>2346</v>
      </c>
      <c r="G151" t="s">
        <v>7333</v>
      </c>
      <c r="I151" t="str">
        <f t="shared" si="8"/>
        <v>N/A</v>
      </c>
      <c r="J151" t="str">
        <f t="shared" si="9"/>
        <v>N/A</v>
      </c>
      <c r="K151">
        <f t="shared" si="10"/>
        <v>4.9599999999999998E-2</v>
      </c>
      <c r="L151">
        <f t="shared" si="11"/>
        <v>5.1200000000000002E-2</v>
      </c>
      <c r="M151">
        <f t="shared" si="12"/>
        <v>8.8200000000000001E-2</v>
      </c>
      <c r="N151">
        <f t="shared" si="13"/>
        <v>4.7100000000000003E-2</v>
      </c>
    </row>
    <row r="152" spans="1:14" x14ac:dyDescent="0.3">
      <c r="A152" s="1">
        <v>7</v>
      </c>
      <c r="B152" t="s">
        <v>1320</v>
      </c>
      <c r="C152" t="s">
        <v>8135</v>
      </c>
      <c r="D152" t="s">
        <v>8136</v>
      </c>
      <c r="E152" t="s">
        <v>8137</v>
      </c>
      <c r="F152" t="s">
        <v>8138</v>
      </c>
      <c r="G152" t="s">
        <v>8139</v>
      </c>
      <c r="I152" t="str">
        <f t="shared" si="8"/>
        <v>N/A</v>
      </c>
      <c r="J152">
        <f t="shared" si="9"/>
        <v>23390000</v>
      </c>
      <c r="K152">
        <f t="shared" si="10"/>
        <v>23340000</v>
      </c>
      <c r="L152">
        <f t="shared" si="11"/>
        <v>20420000</v>
      </c>
      <c r="M152">
        <f t="shared" si="12"/>
        <v>20620000</v>
      </c>
      <c r="N152">
        <f t="shared" si="13"/>
        <v>18790000</v>
      </c>
    </row>
    <row r="153" spans="1:14" x14ac:dyDescent="0.3">
      <c r="A153" s="1">
        <v>8</v>
      </c>
      <c r="B153" t="s">
        <v>1326</v>
      </c>
      <c r="C153" t="s">
        <v>1479</v>
      </c>
      <c r="D153" t="s">
        <v>8140</v>
      </c>
      <c r="E153" t="s">
        <v>8141</v>
      </c>
      <c r="F153" t="s">
        <v>2828</v>
      </c>
      <c r="G153" t="s">
        <v>8142</v>
      </c>
      <c r="I153" t="str">
        <f t="shared" si="8"/>
        <v>N/A</v>
      </c>
      <c r="J153">
        <f t="shared" si="9"/>
        <v>10700000</v>
      </c>
      <c r="K153">
        <f t="shared" si="10"/>
        <v>10620000</v>
      </c>
      <c r="L153">
        <f t="shared" si="11"/>
        <v>11040000</v>
      </c>
      <c r="M153">
        <f t="shared" si="12"/>
        <v>11580000</v>
      </c>
      <c r="N153">
        <f t="shared" si="13"/>
        <v>11140000</v>
      </c>
    </row>
    <row r="154" spans="1:14" x14ac:dyDescent="0.3">
      <c r="A154" s="1">
        <v>9</v>
      </c>
      <c r="B154" t="s">
        <v>1332</v>
      </c>
      <c r="C154" t="s">
        <v>8143</v>
      </c>
      <c r="D154" t="s">
        <v>7017</v>
      </c>
      <c r="E154" t="s">
        <v>5422</v>
      </c>
      <c r="F154" t="s">
        <v>8144</v>
      </c>
      <c r="G154" t="s">
        <v>8145</v>
      </c>
      <c r="I154" t="str">
        <f t="shared" si="8"/>
        <v>N/A</v>
      </c>
      <c r="J154">
        <f t="shared" si="9"/>
        <v>12690000</v>
      </c>
      <c r="K154">
        <f t="shared" si="10"/>
        <v>12710000</v>
      </c>
      <c r="L154">
        <f t="shared" si="11"/>
        <v>9380000</v>
      </c>
      <c r="M154">
        <f t="shared" si="12"/>
        <v>9040000</v>
      </c>
      <c r="N154">
        <f t="shared" si="13"/>
        <v>7650000</v>
      </c>
    </row>
    <row r="155" spans="1:14" x14ac:dyDescent="0.3">
      <c r="A155" s="1">
        <v>10</v>
      </c>
      <c r="B155" t="s">
        <v>1338</v>
      </c>
      <c r="C155" t="s">
        <v>8143</v>
      </c>
      <c r="D155" t="s">
        <v>7017</v>
      </c>
      <c r="E155" t="s">
        <v>5422</v>
      </c>
      <c r="F155" t="s">
        <v>8144</v>
      </c>
      <c r="G155" t="s">
        <v>8145</v>
      </c>
      <c r="I155" t="str">
        <f t="shared" si="8"/>
        <v>N/A</v>
      </c>
      <c r="J155">
        <f t="shared" si="9"/>
        <v>12690000</v>
      </c>
      <c r="K155">
        <f t="shared" si="10"/>
        <v>12710000</v>
      </c>
      <c r="L155">
        <f t="shared" si="11"/>
        <v>9380000</v>
      </c>
      <c r="M155">
        <f t="shared" si="12"/>
        <v>9040000</v>
      </c>
      <c r="N155">
        <f t="shared" si="13"/>
        <v>7650000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1377</v>
      </c>
      <c r="E158" t="s">
        <v>8146</v>
      </c>
      <c r="F158" t="s">
        <v>879</v>
      </c>
      <c r="G158" t="s">
        <v>8147</v>
      </c>
      <c r="I158" t="str">
        <f t="shared" si="8"/>
        <v>N/A</v>
      </c>
      <c r="J158" t="str">
        <f t="shared" si="9"/>
        <v>N/A</v>
      </c>
      <c r="K158">
        <f t="shared" si="10"/>
        <v>-2.3999999999999998E-3</v>
      </c>
      <c r="L158">
        <f t="shared" si="11"/>
        <v>-0.12509999999999999</v>
      </c>
      <c r="M158">
        <f t="shared" si="12"/>
        <v>9.7999999999999997E-3</v>
      </c>
      <c r="N158">
        <f t="shared" si="13"/>
        <v>-8.8499999999999995E-2</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8148</v>
      </c>
      <c r="D161" t="s">
        <v>8149</v>
      </c>
      <c r="E161" t="s">
        <v>8150</v>
      </c>
      <c r="F161" t="s">
        <v>8151</v>
      </c>
      <c r="G161" t="s">
        <v>8152</v>
      </c>
      <c r="I161" t="str">
        <f t="shared" si="8"/>
        <v>pos_trend</v>
      </c>
      <c r="J161">
        <f t="shared" si="9"/>
        <v>172800000</v>
      </c>
      <c r="K161">
        <f t="shared" si="10"/>
        <v>182580000</v>
      </c>
      <c r="L161">
        <f t="shared" si="11"/>
        <v>196040000</v>
      </c>
      <c r="M161">
        <f t="shared" si="12"/>
        <v>214930000</v>
      </c>
      <c r="N161">
        <f t="shared" si="13"/>
        <v>227840000</v>
      </c>
    </row>
    <row r="162" spans="1:14" x14ac:dyDescent="0.3">
      <c r="A162" s="1">
        <v>1</v>
      </c>
      <c r="B162" t="s">
        <v>1351</v>
      </c>
      <c r="C162" t="s">
        <v>332</v>
      </c>
      <c r="D162" t="s">
        <v>8153</v>
      </c>
      <c r="E162" t="s">
        <v>8154</v>
      </c>
      <c r="F162" t="s">
        <v>8155</v>
      </c>
      <c r="G162" t="s">
        <v>8156</v>
      </c>
      <c r="I162" t="str">
        <f t="shared" si="8"/>
        <v>N/A</v>
      </c>
      <c r="J162" t="str">
        <f t="shared" si="9"/>
        <v>N/A</v>
      </c>
      <c r="K162">
        <f t="shared" si="10"/>
        <v>5.6600000000000004E-2</v>
      </c>
      <c r="L162">
        <f t="shared" si="11"/>
        <v>7.3700000000000002E-2</v>
      </c>
      <c r="M162">
        <f t="shared" si="12"/>
        <v>9.6300000000000011E-2</v>
      </c>
      <c r="N162">
        <f t="shared" si="13"/>
        <v>6.0100000000000001E-2</v>
      </c>
    </row>
    <row r="163" spans="1:14" x14ac:dyDescent="0.3">
      <c r="A163" s="1">
        <v>2</v>
      </c>
      <c r="B163" t="s">
        <v>1356</v>
      </c>
      <c r="C163" t="s">
        <v>8157</v>
      </c>
      <c r="D163" t="s">
        <v>3827</v>
      </c>
      <c r="E163" t="s">
        <v>6181</v>
      </c>
      <c r="F163" t="s">
        <v>5377</v>
      </c>
      <c r="G163" t="s">
        <v>2724</v>
      </c>
      <c r="I163" t="str">
        <f t="shared" si="8"/>
        <v>N/A</v>
      </c>
      <c r="J163">
        <f t="shared" si="9"/>
        <v>18060000</v>
      </c>
      <c r="K163">
        <f t="shared" si="10"/>
        <v>10200000</v>
      </c>
      <c r="L163">
        <f t="shared" si="11"/>
        <v>10400000</v>
      </c>
      <c r="M163">
        <f t="shared" si="12"/>
        <v>1500000</v>
      </c>
      <c r="N163">
        <f t="shared" si="13"/>
        <v>6080000</v>
      </c>
    </row>
    <row r="164" spans="1:14" x14ac:dyDescent="0.3">
      <c r="A164" s="1">
        <v>3</v>
      </c>
      <c r="B164" t="s">
        <v>1362</v>
      </c>
      <c r="C164" t="s">
        <v>332</v>
      </c>
      <c r="D164" t="s">
        <v>8158</v>
      </c>
      <c r="E164" t="s">
        <v>6501</v>
      </c>
      <c r="F164" t="s">
        <v>8159</v>
      </c>
      <c r="G164" t="s">
        <v>8160</v>
      </c>
      <c r="I164" t="str">
        <f t="shared" si="8"/>
        <v>N/A</v>
      </c>
      <c r="J164" t="str">
        <f t="shared" si="9"/>
        <v>N/A</v>
      </c>
      <c r="K164">
        <f t="shared" si="10"/>
        <v>-0.43509999999999999</v>
      </c>
      <c r="L164">
        <f t="shared" si="11"/>
        <v>1.9900000000000001E-2</v>
      </c>
      <c r="M164">
        <f t="shared" si="12"/>
        <v>-0.85580000000000001</v>
      </c>
      <c r="N164">
        <f t="shared" si="13"/>
        <v>3.0500000000000003</v>
      </c>
    </row>
    <row r="165" spans="1:14" x14ac:dyDescent="0.3">
      <c r="A165" s="1">
        <v>4</v>
      </c>
      <c r="B165" t="s">
        <v>1367</v>
      </c>
      <c r="C165" t="s">
        <v>1905</v>
      </c>
      <c r="D165" t="s">
        <v>8161</v>
      </c>
      <c r="E165" t="s">
        <v>8162</v>
      </c>
      <c r="F165" t="s">
        <v>8163</v>
      </c>
      <c r="G165" t="s">
        <v>8164</v>
      </c>
      <c r="I165" t="str">
        <f t="shared" si="8"/>
        <v>pos_trend</v>
      </c>
      <c r="J165">
        <f t="shared" si="9"/>
        <v>154740000</v>
      </c>
      <c r="K165">
        <f t="shared" si="10"/>
        <v>172380000</v>
      </c>
      <c r="L165">
        <f t="shared" si="11"/>
        <v>185640000</v>
      </c>
      <c r="M165">
        <f t="shared" si="12"/>
        <v>213430000</v>
      </c>
      <c r="N165">
        <f t="shared" si="13"/>
        <v>221770000</v>
      </c>
    </row>
    <row r="166" spans="1:14" x14ac:dyDescent="0.3">
      <c r="A166" s="1">
        <v>5</v>
      </c>
      <c r="B166" t="s">
        <v>1373</v>
      </c>
      <c r="C166" t="s">
        <v>332</v>
      </c>
      <c r="D166" t="s">
        <v>257</v>
      </c>
      <c r="E166" t="s">
        <v>6411</v>
      </c>
      <c r="F166" t="s">
        <v>8165</v>
      </c>
      <c r="G166" t="s">
        <v>8166</v>
      </c>
      <c r="I166" t="str">
        <f t="shared" si="8"/>
        <v>N/A</v>
      </c>
      <c r="J166" t="str">
        <f t="shared" si="9"/>
        <v>N/A</v>
      </c>
      <c r="K166">
        <f t="shared" si="10"/>
        <v>0.114</v>
      </c>
      <c r="L166">
        <f t="shared" si="11"/>
        <v>7.690000000000001E-2</v>
      </c>
      <c r="M166">
        <f t="shared" si="12"/>
        <v>0.1497</v>
      </c>
      <c r="N166">
        <f t="shared" si="13"/>
        <v>3.9100000000000003E-2</v>
      </c>
    </row>
    <row r="167" spans="1:14" x14ac:dyDescent="0.3">
      <c r="A167" s="1">
        <v>6</v>
      </c>
      <c r="B167" t="s">
        <v>1378</v>
      </c>
      <c r="C167" t="s">
        <v>332</v>
      </c>
      <c r="D167" t="s">
        <v>332</v>
      </c>
      <c r="E167" t="s">
        <v>332</v>
      </c>
      <c r="F167" t="s">
        <v>332</v>
      </c>
      <c r="G167" t="s">
        <v>1639</v>
      </c>
      <c r="I167" t="str">
        <f t="shared" si="8"/>
        <v>N/A</v>
      </c>
      <c r="J167" t="str">
        <f t="shared" si="9"/>
        <v>N/A</v>
      </c>
      <c r="K167" t="str">
        <f t="shared" si="10"/>
        <v>N/A</v>
      </c>
      <c r="L167" t="str">
        <f t="shared" si="11"/>
        <v>N/A</v>
      </c>
      <c r="M167" t="str">
        <f t="shared" si="12"/>
        <v>N/A</v>
      </c>
      <c r="N167">
        <f t="shared" si="13"/>
        <v>3.4000000000000002E-2</v>
      </c>
    </row>
    <row r="168" spans="1:14" x14ac:dyDescent="0.3">
      <c r="A168" s="1">
        <v>7</v>
      </c>
      <c r="B168" t="s">
        <v>1380</v>
      </c>
      <c r="C168" t="s">
        <v>8167</v>
      </c>
      <c r="D168" t="s">
        <v>8168</v>
      </c>
      <c r="E168" t="s">
        <v>8169</v>
      </c>
      <c r="F168" t="s">
        <v>8170</v>
      </c>
      <c r="G168" t="s">
        <v>8171</v>
      </c>
      <c r="I168" t="str">
        <f t="shared" si="8"/>
        <v>pos_trend</v>
      </c>
      <c r="J168">
        <f t="shared" si="9"/>
        <v>62140000</v>
      </c>
      <c r="K168">
        <f t="shared" si="10"/>
        <v>63770000</v>
      </c>
      <c r="L168">
        <f t="shared" si="11"/>
        <v>67330000</v>
      </c>
      <c r="M168">
        <f t="shared" si="12"/>
        <v>74660000</v>
      </c>
      <c r="N168">
        <f t="shared" si="13"/>
        <v>82360000</v>
      </c>
    </row>
    <row r="169" spans="1:14" x14ac:dyDescent="0.3">
      <c r="A169" s="1">
        <v>8</v>
      </c>
      <c r="B169" t="s">
        <v>1386</v>
      </c>
      <c r="C169" t="s">
        <v>8172</v>
      </c>
      <c r="D169" t="s">
        <v>8173</v>
      </c>
      <c r="E169" t="s">
        <v>8174</v>
      </c>
      <c r="F169" t="s">
        <v>8175</v>
      </c>
      <c r="G169" t="s">
        <v>8176</v>
      </c>
      <c r="I169" t="str">
        <f t="shared" si="8"/>
        <v>neg_trend</v>
      </c>
      <c r="J169" t="str">
        <f t="shared" si="9"/>
        <v>5000</v>
      </c>
      <c r="K169" t="str">
        <f t="shared" si="10"/>
        <v>230000</v>
      </c>
      <c r="L169" t="str">
        <f t="shared" si="11"/>
        <v>191000</v>
      </c>
      <c r="M169" t="str">
        <f t="shared" si="12"/>
        <v>(405,000)</v>
      </c>
      <c r="N169" t="str">
        <f t="shared" si="13"/>
        <v>(26,000)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6979</v>
      </c>
      <c r="D171" t="s">
        <v>8177</v>
      </c>
      <c r="E171" t="s">
        <v>8178</v>
      </c>
      <c r="F171" t="s">
        <v>8179</v>
      </c>
      <c r="G171" t="s">
        <v>8180</v>
      </c>
      <c r="I171" t="str">
        <f t="shared" si="8"/>
        <v>pos_trend</v>
      </c>
      <c r="J171">
        <f t="shared" si="9"/>
        <v>40490000</v>
      </c>
      <c r="K171">
        <f t="shared" si="10"/>
        <v>52390000</v>
      </c>
      <c r="L171">
        <f t="shared" si="11"/>
        <v>54020000</v>
      </c>
      <c r="M171">
        <f t="shared" si="12"/>
        <v>58750000</v>
      </c>
      <c r="N171">
        <f t="shared" si="13"/>
        <v>62750000</v>
      </c>
    </row>
    <row r="172" spans="1:14" x14ac:dyDescent="0.3">
      <c r="A172" s="1">
        <v>11</v>
      </c>
      <c r="B172" t="s">
        <v>1399</v>
      </c>
      <c r="C172" t="s">
        <v>8181</v>
      </c>
      <c r="D172" t="s">
        <v>8182</v>
      </c>
      <c r="E172" t="s">
        <v>8183</v>
      </c>
      <c r="F172" t="s">
        <v>8184</v>
      </c>
      <c r="G172" t="s">
        <v>8185</v>
      </c>
      <c r="I172" t="str">
        <f t="shared" si="8"/>
        <v>N/A</v>
      </c>
      <c r="J172">
        <f t="shared" si="9"/>
        <v>25710000</v>
      </c>
      <c r="K172">
        <f t="shared" si="10"/>
        <v>35560000</v>
      </c>
      <c r="L172">
        <f t="shared" si="11"/>
        <v>34380000</v>
      </c>
      <c r="M172">
        <f t="shared" si="12"/>
        <v>38020000</v>
      </c>
      <c r="N172">
        <f t="shared" si="13"/>
        <v>40940000</v>
      </c>
    </row>
    <row r="173" spans="1:14" x14ac:dyDescent="0.3">
      <c r="A173" s="1">
        <v>12</v>
      </c>
      <c r="B173" t="s">
        <v>1405</v>
      </c>
      <c r="C173" t="s">
        <v>8186</v>
      </c>
      <c r="D173" t="s">
        <v>5454</v>
      </c>
      <c r="E173" t="s">
        <v>8187</v>
      </c>
      <c r="F173" t="s">
        <v>7131</v>
      </c>
      <c r="G173" t="s">
        <v>8188</v>
      </c>
      <c r="I173" t="str">
        <f t="shared" si="8"/>
        <v>N/A</v>
      </c>
      <c r="J173">
        <f t="shared" si="9"/>
        <v>21650000</v>
      </c>
      <c r="K173">
        <f t="shared" si="10"/>
        <v>11150000</v>
      </c>
      <c r="L173">
        <f t="shared" si="11"/>
        <v>13130000</v>
      </c>
      <c r="M173">
        <f t="shared" si="12"/>
        <v>16309999.999999998</v>
      </c>
      <c r="N173">
        <f t="shared" si="13"/>
        <v>19640000</v>
      </c>
    </row>
    <row r="174" spans="1:14" x14ac:dyDescent="0.3">
      <c r="A174" s="1">
        <v>13</v>
      </c>
      <c r="B174" t="s">
        <v>1411</v>
      </c>
      <c r="C174" t="s">
        <v>8189</v>
      </c>
      <c r="D174" t="s">
        <v>8190</v>
      </c>
      <c r="E174" t="s">
        <v>1559</v>
      </c>
      <c r="F174" t="s">
        <v>8191</v>
      </c>
      <c r="G174" t="s">
        <v>8192</v>
      </c>
      <c r="I174" t="str">
        <f t="shared" si="8"/>
        <v>pos_trend</v>
      </c>
      <c r="J174">
        <f t="shared" si="9"/>
        <v>150490000</v>
      </c>
      <c r="K174">
        <f t="shared" si="10"/>
        <v>161490000</v>
      </c>
      <c r="L174">
        <f t="shared" si="11"/>
        <v>166770000</v>
      </c>
      <c r="M174">
        <f t="shared" si="12"/>
        <v>185170000</v>
      </c>
      <c r="N174">
        <f t="shared" si="13"/>
        <v>186140000</v>
      </c>
    </row>
    <row r="175" spans="1:14" x14ac:dyDescent="0.3">
      <c r="A175" s="1">
        <v>14</v>
      </c>
      <c r="B175" t="s">
        <v>1417</v>
      </c>
      <c r="C175" t="s">
        <v>8193</v>
      </c>
      <c r="D175" t="s">
        <v>8194</v>
      </c>
      <c r="E175" t="s">
        <v>8195</v>
      </c>
      <c r="F175" t="s">
        <v>8196</v>
      </c>
      <c r="G175" t="s">
        <v>8197</v>
      </c>
      <c r="I175" t="str">
        <f t="shared" si="8"/>
        <v>pos_trend</v>
      </c>
      <c r="J175">
        <f t="shared" si="9"/>
        <v>84010000</v>
      </c>
      <c r="K175">
        <f t="shared" si="10"/>
        <v>89890000</v>
      </c>
      <c r="L175">
        <f t="shared" si="11"/>
        <v>94040000</v>
      </c>
      <c r="M175">
        <f t="shared" si="12"/>
        <v>105340000</v>
      </c>
      <c r="N175">
        <f t="shared" si="13"/>
        <v>108960000</v>
      </c>
    </row>
    <row r="176" spans="1:14" x14ac:dyDescent="0.3">
      <c r="A176" s="1">
        <v>15</v>
      </c>
      <c r="B176" t="s">
        <v>1423</v>
      </c>
      <c r="C176" t="s">
        <v>2894</v>
      </c>
      <c r="D176" t="s">
        <v>8198</v>
      </c>
      <c r="E176" t="s">
        <v>8199</v>
      </c>
      <c r="F176" t="s">
        <v>8200</v>
      </c>
      <c r="G176" t="s">
        <v>2354</v>
      </c>
      <c r="I176" t="str">
        <f t="shared" si="8"/>
        <v>N/A</v>
      </c>
      <c r="J176">
        <f t="shared" si="9"/>
        <v>17310000</v>
      </c>
      <c r="K176">
        <f t="shared" si="10"/>
        <v>13550000</v>
      </c>
      <c r="L176">
        <f t="shared" si="11"/>
        <v>15220000</v>
      </c>
      <c r="M176">
        <f t="shared" si="12"/>
        <v>15910000</v>
      </c>
      <c r="N176">
        <f t="shared" si="13"/>
        <v>15550000</v>
      </c>
    </row>
    <row r="177" spans="1:14" x14ac:dyDescent="0.3">
      <c r="A177" s="1">
        <v>16</v>
      </c>
      <c r="B177" t="s">
        <v>408</v>
      </c>
      <c r="C177" t="s">
        <v>8201</v>
      </c>
      <c r="D177" t="s">
        <v>8202</v>
      </c>
      <c r="E177" t="s">
        <v>8203</v>
      </c>
      <c r="F177" t="s">
        <v>8204</v>
      </c>
      <c r="G177" t="s">
        <v>8205</v>
      </c>
      <c r="I177" t="str">
        <f t="shared" si="8"/>
        <v>N/A</v>
      </c>
      <c r="J177">
        <f t="shared" si="9"/>
        <v>40660000</v>
      </c>
      <c r="K177">
        <f t="shared" si="10"/>
        <v>55010000</v>
      </c>
      <c r="L177">
        <f t="shared" si="11"/>
        <v>51380000</v>
      </c>
      <c r="M177">
        <f t="shared" si="12"/>
        <v>54370000</v>
      </c>
      <c r="N177">
        <f t="shared" si="13"/>
        <v>50040000</v>
      </c>
    </row>
    <row r="178" spans="1:14" x14ac:dyDescent="0.3">
      <c r="A178" s="1">
        <v>17</v>
      </c>
      <c r="B178" t="s">
        <v>1434</v>
      </c>
      <c r="C178" t="s">
        <v>3643</v>
      </c>
      <c r="D178" t="s">
        <v>8170</v>
      </c>
      <c r="E178" t="s">
        <v>8206</v>
      </c>
      <c r="F178" t="s">
        <v>8207</v>
      </c>
      <c r="G178" t="s">
        <v>8208</v>
      </c>
      <c r="I178" t="str">
        <f t="shared" si="8"/>
        <v>pos_trend</v>
      </c>
      <c r="J178">
        <f t="shared" si="9"/>
        <v>66400000.000000007</v>
      </c>
      <c r="K178">
        <f t="shared" si="10"/>
        <v>74660000</v>
      </c>
      <c r="L178">
        <f t="shared" si="11"/>
        <v>86210000</v>
      </c>
      <c r="M178">
        <f t="shared" si="12"/>
        <v>102910000</v>
      </c>
      <c r="N178">
        <f t="shared" si="13"/>
        <v>117980000</v>
      </c>
    </row>
    <row r="179" spans="1:14" x14ac:dyDescent="0.3">
      <c r="A179" s="1">
        <v>18</v>
      </c>
      <c r="B179" t="s">
        <v>1440</v>
      </c>
      <c r="C179" t="s">
        <v>332</v>
      </c>
      <c r="D179" t="s">
        <v>8209</v>
      </c>
      <c r="E179" t="s">
        <v>8210</v>
      </c>
      <c r="F179" t="s">
        <v>8211</v>
      </c>
      <c r="G179" t="s">
        <v>4907</v>
      </c>
      <c r="I179" t="str">
        <f t="shared" si="8"/>
        <v>N/A</v>
      </c>
      <c r="J179" t="str">
        <f t="shared" si="9"/>
        <v>N/A</v>
      </c>
      <c r="K179">
        <f t="shared" si="10"/>
        <v>0.1245</v>
      </c>
      <c r="L179">
        <f t="shared" si="11"/>
        <v>0.15460000000000002</v>
      </c>
      <c r="M179">
        <f t="shared" si="12"/>
        <v>0.1938</v>
      </c>
      <c r="N179">
        <f t="shared" si="13"/>
        <v>0.14650000000000002</v>
      </c>
    </row>
    <row r="180" spans="1:14" x14ac:dyDescent="0.3">
      <c r="A180" s="1">
        <v>19</v>
      </c>
      <c r="B180" t="s">
        <v>1444</v>
      </c>
      <c r="C180" t="s">
        <v>332</v>
      </c>
      <c r="D180" t="s">
        <v>332</v>
      </c>
      <c r="E180" t="s">
        <v>332</v>
      </c>
      <c r="F180" t="s">
        <v>332</v>
      </c>
      <c r="G180" t="s">
        <v>8212</v>
      </c>
      <c r="I180" t="str">
        <f t="shared" si="8"/>
        <v>N/A</v>
      </c>
      <c r="J180" t="str">
        <f t="shared" si="9"/>
        <v>N/A</v>
      </c>
      <c r="K180" t="str">
        <f t="shared" si="10"/>
        <v>N/A</v>
      </c>
      <c r="L180" t="str">
        <f t="shared" si="11"/>
        <v>N/A</v>
      </c>
      <c r="M180" t="str">
        <f t="shared" si="12"/>
        <v>N/A</v>
      </c>
      <c r="N180">
        <f t="shared" si="13"/>
        <v>0.35859999999999997</v>
      </c>
    </row>
    <row r="181" spans="1:14" x14ac:dyDescent="0.3">
      <c r="A181" s="1">
        <v>20</v>
      </c>
      <c r="B181" t="s">
        <v>1446</v>
      </c>
      <c r="C181" t="s">
        <v>8213</v>
      </c>
      <c r="D181" t="s">
        <v>332</v>
      </c>
      <c r="E181" t="s">
        <v>332</v>
      </c>
      <c r="F181" t="s">
        <v>332</v>
      </c>
      <c r="G181" t="s">
        <v>332</v>
      </c>
      <c r="I181" t="str">
        <f t="shared" si="8"/>
        <v>N/A</v>
      </c>
      <c r="J181" t="str">
        <f t="shared" si="9"/>
        <v>(30,000)</v>
      </c>
      <c r="K181" t="str">
        <f t="shared" si="10"/>
        <v>N/A</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8213</v>
      </c>
      <c r="D183" t="s">
        <v>332</v>
      </c>
      <c r="E183" t="s">
        <v>332</v>
      </c>
      <c r="F183" t="s">
        <v>332</v>
      </c>
      <c r="G183" t="s">
        <v>332</v>
      </c>
      <c r="I183" t="str">
        <f t="shared" si="8"/>
        <v>N/A</v>
      </c>
      <c r="J183" t="str">
        <f t="shared" si="9"/>
        <v>(30,000)</v>
      </c>
      <c r="K183" t="str">
        <f t="shared" si="10"/>
        <v>N/A</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2315</v>
      </c>
      <c r="D185" t="s">
        <v>8214</v>
      </c>
      <c r="E185" t="s">
        <v>8215</v>
      </c>
      <c r="F185" t="s">
        <v>8216</v>
      </c>
      <c r="G185" t="s">
        <v>553</v>
      </c>
      <c r="I185" t="str">
        <f t="shared" si="8"/>
        <v>N/A</v>
      </c>
      <c r="J185">
        <f t="shared" si="9"/>
        <v>9070000</v>
      </c>
      <c r="K185">
        <f t="shared" si="10"/>
        <v>7920000</v>
      </c>
      <c r="L185">
        <f t="shared" si="11"/>
        <v>2460000</v>
      </c>
      <c r="M185">
        <f t="shared" si="12"/>
        <v>10730000</v>
      </c>
      <c r="N185">
        <f t="shared" si="13"/>
        <v>5910000</v>
      </c>
    </row>
    <row r="186" spans="1:14" x14ac:dyDescent="0.3">
      <c r="A186" s="1">
        <v>25</v>
      </c>
      <c r="B186" t="s">
        <v>441</v>
      </c>
      <c r="C186" t="s">
        <v>8217</v>
      </c>
      <c r="D186" t="s">
        <v>8218</v>
      </c>
      <c r="E186" t="s">
        <v>8219</v>
      </c>
      <c r="F186" t="s">
        <v>8220</v>
      </c>
      <c r="G186" t="s">
        <v>8221</v>
      </c>
      <c r="I186" t="str">
        <f t="shared" si="8"/>
        <v>pos_trend</v>
      </c>
      <c r="J186">
        <f t="shared" si="9"/>
        <v>57300000</v>
      </c>
      <c r="K186">
        <f t="shared" si="10"/>
        <v>66739999.999999993</v>
      </c>
      <c r="L186">
        <f t="shared" si="11"/>
        <v>83740000</v>
      </c>
      <c r="M186">
        <f t="shared" si="12"/>
        <v>92180000</v>
      </c>
      <c r="N186">
        <f t="shared" si="13"/>
        <v>112080000</v>
      </c>
    </row>
    <row r="187" spans="1:14" x14ac:dyDescent="0.3">
      <c r="A187" s="1">
        <v>26</v>
      </c>
      <c r="B187" t="s">
        <v>447</v>
      </c>
      <c r="C187" t="s">
        <v>332</v>
      </c>
      <c r="D187" t="s">
        <v>8222</v>
      </c>
      <c r="E187" t="s">
        <v>8076</v>
      </c>
      <c r="F187" t="s">
        <v>8223</v>
      </c>
      <c r="G187" t="s">
        <v>8224</v>
      </c>
      <c r="I187" t="str">
        <f t="shared" si="8"/>
        <v>N/A</v>
      </c>
      <c r="J187" t="str">
        <f t="shared" si="9"/>
        <v>N/A</v>
      </c>
      <c r="K187">
        <f t="shared" si="10"/>
        <v>0.16469999999999999</v>
      </c>
      <c r="L187">
        <f t="shared" si="11"/>
        <v>0.25480000000000003</v>
      </c>
      <c r="M187">
        <f t="shared" si="12"/>
        <v>0.10070000000000001</v>
      </c>
      <c r="N187">
        <f t="shared" si="13"/>
        <v>0.21590000000000001</v>
      </c>
    </row>
    <row r="188" spans="1:14" x14ac:dyDescent="0.3">
      <c r="A188" s="1">
        <v>27</v>
      </c>
      <c r="B188" t="s">
        <v>452</v>
      </c>
      <c r="C188" t="s">
        <v>332</v>
      </c>
      <c r="D188" t="s">
        <v>332</v>
      </c>
      <c r="E188" t="s">
        <v>332</v>
      </c>
      <c r="F188" t="s">
        <v>332</v>
      </c>
      <c r="G188" t="s">
        <v>8225</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0.3407</v>
      </c>
    </row>
    <row r="189" spans="1:14" x14ac:dyDescent="0.3">
      <c r="A189" s="1">
        <v>28</v>
      </c>
      <c r="B189" t="s">
        <v>1455</v>
      </c>
      <c r="C189" t="s">
        <v>8226</v>
      </c>
      <c r="D189" t="s">
        <v>8227</v>
      </c>
      <c r="E189" t="s">
        <v>8228</v>
      </c>
      <c r="F189" t="s">
        <v>4377</v>
      </c>
      <c r="G189" t="s">
        <v>7006</v>
      </c>
      <c r="I189" t="str">
        <f t="shared" si="14"/>
        <v>pos_trend</v>
      </c>
      <c r="J189">
        <f t="shared" si="15"/>
        <v>14670000</v>
      </c>
      <c r="K189">
        <f t="shared" si="16"/>
        <v>16480000</v>
      </c>
      <c r="L189">
        <f t="shared" si="17"/>
        <v>23900000</v>
      </c>
      <c r="M189">
        <f t="shared" si="18"/>
        <v>27220000</v>
      </c>
      <c r="N189">
        <f t="shared" si="19"/>
        <v>35430000</v>
      </c>
    </row>
    <row r="190" spans="1:14" x14ac:dyDescent="0.3">
      <c r="A190" s="1">
        <v>29</v>
      </c>
      <c r="B190" t="s">
        <v>1461</v>
      </c>
      <c r="C190" t="s">
        <v>8229</v>
      </c>
      <c r="D190" t="s">
        <v>670</v>
      </c>
      <c r="E190" t="s">
        <v>8230</v>
      </c>
      <c r="F190" t="s">
        <v>8231</v>
      </c>
      <c r="G190" t="s">
        <v>7006</v>
      </c>
      <c r="I190" t="str">
        <f t="shared" si="14"/>
        <v>N/A</v>
      </c>
      <c r="J190">
        <f t="shared" si="15"/>
        <v>16590000</v>
      </c>
      <c r="K190">
        <f t="shared" si="16"/>
        <v>13930000</v>
      </c>
      <c r="L190">
        <f t="shared" si="17"/>
        <v>21060000</v>
      </c>
      <c r="M190">
        <f t="shared" si="18"/>
        <v>17000000</v>
      </c>
      <c r="N190">
        <f t="shared" si="19"/>
        <v>35430000</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885</v>
      </c>
      <c r="D192" t="s">
        <v>4228</v>
      </c>
      <c r="E192" t="s">
        <v>4734</v>
      </c>
      <c r="F192" t="s">
        <v>8232</v>
      </c>
      <c r="G192" t="s">
        <v>8233</v>
      </c>
      <c r="I192" t="str">
        <f t="shared" si="14"/>
        <v>N/A</v>
      </c>
      <c r="J192" t="str">
        <f t="shared" si="15"/>
        <v>(1.92M)</v>
      </c>
      <c r="K192">
        <f t="shared" si="16"/>
        <v>2560000</v>
      </c>
      <c r="L192">
        <f t="shared" si="17"/>
        <v>2840000</v>
      </c>
      <c r="M192">
        <f t="shared" si="18"/>
        <v>10220000</v>
      </c>
      <c r="N192" t="str">
        <f t="shared" si="19"/>
        <v>(5,000)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8234</v>
      </c>
      <c r="D197" t="s">
        <v>8235</v>
      </c>
      <c r="E197" t="s">
        <v>8236</v>
      </c>
      <c r="F197" t="s">
        <v>8237</v>
      </c>
      <c r="G197" t="s">
        <v>8238</v>
      </c>
      <c r="I197" t="str">
        <f t="shared" si="14"/>
        <v>pos_trend</v>
      </c>
      <c r="J197">
        <f t="shared" si="15"/>
        <v>42630000</v>
      </c>
      <c r="K197">
        <f t="shared" si="16"/>
        <v>50250000</v>
      </c>
      <c r="L197">
        <f t="shared" si="17"/>
        <v>59850000</v>
      </c>
      <c r="M197">
        <f t="shared" si="18"/>
        <v>64959999.999999993</v>
      </c>
      <c r="N197">
        <f t="shared" si="19"/>
        <v>76650000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8234</v>
      </c>
      <c r="D199" t="s">
        <v>8235</v>
      </c>
      <c r="E199" t="s">
        <v>8236</v>
      </c>
      <c r="F199" t="s">
        <v>8237</v>
      </c>
      <c r="G199" t="s">
        <v>8238</v>
      </c>
      <c r="I199" t="str">
        <f t="shared" si="14"/>
        <v>pos_trend</v>
      </c>
      <c r="J199">
        <f t="shared" si="15"/>
        <v>42630000</v>
      </c>
      <c r="K199">
        <f t="shared" si="16"/>
        <v>50250000</v>
      </c>
      <c r="L199">
        <f t="shared" si="17"/>
        <v>59850000</v>
      </c>
      <c r="M199">
        <f t="shared" si="18"/>
        <v>64959999.999999993</v>
      </c>
      <c r="N199">
        <f t="shared" si="19"/>
        <v>76650000</v>
      </c>
    </row>
    <row r="200" spans="1:14" x14ac:dyDescent="0.3">
      <c r="A200" s="1">
        <v>39</v>
      </c>
      <c r="B200" t="s">
        <v>489</v>
      </c>
      <c r="C200" t="s">
        <v>332</v>
      </c>
      <c r="D200" t="s">
        <v>6494</v>
      </c>
      <c r="E200" t="s">
        <v>8239</v>
      </c>
      <c r="F200" t="s">
        <v>8240</v>
      </c>
      <c r="G200" t="s">
        <v>8241</v>
      </c>
      <c r="I200" t="str">
        <f t="shared" si="14"/>
        <v>N/A</v>
      </c>
      <c r="J200" t="str">
        <f t="shared" si="15"/>
        <v>N/A</v>
      </c>
      <c r="K200">
        <f t="shared" si="16"/>
        <v>0.1789</v>
      </c>
      <c r="L200">
        <f t="shared" si="17"/>
        <v>0.19090000000000001</v>
      </c>
      <c r="M200">
        <f t="shared" si="18"/>
        <v>8.5500000000000007E-2</v>
      </c>
      <c r="N200">
        <f t="shared" si="19"/>
        <v>0.17989999999999998</v>
      </c>
    </row>
    <row r="201" spans="1:14" x14ac:dyDescent="0.3">
      <c r="A201" s="1">
        <v>40</v>
      </c>
      <c r="B201" t="s">
        <v>1494</v>
      </c>
      <c r="C201" t="s">
        <v>332</v>
      </c>
      <c r="D201" t="s">
        <v>332</v>
      </c>
      <c r="E201" t="s">
        <v>332</v>
      </c>
      <c r="F201" t="s">
        <v>332</v>
      </c>
      <c r="G201" t="s">
        <v>3463</v>
      </c>
      <c r="I201" t="str">
        <f t="shared" si="14"/>
        <v>N/A</v>
      </c>
      <c r="J201" t="str">
        <f t="shared" si="15"/>
        <v>N/A</v>
      </c>
      <c r="K201" t="str">
        <f t="shared" si="16"/>
        <v>N/A</v>
      </c>
      <c r="L201" t="str">
        <f t="shared" si="17"/>
        <v>N/A</v>
      </c>
      <c r="M201" t="str">
        <f t="shared" si="18"/>
        <v>N/A</v>
      </c>
      <c r="N201">
        <f t="shared" si="19"/>
        <v>0.23300000000000001</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332</v>
      </c>
      <c r="I207" t="str">
        <f t="shared" si="14"/>
        <v>N/A</v>
      </c>
      <c r="J207" t="str">
        <f t="shared" si="15"/>
        <v>N/A</v>
      </c>
      <c r="K207" t="str">
        <f t="shared" si="16"/>
        <v>N/A</v>
      </c>
      <c r="L207" t="str">
        <f t="shared" si="17"/>
        <v>N/A</v>
      </c>
      <c r="M207" t="str">
        <f t="shared" si="18"/>
        <v>N/A</v>
      </c>
      <c r="N207" t="str">
        <f t="shared" si="19"/>
        <v>N/A</v>
      </c>
    </row>
    <row r="208" spans="1:14" x14ac:dyDescent="0.3">
      <c r="A208" s="1">
        <v>47</v>
      </c>
      <c r="B208" t="s">
        <v>502</v>
      </c>
      <c r="C208" t="s">
        <v>8234</v>
      </c>
      <c r="D208" t="s">
        <v>8235</v>
      </c>
      <c r="E208" t="s">
        <v>8236</v>
      </c>
      <c r="F208" t="s">
        <v>8237</v>
      </c>
      <c r="G208" t="s">
        <v>8238</v>
      </c>
      <c r="I208" t="str">
        <f t="shared" si="14"/>
        <v>pos_trend</v>
      </c>
      <c r="J208">
        <f t="shared" si="15"/>
        <v>42630000</v>
      </c>
      <c r="K208">
        <f t="shared" si="16"/>
        <v>50250000</v>
      </c>
      <c r="L208">
        <f t="shared" si="17"/>
        <v>59850000</v>
      </c>
      <c r="M208">
        <f t="shared" si="18"/>
        <v>64959999.999999993</v>
      </c>
      <c r="N208">
        <f t="shared" si="19"/>
        <v>76650000</v>
      </c>
    </row>
    <row r="209" spans="1:14" x14ac:dyDescent="0.3">
      <c r="A209" s="1">
        <v>48</v>
      </c>
      <c r="B209" t="s">
        <v>503</v>
      </c>
      <c r="C209" t="s">
        <v>4250</v>
      </c>
      <c r="D209" t="s">
        <v>8242</v>
      </c>
      <c r="E209" t="s">
        <v>8243</v>
      </c>
      <c r="F209" t="s">
        <v>8244</v>
      </c>
      <c r="G209" t="s">
        <v>8245</v>
      </c>
      <c r="I209" t="str">
        <f t="shared" si="14"/>
        <v>pos_trend</v>
      </c>
      <c r="J209" t="str">
        <f t="shared" si="15"/>
        <v>1.96</v>
      </c>
      <c r="K209" t="str">
        <f t="shared" si="16"/>
        <v>2.18</v>
      </c>
      <c r="L209" t="str">
        <f t="shared" si="17"/>
        <v>2.50</v>
      </c>
      <c r="M209" t="str">
        <f t="shared" si="18"/>
        <v>2.51</v>
      </c>
      <c r="N209" t="str">
        <f t="shared" si="19"/>
        <v>2.90</v>
      </c>
    </row>
    <row r="210" spans="1:14" x14ac:dyDescent="0.3">
      <c r="A210" s="1">
        <v>49</v>
      </c>
      <c r="B210" t="s">
        <v>509</v>
      </c>
      <c r="C210" t="s">
        <v>332</v>
      </c>
      <c r="D210" t="s">
        <v>8246</v>
      </c>
      <c r="E210" t="s">
        <v>8247</v>
      </c>
      <c r="F210" t="s">
        <v>8248</v>
      </c>
      <c r="G210" t="s">
        <v>8249</v>
      </c>
      <c r="I210" t="str">
        <f t="shared" si="14"/>
        <v>N/A</v>
      </c>
      <c r="J210" t="str">
        <f t="shared" si="15"/>
        <v>N/A</v>
      </c>
      <c r="K210">
        <f t="shared" si="16"/>
        <v>0.11220000000000001</v>
      </c>
      <c r="L210">
        <f t="shared" si="17"/>
        <v>0.14680000000000001</v>
      </c>
      <c r="M210">
        <f t="shared" si="18"/>
        <v>4.0000000000000001E-3</v>
      </c>
      <c r="N210">
        <f t="shared" si="19"/>
        <v>0.15539999999999998</v>
      </c>
    </row>
    <row r="211" spans="1:14" x14ac:dyDescent="0.3">
      <c r="A211" s="1">
        <v>50</v>
      </c>
      <c r="B211" t="s">
        <v>514</v>
      </c>
      <c r="C211" t="s">
        <v>8250</v>
      </c>
      <c r="D211" t="s">
        <v>8251</v>
      </c>
      <c r="E211" t="s">
        <v>8228</v>
      </c>
      <c r="F211" t="s">
        <v>8252</v>
      </c>
      <c r="G211" t="s">
        <v>8253</v>
      </c>
      <c r="I211" t="str">
        <f t="shared" si="14"/>
        <v>pos_trend</v>
      </c>
      <c r="J211">
        <f t="shared" si="15"/>
        <v>21780000</v>
      </c>
      <c r="K211">
        <f t="shared" si="16"/>
        <v>23010000</v>
      </c>
      <c r="L211">
        <f t="shared" si="17"/>
        <v>23900000</v>
      </c>
      <c r="M211">
        <f t="shared" si="18"/>
        <v>25890000</v>
      </c>
      <c r="N211">
        <f t="shared" si="19"/>
        <v>26400000</v>
      </c>
    </row>
    <row r="212" spans="1:14" x14ac:dyDescent="0.3">
      <c r="A212" s="1">
        <v>51</v>
      </c>
      <c r="B212" t="s">
        <v>519</v>
      </c>
      <c r="C212" t="s">
        <v>1273</v>
      </c>
      <c r="D212" t="s">
        <v>8242</v>
      </c>
      <c r="E212" t="s">
        <v>5732</v>
      </c>
      <c r="F212" t="s">
        <v>8243</v>
      </c>
      <c r="G212" t="s">
        <v>8245</v>
      </c>
      <c r="I212" t="str">
        <f t="shared" si="14"/>
        <v>pos_trend</v>
      </c>
      <c r="J212" t="str">
        <f t="shared" si="15"/>
        <v>1.95</v>
      </c>
      <c r="K212" t="str">
        <f t="shared" si="16"/>
        <v>2.18</v>
      </c>
      <c r="L212" t="str">
        <f t="shared" si="17"/>
        <v>2.49</v>
      </c>
      <c r="M212" t="str">
        <f t="shared" si="18"/>
        <v>2.50</v>
      </c>
      <c r="N212" t="str">
        <f t="shared" si="19"/>
        <v>2.90</v>
      </c>
    </row>
    <row r="213" spans="1:14" x14ac:dyDescent="0.3">
      <c r="A213" s="1">
        <v>52</v>
      </c>
      <c r="B213" t="s">
        <v>525</v>
      </c>
      <c r="C213" t="s">
        <v>332</v>
      </c>
      <c r="D213" t="s">
        <v>8254</v>
      </c>
      <c r="E213" t="s">
        <v>5296</v>
      </c>
      <c r="F213" t="s">
        <v>8248</v>
      </c>
      <c r="G213" t="s">
        <v>8255</v>
      </c>
      <c r="I213" t="str">
        <f t="shared" si="14"/>
        <v>N/A</v>
      </c>
      <c r="J213" t="str">
        <f t="shared" si="15"/>
        <v>N/A</v>
      </c>
      <c r="K213">
        <f t="shared" si="16"/>
        <v>0.11789999999999999</v>
      </c>
      <c r="L213">
        <f t="shared" si="17"/>
        <v>0.14220000000000002</v>
      </c>
      <c r="M213">
        <f t="shared" si="18"/>
        <v>4.0000000000000001E-3</v>
      </c>
      <c r="N213">
        <f t="shared" si="19"/>
        <v>0.16</v>
      </c>
    </row>
    <row r="214" spans="1:14" x14ac:dyDescent="0.3">
      <c r="A214" s="1">
        <v>53</v>
      </c>
      <c r="B214" t="s">
        <v>530</v>
      </c>
      <c r="C214" t="s">
        <v>5374</v>
      </c>
      <c r="D214" t="s">
        <v>8256</v>
      </c>
      <c r="E214" t="s">
        <v>8257</v>
      </c>
      <c r="F214" t="s">
        <v>8258</v>
      </c>
      <c r="G214" t="s">
        <v>8259</v>
      </c>
      <c r="I214" t="str">
        <f t="shared" si="14"/>
        <v>pos_trend</v>
      </c>
      <c r="J214">
        <f t="shared" si="15"/>
        <v>21810000</v>
      </c>
      <c r="K214">
        <f t="shared" si="16"/>
        <v>23090000</v>
      </c>
      <c r="L214">
        <f t="shared" si="17"/>
        <v>23990000</v>
      </c>
      <c r="M214">
        <f t="shared" si="18"/>
        <v>25960000</v>
      </c>
      <c r="N214">
        <f t="shared" si="19"/>
        <v>26460000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8260</v>
      </c>
      <c r="D217" t="s">
        <v>8261</v>
      </c>
      <c r="E217" t="s">
        <v>8262</v>
      </c>
      <c r="F217" t="s">
        <v>8263</v>
      </c>
      <c r="G217" t="s">
        <v>8264</v>
      </c>
      <c r="I217" t="str">
        <f t="shared" si="14"/>
        <v>N/A</v>
      </c>
      <c r="J217">
        <f t="shared" si="15"/>
        <v>98140000</v>
      </c>
      <c r="K217">
        <f t="shared" si="16"/>
        <v>168110000</v>
      </c>
      <c r="L217">
        <f t="shared" si="17"/>
        <v>143340000</v>
      </c>
      <c r="M217">
        <f t="shared" si="18"/>
        <v>84810000</v>
      </c>
      <c r="N217">
        <f t="shared" si="19"/>
        <v>97200000</v>
      </c>
    </row>
    <row r="218" spans="1:14" x14ac:dyDescent="0.3">
      <c r="A218" s="1">
        <v>1</v>
      </c>
      <c r="B218" t="s">
        <v>1531</v>
      </c>
      <c r="C218" t="s">
        <v>332</v>
      </c>
      <c r="D218" t="s">
        <v>8265</v>
      </c>
      <c r="E218" t="s">
        <v>8266</v>
      </c>
      <c r="F218" t="s">
        <v>8267</v>
      </c>
      <c r="G218" t="s">
        <v>8268</v>
      </c>
      <c r="I218" t="str">
        <f t="shared" si="14"/>
        <v>N/A</v>
      </c>
      <c r="J218" t="str">
        <f t="shared" si="15"/>
        <v>N/A</v>
      </c>
      <c r="K218">
        <f t="shared" si="16"/>
        <v>0.71290000000000009</v>
      </c>
      <c r="L218">
        <f t="shared" si="17"/>
        <v>-0.14730000000000001</v>
      </c>
      <c r="M218">
        <f t="shared" si="18"/>
        <v>-0.4083</v>
      </c>
      <c r="N218">
        <f t="shared" si="19"/>
        <v>0.14599999999999999</v>
      </c>
    </row>
    <row r="219" spans="1:14" x14ac:dyDescent="0.3">
      <c r="A219" s="1">
        <v>2</v>
      </c>
      <c r="B219" t="s">
        <v>1536</v>
      </c>
      <c r="C219" t="s">
        <v>8269</v>
      </c>
      <c r="D219" t="s">
        <v>8270</v>
      </c>
      <c r="E219" t="s">
        <v>2986</v>
      </c>
      <c r="F219" t="s">
        <v>1215</v>
      </c>
      <c r="G219" t="s">
        <v>1215</v>
      </c>
      <c r="I219" t="str">
        <f t="shared" si="14"/>
        <v>N/A</v>
      </c>
      <c r="J219">
        <f t="shared" si="15"/>
        <v>714890000</v>
      </c>
      <c r="K219">
        <f t="shared" si="16"/>
        <v>804540000</v>
      </c>
      <c r="L219">
        <f t="shared" si="17"/>
        <v>799040000</v>
      </c>
      <c r="M219">
        <f t="shared" si="18"/>
        <v>1060000000</v>
      </c>
      <c r="N219">
        <f t="shared" si="19"/>
        <v>1060000000</v>
      </c>
    </row>
    <row r="220" spans="1:14" x14ac:dyDescent="0.3">
      <c r="A220" s="1">
        <v>3</v>
      </c>
      <c r="B220" t="s">
        <v>1542</v>
      </c>
      <c r="C220" t="s">
        <v>332</v>
      </c>
      <c r="D220" t="s">
        <v>332</v>
      </c>
      <c r="E220" t="s">
        <v>332</v>
      </c>
      <c r="F220" t="s">
        <v>8271</v>
      </c>
      <c r="G220" t="s">
        <v>8272</v>
      </c>
      <c r="I220" t="str">
        <f t="shared" si="14"/>
        <v>N/A</v>
      </c>
      <c r="J220" t="str">
        <f t="shared" si="15"/>
        <v>N/A</v>
      </c>
      <c r="K220" t="str">
        <f t="shared" si="16"/>
        <v>N/A</v>
      </c>
      <c r="L220" t="str">
        <f t="shared" si="17"/>
        <v>N/A</v>
      </c>
      <c r="M220" t="str">
        <f t="shared" si="18"/>
        <v>356000</v>
      </c>
      <c r="N220" t="str">
        <f t="shared" si="19"/>
        <v>804000</v>
      </c>
    </row>
    <row r="221" spans="1:14" x14ac:dyDescent="0.3">
      <c r="A221" s="1">
        <v>4</v>
      </c>
      <c r="B221" t="s">
        <v>1548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5</v>
      </c>
      <c r="B222" t="s">
        <v>1553</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4411</v>
      </c>
      <c r="D224" t="s">
        <v>4411</v>
      </c>
      <c r="E224" t="s">
        <v>4411</v>
      </c>
      <c r="F224" t="s">
        <v>4411</v>
      </c>
      <c r="G224" t="s">
        <v>4411</v>
      </c>
      <c r="I224" t="str">
        <f t="shared" si="14"/>
        <v>N/A</v>
      </c>
      <c r="J224">
        <f t="shared" si="15"/>
        <v>1010000</v>
      </c>
      <c r="K224">
        <f t="shared" si="16"/>
        <v>1010000</v>
      </c>
      <c r="L224">
        <f t="shared" si="17"/>
        <v>1010000</v>
      </c>
      <c r="M224">
        <f t="shared" si="18"/>
        <v>1010000</v>
      </c>
      <c r="N224">
        <f t="shared" si="19"/>
        <v>1010000</v>
      </c>
    </row>
    <row r="225" spans="1:14" x14ac:dyDescent="0.3">
      <c r="A225" s="1">
        <v>8</v>
      </c>
      <c r="B225" t="s">
        <v>1558</v>
      </c>
      <c r="C225" t="s">
        <v>8273</v>
      </c>
      <c r="D225" t="s">
        <v>8274</v>
      </c>
      <c r="E225" t="s">
        <v>8275</v>
      </c>
      <c r="F225" t="s">
        <v>8276</v>
      </c>
      <c r="G225" t="s">
        <v>8277</v>
      </c>
      <c r="I225" t="str">
        <f t="shared" si="14"/>
        <v>N/A</v>
      </c>
      <c r="J225">
        <f t="shared" si="15"/>
        <v>62590000</v>
      </c>
      <c r="K225">
        <f t="shared" si="16"/>
        <v>80380000</v>
      </c>
      <c r="L225">
        <f t="shared" si="17"/>
        <v>74720000</v>
      </c>
      <c r="M225">
        <f t="shared" si="18"/>
        <v>120390000</v>
      </c>
      <c r="N225">
        <f t="shared" si="19"/>
        <v>103970000</v>
      </c>
    </row>
    <row r="226" spans="1:14" x14ac:dyDescent="0.3">
      <c r="A226" s="1">
        <v>9</v>
      </c>
      <c r="B226" t="s">
        <v>1564</v>
      </c>
      <c r="C226" t="s">
        <v>8278</v>
      </c>
      <c r="D226" t="s">
        <v>8279</v>
      </c>
      <c r="E226" t="s">
        <v>8280</v>
      </c>
      <c r="F226" t="s">
        <v>7714</v>
      </c>
      <c r="G226" t="s">
        <v>8281</v>
      </c>
      <c r="I226" t="str">
        <f t="shared" si="14"/>
        <v>neg_trend</v>
      </c>
      <c r="J226" t="str">
        <f t="shared" si="15"/>
        <v>915000</v>
      </c>
      <c r="K226">
        <f t="shared" si="16"/>
        <v>6090000</v>
      </c>
      <c r="L226">
        <f t="shared" si="17"/>
        <v>5650000</v>
      </c>
      <c r="M226">
        <f t="shared" si="18"/>
        <v>4880000</v>
      </c>
      <c r="N226">
        <f t="shared" si="19"/>
        <v>3790000</v>
      </c>
    </row>
    <row r="227" spans="1:14" x14ac:dyDescent="0.3">
      <c r="A227" s="1">
        <v>10</v>
      </c>
      <c r="B227" t="s">
        <v>1570</v>
      </c>
      <c r="C227" t="s">
        <v>8282</v>
      </c>
      <c r="D227" t="s">
        <v>8283</v>
      </c>
      <c r="E227" t="s">
        <v>8284</v>
      </c>
      <c r="F227" t="s">
        <v>8285</v>
      </c>
      <c r="G227" t="s">
        <v>8286</v>
      </c>
      <c r="I227" t="str">
        <f t="shared" si="14"/>
        <v>pos_trend</v>
      </c>
      <c r="J227">
        <f t="shared" si="15"/>
        <v>463200000</v>
      </c>
      <c r="K227">
        <f t="shared" si="16"/>
        <v>635200000</v>
      </c>
      <c r="L227">
        <f t="shared" si="17"/>
        <v>648230000</v>
      </c>
      <c r="M227">
        <f t="shared" si="18"/>
        <v>709000000</v>
      </c>
      <c r="N227">
        <f t="shared" si="19"/>
        <v>728790000</v>
      </c>
    </row>
    <row r="228" spans="1:14" x14ac:dyDescent="0.3">
      <c r="A228" s="1">
        <v>11</v>
      </c>
      <c r="B228" t="s">
        <v>1576</v>
      </c>
      <c r="C228" t="s">
        <v>8186</v>
      </c>
      <c r="D228" t="s">
        <v>8287</v>
      </c>
      <c r="E228" t="s">
        <v>8288</v>
      </c>
      <c r="F228" t="s">
        <v>8289</v>
      </c>
      <c r="G228" t="s">
        <v>8290</v>
      </c>
      <c r="I228" t="str">
        <f t="shared" si="14"/>
        <v>N/A</v>
      </c>
      <c r="J228">
        <f t="shared" si="15"/>
        <v>21650000</v>
      </c>
      <c r="K228">
        <f t="shared" si="16"/>
        <v>24770000</v>
      </c>
      <c r="L228">
        <f t="shared" si="17"/>
        <v>27630000</v>
      </c>
      <c r="M228">
        <f t="shared" si="18"/>
        <v>23910000</v>
      </c>
      <c r="N228">
        <f t="shared" si="19"/>
        <v>24670000</v>
      </c>
    </row>
    <row r="229" spans="1:14" x14ac:dyDescent="0.3">
      <c r="A229" s="1">
        <v>12</v>
      </c>
      <c r="B229" t="s">
        <v>1582</v>
      </c>
      <c r="C229" t="s">
        <v>8291</v>
      </c>
      <c r="D229" t="s">
        <v>8292</v>
      </c>
      <c r="E229" t="s">
        <v>6704</v>
      </c>
      <c r="F229" t="s">
        <v>8293</v>
      </c>
      <c r="G229" t="s">
        <v>8294</v>
      </c>
      <c r="I229" t="str">
        <f t="shared" si="14"/>
        <v>N/A</v>
      </c>
      <c r="J229">
        <f t="shared" si="15"/>
        <v>165520000</v>
      </c>
      <c r="K229">
        <f t="shared" si="16"/>
        <v>57100000</v>
      </c>
      <c r="L229">
        <f t="shared" si="17"/>
        <v>41800000</v>
      </c>
      <c r="M229">
        <f t="shared" si="18"/>
        <v>196940000</v>
      </c>
      <c r="N229">
        <f t="shared" si="19"/>
        <v>198040000</v>
      </c>
    </row>
    <row r="230" spans="1:14" x14ac:dyDescent="0.3">
      <c r="A230" s="1">
        <v>13</v>
      </c>
      <c r="B230" t="s">
        <v>1588</v>
      </c>
      <c r="C230" t="s">
        <v>332</v>
      </c>
      <c r="D230" t="s">
        <v>8295</v>
      </c>
      <c r="E230" t="s">
        <v>8296</v>
      </c>
      <c r="F230" t="s">
        <v>8297</v>
      </c>
      <c r="G230" t="s">
        <v>8298</v>
      </c>
      <c r="I230" t="str">
        <f t="shared" si="14"/>
        <v>N/A</v>
      </c>
      <c r="J230" t="str">
        <f t="shared" si="15"/>
        <v>N/A</v>
      </c>
      <c r="K230">
        <f t="shared" si="16"/>
        <v>0.12539999999999998</v>
      </c>
      <c r="L230">
        <f t="shared" si="17"/>
        <v>-6.8000000000000005E-3</v>
      </c>
      <c r="M230">
        <f t="shared" si="18"/>
        <v>0.32219999999999999</v>
      </c>
      <c r="N230">
        <f t="shared" si="19"/>
        <v>4.3E-3</v>
      </c>
    </row>
    <row r="231" spans="1:14" x14ac:dyDescent="0.3">
      <c r="A231" s="1">
        <v>14</v>
      </c>
      <c r="B231" t="s">
        <v>1593</v>
      </c>
      <c r="C231" t="s">
        <v>8299</v>
      </c>
      <c r="D231" t="s">
        <v>8300</v>
      </c>
      <c r="E231" t="s">
        <v>8301</v>
      </c>
      <c r="F231" t="s">
        <v>7759</v>
      </c>
      <c r="G231" t="s">
        <v>8302</v>
      </c>
      <c r="I231" t="str">
        <f t="shared" si="14"/>
        <v>pos_trend</v>
      </c>
      <c r="J231">
        <f t="shared" si="15"/>
        <v>4470000000</v>
      </c>
      <c r="K231">
        <f t="shared" si="16"/>
        <v>4670000000</v>
      </c>
      <c r="L231">
        <f t="shared" si="17"/>
        <v>4920000000</v>
      </c>
      <c r="M231">
        <f t="shared" si="18"/>
        <v>5490000000</v>
      </c>
      <c r="N231">
        <f t="shared" si="19"/>
        <v>5940000000</v>
      </c>
    </row>
    <row r="232" spans="1:14" x14ac:dyDescent="0.3">
      <c r="A232" s="1">
        <v>15</v>
      </c>
      <c r="B232" t="s">
        <v>1599</v>
      </c>
      <c r="C232" t="s">
        <v>8303</v>
      </c>
      <c r="D232" t="s">
        <v>8304</v>
      </c>
      <c r="E232" t="s">
        <v>8305</v>
      </c>
      <c r="F232" t="s">
        <v>6541</v>
      </c>
      <c r="G232" t="s">
        <v>8306</v>
      </c>
      <c r="I232" t="str">
        <f t="shared" si="14"/>
        <v>pos_trend</v>
      </c>
      <c r="J232">
        <f t="shared" si="15"/>
        <v>4520000000</v>
      </c>
      <c r="K232">
        <f t="shared" si="16"/>
        <v>4720000000</v>
      </c>
      <c r="L232">
        <f t="shared" si="17"/>
        <v>4970000000</v>
      </c>
      <c r="M232">
        <f t="shared" si="18"/>
        <v>5550000000</v>
      </c>
      <c r="N232">
        <f t="shared" si="19"/>
        <v>6000000000</v>
      </c>
    </row>
    <row r="233" spans="1:14" x14ac:dyDescent="0.3">
      <c r="A233" s="1">
        <v>16</v>
      </c>
      <c r="B233" t="s">
        <v>1605</v>
      </c>
      <c r="C233" t="s">
        <v>8307</v>
      </c>
      <c r="D233" t="s">
        <v>8308</v>
      </c>
      <c r="E233" t="s">
        <v>8309</v>
      </c>
      <c r="F233" t="s">
        <v>6054</v>
      </c>
      <c r="G233" t="s">
        <v>3878</v>
      </c>
      <c r="I233" t="str">
        <f t="shared" si="14"/>
        <v>pos_trend</v>
      </c>
      <c r="J233">
        <f t="shared" si="15"/>
        <v>766110000</v>
      </c>
      <c r="K233">
        <f t="shared" si="16"/>
        <v>861440000</v>
      </c>
      <c r="L233">
        <f t="shared" si="17"/>
        <v>946090000</v>
      </c>
      <c r="M233">
        <f t="shared" si="18"/>
        <v>1310000000</v>
      </c>
      <c r="N233">
        <f t="shared" si="19"/>
        <v>1350000000</v>
      </c>
    </row>
    <row r="234" spans="1:14" x14ac:dyDescent="0.3">
      <c r="A234" s="1">
        <v>17</v>
      </c>
      <c r="B234" t="s">
        <v>1611</v>
      </c>
      <c r="C234" t="s">
        <v>8310</v>
      </c>
      <c r="D234" t="s">
        <v>8311</v>
      </c>
      <c r="E234" t="s">
        <v>8312</v>
      </c>
      <c r="F234" t="s">
        <v>8313</v>
      </c>
      <c r="G234" t="s">
        <v>8314</v>
      </c>
      <c r="I234" t="str">
        <f t="shared" si="14"/>
        <v>pos_trend</v>
      </c>
      <c r="J234">
        <f t="shared" si="15"/>
        <v>829100000</v>
      </c>
      <c r="K234">
        <f t="shared" si="16"/>
        <v>842300000</v>
      </c>
      <c r="L234">
        <f t="shared" si="17"/>
        <v>881070000</v>
      </c>
      <c r="M234">
        <f t="shared" si="18"/>
        <v>942790000</v>
      </c>
      <c r="N234">
        <f t="shared" si="19"/>
        <v>999210000</v>
      </c>
    </row>
    <row r="235" spans="1:14" x14ac:dyDescent="0.3">
      <c r="A235" s="1">
        <v>18</v>
      </c>
      <c r="B235" t="s">
        <v>1617</v>
      </c>
      <c r="C235" t="s">
        <v>8315</v>
      </c>
      <c r="D235" t="s">
        <v>3820</v>
      </c>
      <c r="E235" t="s">
        <v>8316</v>
      </c>
      <c r="F235" t="s">
        <v>8317</v>
      </c>
      <c r="G235" t="s">
        <v>6557</v>
      </c>
      <c r="I235" t="str">
        <f t="shared" si="14"/>
        <v>pos_trend</v>
      </c>
      <c r="J235">
        <f t="shared" si="15"/>
        <v>2920000000</v>
      </c>
      <c r="K235">
        <f t="shared" si="16"/>
        <v>3010000000</v>
      </c>
      <c r="L235">
        <f t="shared" si="17"/>
        <v>3140000000</v>
      </c>
      <c r="M235">
        <f t="shared" si="18"/>
        <v>3290000000</v>
      </c>
      <c r="N235">
        <f t="shared" si="19"/>
        <v>3660000000</v>
      </c>
    </row>
    <row r="236" spans="1:14" x14ac:dyDescent="0.3">
      <c r="A236" s="1">
        <v>19</v>
      </c>
      <c r="B236" t="s">
        <v>1623</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332</v>
      </c>
      <c r="F239" t="s">
        <v>332</v>
      </c>
      <c r="G239" t="s">
        <v>332</v>
      </c>
      <c r="I239" t="str">
        <f t="shared" si="14"/>
        <v>N/A</v>
      </c>
      <c r="J239" t="str">
        <f t="shared" si="15"/>
        <v>N/A</v>
      </c>
      <c r="K239" t="str">
        <f t="shared" si="16"/>
        <v>N/A</v>
      </c>
      <c r="L239" t="str">
        <f t="shared" si="17"/>
        <v>N/A</v>
      </c>
      <c r="M239" t="str">
        <f t="shared" si="18"/>
        <v>N/A</v>
      </c>
      <c r="N239" t="str">
        <f t="shared" si="19"/>
        <v>N/A</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8318</v>
      </c>
      <c r="D241" t="s">
        <v>8319</v>
      </c>
      <c r="E241" t="s">
        <v>8320</v>
      </c>
      <c r="F241" t="s">
        <v>8321</v>
      </c>
      <c r="G241" t="s">
        <v>8322</v>
      </c>
      <c r="I241" t="str">
        <f t="shared" si="14"/>
        <v>pos_trend</v>
      </c>
      <c r="J241" t="str">
        <f t="shared" si="15"/>
        <v>(51.83M)</v>
      </c>
      <c r="K241" t="str">
        <f t="shared" si="16"/>
        <v>(53.24M)</v>
      </c>
      <c r="L241" t="str">
        <f t="shared" si="17"/>
        <v>(55.1M)</v>
      </c>
      <c r="M241" t="str">
        <f t="shared" si="18"/>
        <v>(55.83M)</v>
      </c>
      <c r="N241" t="str">
        <f t="shared" si="19"/>
        <v>(61.57M)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8323</v>
      </c>
      <c r="E243" t="s">
        <v>2031</v>
      </c>
      <c r="F243" t="s">
        <v>8324</v>
      </c>
      <c r="G243" t="s">
        <v>8325</v>
      </c>
      <c r="I243" t="str">
        <f t="shared" si="14"/>
        <v>N/A</v>
      </c>
      <c r="J243" t="str">
        <f t="shared" si="15"/>
        <v>N/A</v>
      </c>
      <c r="K243">
        <f t="shared" si="16"/>
        <v>4.4299999999999999E-2</v>
      </c>
      <c r="L243">
        <f t="shared" si="17"/>
        <v>5.3700000000000005E-2</v>
      </c>
      <c r="M243">
        <f t="shared" si="18"/>
        <v>0.11720000000000001</v>
      </c>
      <c r="N243">
        <f t="shared" si="19"/>
        <v>8.1199999999999994E-2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8326</v>
      </c>
      <c r="D246" t="s">
        <v>8327</v>
      </c>
      <c r="E246" t="s">
        <v>8328</v>
      </c>
      <c r="F246" t="s">
        <v>8329</v>
      </c>
      <c r="G246" t="s">
        <v>8330</v>
      </c>
      <c r="I246" t="str">
        <f t="shared" si="14"/>
        <v>N/A</v>
      </c>
      <c r="J246">
        <f t="shared" si="15"/>
        <v>55230000</v>
      </c>
      <c r="K246">
        <f t="shared" si="16"/>
        <v>64950000</v>
      </c>
      <c r="L246">
        <f t="shared" si="17"/>
        <v>64069999.999999993</v>
      </c>
      <c r="M246">
        <f t="shared" si="18"/>
        <v>75660000</v>
      </c>
      <c r="N246">
        <f t="shared" si="19"/>
        <v>78480000</v>
      </c>
    </row>
    <row r="247" spans="1:14" x14ac:dyDescent="0.3">
      <c r="A247" s="1">
        <v>30</v>
      </c>
      <c r="B247" t="s">
        <v>1649</v>
      </c>
      <c r="C247" t="s">
        <v>8331</v>
      </c>
      <c r="D247" t="s">
        <v>8332</v>
      </c>
      <c r="E247" t="s">
        <v>8333</v>
      </c>
      <c r="F247" t="s">
        <v>8334</v>
      </c>
      <c r="G247" t="s">
        <v>8335</v>
      </c>
      <c r="I247" t="str">
        <f t="shared" si="14"/>
        <v>N/A</v>
      </c>
      <c r="J247">
        <f t="shared" si="15"/>
        <v>409400000</v>
      </c>
      <c r="K247">
        <f t="shared" si="16"/>
        <v>388940000</v>
      </c>
      <c r="L247">
        <f t="shared" si="17"/>
        <v>435080000</v>
      </c>
      <c r="M247">
        <f t="shared" si="18"/>
        <v>498450000</v>
      </c>
      <c r="N247">
        <f t="shared" si="19"/>
        <v>530429999.99999994</v>
      </c>
    </row>
    <row r="248" spans="1:14" x14ac:dyDescent="0.3">
      <c r="A248" s="1">
        <v>31</v>
      </c>
      <c r="B248" t="s">
        <v>681</v>
      </c>
      <c r="C248" t="s">
        <v>8336</v>
      </c>
      <c r="D248" t="s">
        <v>8337</v>
      </c>
      <c r="E248" t="s">
        <v>8338</v>
      </c>
      <c r="F248" t="s">
        <v>8339</v>
      </c>
      <c r="G248" t="s">
        <v>8340</v>
      </c>
      <c r="I248" t="str">
        <f t="shared" si="14"/>
        <v>N/A</v>
      </c>
      <c r="J248">
        <f t="shared" si="15"/>
        <v>247260000</v>
      </c>
      <c r="K248">
        <f t="shared" si="16"/>
        <v>206290000</v>
      </c>
      <c r="L248">
        <f t="shared" si="17"/>
        <v>254770000</v>
      </c>
      <c r="M248">
        <f t="shared" si="18"/>
        <v>285540000</v>
      </c>
      <c r="N248">
        <f t="shared" si="19"/>
        <v>299050000</v>
      </c>
    </row>
    <row r="249" spans="1:14" x14ac:dyDescent="0.3">
      <c r="A249" s="1">
        <v>32</v>
      </c>
      <c r="B249" t="s">
        <v>667</v>
      </c>
      <c r="C249" t="s">
        <v>8341</v>
      </c>
      <c r="D249" t="s">
        <v>8342</v>
      </c>
      <c r="E249" t="s">
        <v>8343</v>
      </c>
      <c r="F249" t="s">
        <v>8344</v>
      </c>
      <c r="G249" t="s">
        <v>8345</v>
      </c>
      <c r="I249" t="str">
        <f t="shared" si="14"/>
        <v>N/A</v>
      </c>
      <c r="J249">
        <f t="shared" si="15"/>
        <v>162140000</v>
      </c>
      <c r="K249">
        <f t="shared" si="16"/>
        <v>182640000</v>
      </c>
      <c r="L249">
        <f t="shared" si="17"/>
        <v>180310000</v>
      </c>
      <c r="M249">
        <f t="shared" si="18"/>
        <v>212910000</v>
      </c>
      <c r="N249">
        <f t="shared" si="19"/>
        <v>231370000</v>
      </c>
    </row>
    <row r="250" spans="1:14" x14ac:dyDescent="0.3">
      <c r="A250" s="1">
        <v>33</v>
      </c>
      <c r="B250" t="s">
        <v>1664</v>
      </c>
      <c r="C250" t="s">
        <v>332</v>
      </c>
      <c r="D250" t="s">
        <v>332</v>
      </c>
      <c r="E250" t="s">
        <v>332</v>
      </c>
      <c r="F250" t="s">
        <v>332</v>
      </c>
      <c r="G250" t="s">
        <v>332</v>
      </c>
      <c r="I250" t="str">
        <f t="shared" si="14"/>
        <v>N/A</v>
      </c>
      <c r="J250" t="str">
        <f t="shared" si="15"/>
        <v>N/A</v>
      </c>
      <c r="K250" t="str">
        <f t="shared" si="16"/>
        <v>N/A</v>
      </c>
      <c r="L250" t="str">
        <f t="shared" si="17"/>
        <v>N/A</v>
      </c>
      <c r="M250" t="str">
        <f t="shared" si="18"/>
        <v>N/A</v>
      </c>
      <c r="N250" t="str">
        <f t="shared" si="19"/>
        <v>N/A</v>
      </c>
    </row>
    <row r="251" spans="1:14" x14ac:dyDescent="0.3">
      <c r="A251" s="1">
        <v>34</v>
      </c>
      <c r="B251" t="s">
        <v>688</v>
      </c>
      <c r="C251" t="s">
        <v>6048</v>
      </c>
      <c r="D251" t="s">
        <v>8346</v>
      </c>
      <c r="E251" t="s">
        <v>8347</v>
      </c>
      <c r="F251" t="s">
        <v>8348</v>
      </c>
      <c r="G251" t="s">
        <v>8349</v>
      </c>
      <c r="I251" t="str">
        <f t="shared" si="14"/>
        <v>pos_trend</v>
      </c>
      <c r="J251">
        <f t="shared" si="15"/>
        <v>5760000000</v>
      </c>
      <c r="K251">
        <f t="shared" si="16"/>
        <v>6100000000</v>
      </c>
      <c r="L251">
        <f t="shared" si="17"/>
        <v>6360000000</v>
      </c>
      <c r="M251">
        <f t="shared" si="18"/>
        <v>7210000000</v>
      </c>
      <c r="N251">
        <f t="shared" si="19"/>
        <v>7710000000</v>
      </c>
    </row>
    <row r="252" spans="1:14" x14ac:dyDescent="0.3">
      <c r="A252" s="1">
        <v>35</v>
      </c>
      <c r="B252" t="s">
        <v>1673</v>
      </c>
      <c r="C252" t="s">
        <v>332</v>
      </c>
      <c r="D252" t="s">
        <v>8350</v>
      </c>
      <c r="E252" t="s">
        <v>5918</v>
      </c>
      <c r="F252" t="s">
        <v>8351</v>
      </c>
      <c r="G252" t="s">
        <v>8352</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5.9400000000000008E-2</v>
      </c>
      <c r="L252">
        <f t="shared" ref="L252:L315" si="23">IF(TRIM(E252)="-", "N/A", IF(RIGHT(E252,1)="M",1000000*VALUE(LEFT(E252,LEN(E252)-1)),IF(RIGHT(E252,1)="B",1000000000*VALUE(LEFT(E252,LEN(E252)-1)),IF(RIGHT(E252,1)="%",0.01*VALUE(LEFT(E252,LEN(E252)-1)),E252))))</f>
        <v>4.3600000000000007E-2</v>
      </c>
      <c r="M252">
        <f t="shared" ref="M252:M315" si="24">IF(TRIM(F252)="-", "N/A", IF(RIGHT(F252,1)="M",1000000*VALUE(LEFT(F252,LEN(F252)-1)),IF(RIGHT(F252,1)="B",1000000000*VALUE(LEFT(F252,LEN(F252)-1)),IF(RIGHT(F252,1)="%",0.01*VALUE(LEFT(F252,LEN(F252)-1)),F252))))</f>
        <v>0.13269999999999998</v>
      </c>
      <c r="N252">
        <f t="shared" ref="N252:N315" si="25">IF(TRIM(G252)="-", "N/A", IF(RIGHT(G252,1)="M",1000000*VALUE(LEFT(G252,LEN(G252)-1)),IF(RIGHT(G252,1)="B",1000000000*VALUE(LEFT(G252,LEN(G252)-1)),IF(RIGHT(G252,1)="%",0.01*VALUE(LEFT(G252,LEN(G252)-1)),G252))))</f>
        <v>6.93E-2</v>
      </c>
    </row>
    <row r="253" spans="1:14" x14ac:dyDescent="0.3">
      <c r="A253" s="1">
        <v>36</v>
      </c>
      <c r="B253" t="s">
        <v>1678</v>
      </c>
      <c r="C253" t="s">
        <v>332</v>
      </c>
      <c r="D253" t="s">
        <v>332</v>
      </c>
      <c r="E253" t="s">
        <v>332</v>
      </c>
      <c r="F253" t="s">
        <v>332</v>
      </c>
      <c r="G253" t="s">
        <v>989</v>
      </c>
      <c r="I253" t="str">
        <f t="shared" si="20"/>
        <v>N/A</v>
      </c>
      <c r="J253" t="str">
        <f t="shared" si="21"/>
        <v>N/A</v>
      </c>
      <c r="K253" t="str">
        <f t="shared" si="22"/>
        <v>N/A</v>
      </c>
      <c r="L253" t="str">
        <f t="shared" si="23"/>
        <v>N/A</v>
      </c>
      <c r="M253" t="str">
        <f t="shared" si="24"/>
        <v>N/A</v>
      </c>
      <c r="N253">
        <f t="shared" si="25"/>
        <v>1.03E-2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8353</v>
      </c>
      <c r="D256" t="s">
        <v>8354</v>
      </c>
      <c r="E256" t="s">
        <v>8355</v>
      </c>
      <c r="F256" t="s">
        <v>8356</v>
      </c>
      <c r="G256" t="s">
        <v>7188</v>
      </c>
      <c r="I256" t="str">
        <f t="shared" si="20"/>
        <v>pos_trend</v>
      </c>
      <c r="J256">
        <f t="shared" si="21"/>
        <v>4550000000</v>
      </c>
      <c r="K256">
        <f t="shared" si="22"/>
        <v>4990000000</v>
      </c>
      <c r="L256">
        <f t="shared" si="23"/>
        <v>5210000000</v>
      </c>
      <c r="M256">
        <f t="shared" si="24"/>
        <v>5990000000</v>
      </c>
      <c r="N256">
        <f t="shared" si="25"/>
        <v>6410000000</v>
      </c>
    </row>
    <row r="257" spans="1:14" x14ac:dyDescent="0.3">
      <c r="A257" s="1">
        <v>1</v>
      </c>
      <c r="B257" t="s">
        <v>1686</v>
      </c>
      <c r="C257" t="s">
        <v>3550</v>
      </c>
      <c r="D257" t="s">
        <v>5695</v>
      </c>
      <c r="E257" t="s">
        <v>1764</v>
      </c>
      <c r="F257" t="s">
        <v>3790</v>
      </c>
      <c r="G257" t="s">
        <v>8357</v>
      </c>
      <c r="I257" t="str">
        <f t="shared" si="20"/>
        <v>pos_trend</v>
      </c>
      <c r="J257">
        <f t="shared" si="21"/>
        <v>1250000000</v>
      </c>
      <c r="K257">
        <f t="shared" si="22"/>
        <v>1370000000</v>
      </c>
      <c r="L257">
        <f t="shared" si="23"/>
        <v>1460000000</v>
      </c>
      <c r="M257">
        <f t="shared" si="24"/>
        <v>1850000000</v>
      </c>
      <c r="N257">
        <f t="shared" si="25"/>
        <v>2060000000</v>
      </c>
    </row>
    <row r="258" spans="1:14" x14ac:dyDescent="0.3">
      <c r="A258" s="1">
        <v>2</v>
      </c>
      <c r="B258" t="s">
        <v>1691</v>
      </c>
      <c r="C258" t="s">
        <v>8358</v>
      </c>
      <c r="D258" t="s">
        <v>6023</v>
      </c>
      <c r="E258" t="s">
        <v>8359</v>
      </c>
      <c r="F258" t="s">
        <v>8360</v>
      </c>
      <c r="G258" t="s">
        <v>6539</v>
      </c>
      <c r="I258" t="str">
        <f t="shared" si="20"/>
        <v>pos_trend</v>
      </c>
      <c r="J258">
        <f t="shared" si="21"/>
        <v>3300000000</v>
      </c>
      <c r="K258">
        <f t="shared" si="22"/>
        <v>3620000000</v>
      </c>
      <c r="L258">
        <f t="shared" si="23"/>
        <v>3750000000</v>
      </c>
      <c r="M258">
        <f t="shared" si="24"/>
        <v>4139999999.9999995</v>
      </c>
      <c r="N258">
        <f t="shared" si="25"/>
        <v>4360000000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8361</v>
      </c>
      <c r="E260" t="s">
        <v>5881</v>
      </c>
      <c r="F260" t="s">
        <v>8165</v>
      </c>
      <c r="G260" t="s">
        <v>8362</v>
      </c>
      <c r="I260" t="str">
        <f t="shared" si="20"/>
        <v>N/A</v>
      </c>
      <c r="J260" t="str">
        <f t="shared" si="21"/>
        <v>N/A</v>
      </c>
      <c r="K260">
        <f t="shared" si="22"/>
        <v>9.6700000000000008E-2</v>
      </c>
      <c r="L260">
        <f t="shared" si="23"/>
        <v>4.4900000000000002E-2</v>
      </c>
      <c r="M260">
        <f t="shared" si="24"/>
        <v>0.1497</v>
      </c>
      <c r="N260">
        <f t="shared" si="25"/>
        <v>7.0400000000000004E-2</v>
      </c>
    </row>
    <row r="261" spans="1:14" x14ac:dyDescent="0.3">
      <c r="A261" s="1">
        <v>5</v>
      </c>
      <c r="B261" t="s">
        <v>1702</v>
      </c>
      <c r="C261" t="s">
        <v>8363</v>
      </c>
      <c r="D261" t="s">
        <v>8364</v>
      </c>
      <c r="E261" t="s">
        <v>8365</v>
      </c>
      <c r="F261" t="s">
        <v>8366</v>
      </c>
      <c r="G261" t="s">
        <v>8367</v>
      </c>
      <c r="I261" t="str">
        <f t="shared" si="20"/>
        <v>neg_trend</v>
      </c>
      <c r="J261">
        <f t="shared" si="21"/>
        <v>591060000</v>
      </c>
      <c r="K261">
        <f t="shared" si="22"/>
        <v>448490000</v>
      </c>
      <c r="L261">
        <f t="shared" si="23"/>
        <v>406660000</v>
      </c>
      <c r="M261">
        <f t="shared" si="24"/>
        <v>343930000</v>
      </c>
      <c r="N261">
        <f t="shared" si="25"/>
        <v>335470000</v>
      </c>
    </row>
    <row r="262" spans="1:14" x14ac:dyDescent="0.3">
      <c r="A262" s="1">
        <v>6</v>
      </c>
      <c r="B262" t="s">
        <v>699</v>
      </c>
      <c r="C262" t="s">
        <v>8368</v>
      </c>
      <c r="D262" t="s">
        <v>8369</v>
      </c>
      <c r="E262" t="s">
        <v>8370</v>
      </c>
      <c r="F262" t="s">
        <v>8371</v>
      </c>
      <c r="G262" t="s">
        <v>8372</v>
      </c>
      <c r="I262" t="str">
        <f t="shared" si="20"/>
        <v>N/A</v>
      </c>
      <c r="J262">
        <f t="shared" si="21"/>
        <v>378600000</v>
      </c>
      <c r="K262">
        <f t="shared" si="22"/>
        <v>259320000</v>
      </c>
      <c r="L262">
        <f t="shared" si="23"/>
        <v>235890000</v>
      </c>
      <c r="M262">
        <f t="shared" si="24"/>
        <v>185980000</v>
      </c>
      <c r="N262">
        <f t="shared" si="25"/>
        <v>226910000</v>
      </c>
    </row>
    <row r="263" spans="1:14" x14ac:dyDescent="0.3">
      <c r="A263" s="1">
        <v>7</v>
      </c>
      <c r="B263" t="s">
        <v>701</v>
      </c>
      <c r="C263" t="s">
        <v>332</v>
      </c>
      <c r="D263" t="s">
        <v>8373</v>
      </c>
      <c r="E263" t="s">
        <v>8374</v>
      </c>
      <c r="F263" t="s">
        <v>8375</v>
      </c>
      <c r="G263" t="s">
        <v>6167</v>
      </c>
      <c r="I263" t="str">
        <f t="shared" si="20"/>
        <v>N/A</v>
      </c>
      <c r="J263" t="str">
        <f t="shared" si="21"/>
        <v>N/A</v>
      </c>
      <c r="K263">
        <f t="shared" si="22"/>
        <v>105030000</v>
      </c>
      <c r="L263">
        <f t="shared" si="23"/>
        <v>38000000</v>
      </c>
      <c r="M263">
        <f t="shared" si="24"/>
        <v>52030000</v>
      </c>
      <c r="N263">
        <f t="shared" si="25"/>
        <v>50000000</v>
      </c>
    </row>
    <row r="264" spans="1:14" x14ac:dyDescent="0.3">
      <c r="A264" s="1">
        <v>8</v>
      </c>
      <c r="B264" t="s">
        <v>700</v>
      </c>
      <c r="C264" t="s">
        <v>8368</v>
      </c>
      <c r="D264" t="s">
        <v>8376</v>
      </c>
      <c r="E264" t="s">
        <v>8377</v>
      </c>
      <c r="F264" t="s">
        <v>8378</v>
      </c>
      <c r="G264" t="s">
        <v>8379</v>
      </c>
      <c r="I264" t="str">
        <f t="shared" si="20"/>
        <v>N/A</v>
      </c>
      <c r="J264">
        <f t="shared" si="21"/>
        <v>378600000</v>
      </c>
      <c r="K264">
        <f t="shared" si="22"/>
        <v>154290000</v>
      </c>
      <c r="L264">
        <f t="shared" si="23"/>
        <v>197890000</v>
      </c>
      <c r="M264">
        <f t="shared" si="24"/>
        <v>133960000.00000001</v>
      </c>
      <c r="N264">
        <f t="shared" si="25"/>
        <v>176910000</v>
      </c>
    </row>
    <row r="265" spans="1:14" x14ac:dyDescent="0.3">
      <c r="A265" s="1">
        <v>9</v>
      </c>
      <c r="B265" t="s">
        <v>727</v>
      </c>
      <c r="C265" t="s">
        <v>8380</v>
      </c>
      <c r="D265" t="s">
        <v>8381</v>
      </c>
      <c r="E265" t="s">
        <v>8382</v>
      </c>
      <c r="F265" t="s">
        <v>8383</v>
      </c>
      <c r="G265" t="s">
        <v>8384</v>
      </c>
      <c r="I265" t="str">
        <f t="shared" si="20"/>
        <v>neg_trend</v>
      </c>
      <c r="J265">
        <f t="shared" si="21"/>
        <v>212450000</v>
      </c>
      <c r="K265">
        <f t="shared" si="22"/>
        <v>189170000</v>
      </c>
      <c r="L265">
        <f t="shared" si="23"/>
        <v>170760000</v>
      </c>
      <c r="M265">
        <f t="shared" si="24"/>
        <v>157950000</v>
      </c>
      <c r="N265">
        <f t="shared" si="25"/>
        <v>108560000</v>
      </c>
    </row>
    <row r="266" spans="1:14" x14ac:dyDescent="0.3">
      <c r="A266" s="1">
        <v>10</v>
      </c>
      <c r="B266" t="s">
        <v>1726</v>
      </c>
      <c r="C266" t="s">
        <v>8380</v>
      </c>
      <c r="D266" t="s">
        <v>8381</v>
      </c>
      <c r="E266" t="s">
        <v>8382</v>
      </c>
      <c r="F266" t="s">
        <v>8383</v>
      </c>
      <c r="G266" t="s">
        <v>8384</v>
      </c>
      <c r="I266" t="str">
        <f t="shared" si="20"/>
        <v>neg_trend</v>
      </c>
      <c r="J266">
        <f t="shared" si="21"/>
        <v>212450000</v>
      </c>
      <c r="K266">
        <f t="shared" si="22"/>
        <v>189170000</v>
      </c>
      <c r="L266">
        <f t="shared" si="23"/>
        <v>170760000</v>
      </c>
      <c r="M266">
        <f t="shared" si="24"/>
        <v>157950000</v>
      </c>
      <c r="N266">
        <f t="shared" si="25"/>
        <v>108560000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8385</v>
      </c>
      <c r="E268" t="s">
        <v>8386</v>
      </c>
      <c r="F268" t="s">
        <v>8387</v>
      </c>
      <c r="G268" t="s">
        <v>8388</v>
      </c>
      <c r="I268" t="str">
        <f t="shared" si="20"/>
        <v>N/A</v>
      </c>
      <c r="J268" t="str">
        <f t="shared" si="21"/>
        <v>N/A</v>
      </c>
      <c r="K268">
        <f t="shared" si="22"/>
        <v>-0.10960000000000002</v>
      </c>
      <c r="L268">
        <f t="shared" si="23"/>
        <v>-9.7300000000000011E-2</v>
      </c>
      <c r="M268">
        <f t="shared" si="24"/>
        <v>-7.4999999999999997E-2</v>
      </c>
      <c r="N268">
        <f t="shared" si="25"/>
        <v>-0.31269999999999998</v>
      </c>
    </row>
    <row r="269" spans="1:14" x14ac:dyDescent="0.3">
      <c r="A269" s="1">
        <v>13</v>
      </c>
      <c r="B269" t="s">
        <v>1731</v>
      </c>
      <c r="C269" t="s">
        <v>8389</v>
      </c>
      <c r="D269" t="s">
        <v>8390</v>
      </c>
      <c r="E269" t="s">
        <v>404</v>
      </c>
      <c r="F269" t="s">
        <v>1946</v>
      </c>
      <c r="G269" t="s">
        <v>8391</v>
      </c>
      <c r="I269" t="str">
        <f t="shared" si="20"/>
        <v>neg_trend</v>
      </c>
      <c r="J269">
        <f t="shared" si="21"/>
        <v>0.1027</v>
      </c>
      <c r="K269">
        <f t="shared" si="22"/>
        <v>7.3499999999999996E-2</v>
      </c>
      <c r="L269">
        <f t="shared" si="23"/>
        <v>6.3899999999999998E-2</v>
      </c>
      <c r="M269">
        <f t="shared" si="24"/>
        <v>4.7699999999999999E-2</v>
      </c>
      <c r="N269">
        <f t="shared" si="25"/>
        <v>4.3499999999999997E-2</v>
      </c>
    </row>
    <row r="270" spans="1:14" x14ac:dyDescent="0.3">
      <c r="A270" s="1">
        <v>14</v>
      </c>
      <c r="B270" t="s">
        <v>751</v>
      </c>
      <c r="C270" t="s">
        <v>8392</v>
      </c>
      <c r="D270" t="s">
        <v>8393</v>
      </c>
      <c r="E270" t="s">
        <v>8394</v>
      </c>
      <c r="F270" t="s">
        <v>8395</v>
      </c>
      <c r="G270" t="s">
        <v>8396</v>
      </c>
      <c r="I270" t="str">
        <f t="shared" si="20"/>
        <v>N/A</v>
      </c>
      <c r="J270">
        <f t="shared" si="21"/>
        <v>89930000</v>
      </c>
      <c r="K270">
        <f t="shared" si="22"/>
        <v>72790000</v>
      </c>
      <c r="L270">
        <f t="shared" si="23"/>
        <v>107260000</v>
      </c>
      <c r="M270">
        <f t="shared" si="24"/>
        <v>103370000</v>
      </c>
      <c r="N270">
        <f t="shared" si="25"/>
        <v>96960000</v>
      </c>
    </row>
    <row r="271" spans="1:14" x14ac:dyDescent="0.3">
      <c r="A271" s="1">
        <v>15</v>
      </c>
      <c r="B271" t="s">
        <v>757</v>
      </c>
      <c r="C271" t="s">
        <v>8392</v>
      </c>
      <c r="D271" t="s">
        <v>8393</v>
      </c>
      <c r="E271" t="s">
        <v>8394</v>
      </c>
      <c r="F271" t="s">
        <v>8395</v>
      </c>
      <c r="G271" t="s">
        <v>8396</v>
      </c>
      <c r="I271" t="str">
        <f t="shared" si="20"/>
        <v>N/A</v>
      </c>
      <c r="J271">
        <f t="shared" si="21"/>
        <v>89930000</v>
      </c>
      <c r="K271">
        <f t="shared" si="22"/>
        <v>72790000</v>
      </c>
      <c r="L271">
        <f t="shared" si="23"/>
        <v>107260000</v>
      </c>
      <c r="M271">
        <f t="shared" si="24"/>
        <v>103370000</v>
      </c>
      <c r="N271">
        <f t="shared" si="25"/>
        <v>96960000</v>
      </c>
    </row>
    <row r="272" spans="1:14" x14ac:dyDescent="0.3">
      <c r="A272" s="1">
        <v>16</v>
      </c>
      <c r="B272" t="s">
        <v>762</v>
      </c>
      <c r="C272" t="s">
        <v>8397</v>
      </c>
      <c r="D272" t="s">
        <v>8398</v>
      </c>
      <c r="E272" t="s">
        <v>5955</v>
      </c>
      <c r="F272" t="s">
        <v>7145</v>
      </c>
      <c r="G272" t="s">
        <v>8399</v>
      </c>
      <c r="I272" t="str">
        <f t="shared" si="20"/>
        <v>pos_trend</v>
      </c>
      <c r="J272">
        <f t="shared" si="21"/>
        <v>5230000000</v>
      </c>
      <c r="K272">
        <f t="shared" si="22"/>
        <v>5510000000</v>
      </c>
      <c r="L272">
        <f t="shared" si="23"/>
        <v>5720000000</v>
      </c>
      <c r="M272">
        <f t="shared" si="24"/>
        <v>6440000000</v>
      </c>
      <c r="N272">
        <f t="shared" si="25"/>
        <v>6840000000</v>
      </c>
    </row>
    <row r="273" spans="1:14" x14ac:dyDescent="0.3">
      <c r="A273" s="1">
        <v>17</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20</v>
      </c>
      <c r="B276" t="s">
        <v>778</v>
      </c>
      <c r="C276" t="s">
        <v>8400</v>
      </c>
      <c r="D276" t="s">
        <v>8401</v>
      </c>
      <c r="E276" t="s">
        <v>8402</v>
      </c>
      <c r="F276" t="s">
        <v>8403</v>
      </c>
      <c r="G276" t="s">
        <v>8404</v>
      </c>
      <c r="I276" t="str">
        <f t="shared" si="20"/>
        <v>pos_trend</v>
      </c>
      <c r="J276">
        <f t="shared" si="21"/>
        <v>529320000.00000006</v>
      </c>
      <c r="K276">
        <f t="shared" si="22"/>
        <v>591540000</v>
      </c>
      <c r="L276">
        <f t="shared" si="23"/>
        <v>640530000</v>
      </c>
      <c r="M276">
        <f t="shared" si="24"/>
        <v>771460000</v>
      </c>
      <c r="N276">
        <f t="shared" si="25"/>
        <v>864690000</v>
      </c>
    </row>
    <row r="277" spans="1:14" x14ac:dyDescent="0.3">
      <c r="A277" s="1">
        <v>21</v>
      </c>
      <c r="B277" t="s">
        <v>784</v>
      </c>
      <c r="C277" t="s">
        <v>8405</v>
      </c>
      <c r="D277" t="s">
        <v>8406</v>
      </c>
      <c r="E277" t="s">
        <v>8407</v>
      </c>
      <c r="F277" t="s">
        <v>8408</v>
      </c>
      <c r="G277" t="s">
        <v>8409</v>
      </c>
      <c r="I277" t="str">
        <f t="shared" si="20"/>
        <v>pos_trend</v>
      </c>
      <c r="J277" t="str">
        <f t="shared" si="21"/>
        <v>225000</v>
      </c>
      <c r="K277" t="str">
        <f t="shared" si="22"/>
        <v>235000</v>
      </c>
      <c r="L277" t="str">
        <f t="shared" si="23"/>
        <v>237000</v>
      </c>
      <c r="M277" t="str">
        <f t="shared" si="24"/>
        <v>260000</v>
      </c>
      <c r="N277" t="str">
        <f t="shared" si="25"/>
        <v>268000</v>
      </c>
    </row>
    <row r="278" spans="1:14" x14ac:dyDescent="0.3">
      <c r="A278" s="1">
        <v>22</v>
      </c>
      <c r="B278" t="s">
        <v>1760</v>
      </c>
      <c r="C278" t="s">
        <v>8410</v>
      </c>
      <c r="D278" t="s">
        <v>8411</v>
      </c>
      <c r="E278" t="s">
        <v>8412</v>
      </c>
      <c r="F278" t="s">
        <v>8413</v>
      </c>
      <c r="G278" t="s">
        <v>8414</v>
      </c>
      <c r="I278" t="str">
        <f t="shared" si="20"/>
        <v>pos_trend</v>
      </c>
      <c r="J278">
        <f t="shared" si="21"/>
        <v>269950000</v>
      </c>
      <c r="K278">
        <f t="shared" si="22"/>
        <v>305180000</v>
      </c>
      <c r="L278">
        <f t="shared" si="23"/>
        <v>311980000</v>
      </c>
      <c r="M278">
        <f t="shared" si="24"/>
        <v>405490000</v>
      </c>
      <c r="N278">
        <f t="shared" si="25"/>
        <v>451660000</v>
      </c>
    </row>
    <row r="279" spans="1:14" x14ac:dyDescent="0.3">
      <c r="A279" s="1">
        <v>23</v>
      </c>
      <c r="B279" t="s">
        <v>790</v>
      </c>
      <c r="C279" t="s">
        <v>8415</v>
      </c>
      <c r="D279" t="s">
        <v>8416</v>
      </c>
      <c r="E279" t="s">
        <v>8417</v>
      </c>
      <c r="F279" t="s">
        <v>8418</v>
      </c>
      <c r="G279" t="s">
        <v>8419</v>
      </c>
      <c r="I279" t="str">
        <f t="shared" si="20"/>
        <v>pos_trend</v>
      </c>
      <c r="J279">
        <f t="shared" si="21"/>
        <v>263670000.00000003</v>
      </c>
      <c r="K279">
        <f t="shared" si="22"/>
        <v>293560000</v>
      </c>
      <c r="L279">
        <f t="shared" si="23"/>
        <v>330440000</v>
      </c>
      <c r="M279">
        <f t="shared" si="24"/>
        <v>368170000</v>
      </c>
      <c r="N279">
        <f t="shared" si="25"/>
        <v>414100000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718</v>
      </c>
      <c r="D282" t="s">
        <v>7281</v>
      </c>
      <c r="E282" t="s">
        <v>4248</v>
      </c>
      <c r="F282" t="s">
        <v>979</v>
      </c>
      <c r="G282" t="s">
        <v>8420</v>
      </c>
      <c r="I282" t="str">
        <f t="shared" si="20"/>
        <v>N/A</v>
      </c>
      <c r="J282">
        <f t="shared" si="21"/>
        <v>5480000</v>
      </c>
      <c r="K282" t="str">
        <f t="shared" si="22"/>
        <v>(2.02M)</v>
      </c>
      <c r="L282">
        <f t="shared" si="23"/>
        <v>3390000</v>
      </c>
      <c r="M282">
        <f t="shared" si="24"/>
        <v>1310000</v>
      </c>
      <c r="N282" t="str">
        <f t="shared" si="25"/>
        <v>173000</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2508</v>
      </c>
      <c r="D284" t="s">
        <v>8421</v>
      </c>
      <c r="E284" t="s">
        <v>8422</v>
      </c>
      <c r="F284" t="s">
        <v>8423</v>
      </c>
      <c r="G284" t="s">
        <v>8424</v>
      </c>
      <c r="I284" t="str">
        <f t="shared" si="20"/>
        <v>N/A</v>
      </c>
      <c r="J284" t="str">
        <f t="shared" si="21"/>
        <v>(10M)</v>
      </c>
      <c r="K284" t="str">
        <f t="shared" si="22"/>
        <v>(5.41M)</v>
      </c>
      <c r="L284" t="str">
        <f t="shared" si="23"/>
        <v>(5.52M)</v>
      </c>
      <c r="M284" t="str">
        <f t="shared" si="24"/>
        <v>(3.76M)</v>
      </c>
      <c r="N284" t="str">
        <f t="shared" si="25"/>
        <v>(1.51M)</v>
      </c>
    </row>
    <row r="285" spans="1:14" x14ac:dyDescent="0.3">
      <c r="A285" s="1">
        <v>29</v>
      </c>
      <c r="B285" t="s">
        <v>805</v>
      </c>
      <c r="C285" t="s">
        <v>332</v>
      </c>
      <c r="D285" t="s">
        <v>332</v>
      </c>
      <c r="E285" t="s">
        <v>332</v>
      </c>
      <c r="F285" t="s">
        <v>332</v>
      </c>
      <c r="G285" t="s">
        <v>332</v>
      </c>
      <c r="I285" t="str">
        <f t="shared" si="20"/>
        <v>N/A</v>
      </c>
      <c r="J285" t="str">
        <f t="shared" si="21"/>
        <v>N/A</v>
      </c>
      <c r="K285" t="str">
        <f t="shared" si="22"/>
        <v>N/A</v>
      </c>
      <c r="L285" t="str">
        <f t="shared" si="23"/>
        <v>N/A</v>
      </c>
      <c r="M285" t="str">
        <f t="shared" si="24"/>
        <v>N/A</v>
      </c>
      <c r="N285" t="str">
        <f t="shared" si="25"/>
        <v>N/A</v>
      </c>
    </row>
    <row r="286" spans="1:14" x14ac:dyDescent="0.3">
      <c r="A286" s="1">
        <v>30</v>
      </c>
      <c r="B286" t="s">
        <v>809</v>
      </c>
      <c r="C286" t="s">
        <v>8425</v>
      </c>
      <c r="D286" t="s">
        <v>270</v>
      </c>
      <c r="E286" t="s">
        <v>8426</v>
      </c>
      <c r="F286" t="s">
        <v>3359</v>
      </c>
      <c r="G286" t="s">
        <v>8246</v>
      </c>
      <c r="I286" t="str">
        <f t="shared" si="20"/>
        <v>pos_trend</v>
      </c>
      <c r="J286">
        <f t="shared" si="21"/>
        <v>9.1899999999999996E-2</v>
      </c>
      <c r="K286">
        <f t="shared" si="22"/>
        <v>9.6999999999999989E-2</v>
      </c>
      <c r="L286">
        <f t="shared" si="23"/>
        <v>0.10060000000000001</v>
      </c>
      <c r="M286">
        <f t="shared" si="24"/>
        <v>0.107</v>
      </c>
      <c r="N286">
        <f t="shared" si="25"/>
        <v>0.11220000000000001</v>
      </c>
    </row>
    <row r="287" spans="1:14" x14ac:dyDescent="0.3">
      <c r="A287" s="1">
        <v>31</v>
      </c>
      <c r="B287" t="s">
        <v>815</v>
      </c>
      <c r="C287" t="s">
        <v>8400</v>
      </c>
      <c r="D287" t="s">
        <v>8401</v>
      </c>
      <c r="E287" t="s">
        <v>8402</v>
      </c>
      <c r="F287" t="s">
        <v>8403</v>
      </c>
      <c r="G287" t="s">
        <v>8404</v>
      </c>
      <c r="I287" t="str">
        <f t="shared" si="20"/>
        <v>pos_trend</v>
      </c>
      <c r="J287">
        <f t="shared" si="21"/>
        <v>529320000.00000006</v>
      </c>
      <c r="K287">
        <f t="shared" si="22"/>
        <v>591540000</v>
      </c>
      <c r="L287">
        <f t="shared" si="23"/>
        <v>640530000</v>
      </c>
      <c r="M287">
        <f t="shared" si="24"/>
        <v>771460000</v>
      </c>
      <c r="N287">
        <f t="shared" si="25"/>
        <v>864690000</v>
      </c>
    </row>
    <row r="288" spans="1:14" x14ac:dyDescent="0.3">
      <c r="A288" s="1">
        <v>32</v>
      </c>
      <c r="B288" t="s">
        <v>816</v>
      </c>
      <c r="C288" t="s">
        <v>8425</v>
      </c>
      <c r="D288" t="s">
        <v>270</v>
      </c>
      <c r="E288" t="s">
        <v>8426</v>
      </c>
      <c r="F288" t="s">
        <v>3359</v>
      </c>
      <c r="G288" t="s">
        <v>8246</v>
      </c>
      <c r="I288" t="str">
        <f t="shared" si="20"/>
        <v>pos_trend</v>
      </c>
      <c r="J288">
        <f t="shared" si="21"/>
        <v>9.1899999999999996E-2</v>
      </c>
      <c r="K288">
        <f t="shared" si="22"/>
        <v>9.6999999999999989E-2</v>
      </c>
      <c r="L288">
        <f t="shared" si="23"/>
        <v>0.10060000000000001</v>
      </c>
      <c r="M288">
        <f t="shared" si="24"/>
        <v>0.107</v>
      </c>
      <c r="N288">
        <f t="shared" si="25"/>
        <v>0.11220000000000001</v>
      </c>
    </row>
    <row r="289" spans="1:14" x14ac:dyDescent="0.3">
      <c r="A289" s="1">
        <v>33</v>
      </c>
      <c r="B289" t="s">
        <v>1798</v>
      </c>
      <c r="C289" t="s">
        <v>332</v>
      </c>
      <c r="D289" t="s">
        <v>332</v>
      </c>
      <c r="E289" t="s">
        <v>332</v>
      </c>
      <c r="F289" t="s">
        <v>332</v>
      </c>
      <c r="G289" t="s">
        <v>8427</v>
      </c>
      <c r="I289" t="str">
        <f t="shared" si="20"/>
        <v>N/A</v>
      </c>
      <c r="J289" t="str">
        <f t="shared" si="21"/>
        <v>N/A</v>
      </c>
      <c r="K289" t="str">
        <f t="shared" si="22"/>
        <v>N/A</v>
      </c>
      <c r="L289" t="str">
        <f t="shared" si="23"/>
        <v>N/A</v>
      </c>
      <c r="M289" t="str">
        <f t="shared" si="24"/>
        <v>N/A</v>
      </c>
      <c r="N289">
        <f t="shared" si="25"/>
        <v>9.3699999999999992E-2</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8400</v>
      </c>
      <c r="D291" t="s">
        <v>8401</v>
      </c>
      <c r="E291" t="s">
        <v>8402</v>
      </c>
      <c r="F291" t="s">
        <v>8403</v>
      </c>
      <c r="G291" t="s">
        <v>8404</v>
      </c>
      <c r="I291" t="str">
        <f t="shared" si="20"/>
        <v>pos_trend</v>
      </c>
      <c r="J291">
        <f t="shared" si="21"/>
        <v>529320000.00000006</v>
      </c>
      <c r="K291">
        <f t="shared" si="22"/>
        <v>591540000</v>
      </c>
      <c r="L291">
        <f t="shared" si="23"/>
        <v>640530000</v>
      </c>
      <c r="M291">
        <f t="shared" si="24"/>
        <v>771460000</v>
      </c>
      <c r="N291">
        <f t="shared" si="25"/>
        <v>864690000</v>
      </c>
    </row>
    <row r="292" spans="1:14" x14ac:dyDescent="0.3">
      <c r="A292" s="1">
        <v>36</v>
      </c>
      <c r="B292" t="s">
        <v>819</v>
      </c>
      <c r="C292" t="s">
        <v>6048</v>
      </c>
      <c r="D292" t="s">
        <v>8346</v>
      </c>
      <c r="E292" t="s">
        <v>8347</v>
      </c>
      <c r="F292" t="s">
        <v>8348</v>
      </c>
      <c r="G292" t="s">
        <v>8349</v>
      </c>
      <c r="I292" t="str">
        <f t="shared" si="20"/>
        <v>pos_trend</v>
      </c>
      <c r="J292">
        <f t="shared" si="21"/>
        <v>5760000000</v>
      </c>
      <c r="K292">
        <f t="shared" si="22"/>
        <v>6100000000</v>
      </c>
      <c r="L292">
        <f t="shared" si="23"/>
        <v>6360000000</v>
      </c>
      <c r="M292">
        <f t="shared" si="24"/>
        <v>7210000000</v>
      </c>
      <c r="N292">
        <f t="shared" si="25"/>
        <v>7710000000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8428</v>
      </c>
      <c r="D295" t="s">
        <v>8429</v>
      </c>
      <c r="E295" t="s">
        <v>8430</v>
      </c>
      <c r="F295" t="s">
        <v>2451</v>
      </c>
      <c r="G295" t="s">
        <v>3916</v>
      </c>
      <c r="I295" t="str">
        <f t="shared" si="20"/>
        <v>N/A</v>
      </c>
      <c r="J295" t="str">
        <f t="shared" si="21"/>
        <v>(6.26M)</v>
      </c>
      <c r="K295" t="str">
        <f t="shared" si="22"/>
        <v>(9.29M)</v>
      </c>
      <c r="L295" t="str">
        <f t="shared" si="23"/>
        <v>(7.68M)</v>
      </c>
      <c r="M295" t="str">
        <f t="shared" si="24"/>
        <v>(10.49M)</v>
      </c>
      <c r="N295" t="str">
        <f t="shared" si="25"/>
        <v>(10.4M)</v>
      </c>
    </row>
    <row r="296" spans="1:14" x14ac:dyDescent="0.3">
      <c r="A296" s="1">
        <v>1</v>
      </c>
      <c r="B296" t="s">
        <v>887</v>
      </c>
      <c r="C296" t="s">
        <v>8428</v>
      </c>
      <c r="D296" t="s">
        <v>8429</v>
      </c>
      <c r="E296" t="s">
        <v>8430</v>
      </c>
      <c r="F296" t="s">
        <v>2451</v>
      </c>
      <c r="G296" t="s">
        <v>3916</v>
      </c>
      <c r="I296" t="str">
        <f t="shared" si="20"/>
        <v>N/A</v>
      </c>
      <c r="J296" t="str">
        <f t="shared" si="21"/>
        <v>(6.26M)</v>
      </c>
      <c r="K296" t="str">
        <f t="shared" si="22"/>
        <v>(9.29M)</v>
      </c>
      <c r="L296" t="str">
        <f t="shared" si="23"/>
        <v>(7.68M)</v>
      </c>
      <c r="M296" t="str">
        <f t="shared" si="24"/>
        <v>(10.49M)</v>
      </c>
      <c r="N296" t="str">
        <f t="shared" si="25"/>
        <v>(10.4M)</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8431</v>
      </c>
      <c r="D298" t="s">
        <v>332</v>
      </c>
      <c r="E298" t="s">
        <v>332</v>
      </c>
      <c r="F298" t="s">
        <v>8432</v>
      </c>
      <c r="G298" t="s">
        <v>332</v>
      </c>
      <c r="I298" t="str">
        <f t="shared" si="20"/>
        <v>N/A</v>
      </c>
      <c r="J298" t="str">
        <f t="shared" si="21"/>
        <v>(8.97M)</v>
      </c>
      <c r="K298" t="str">
        <f t="shared" si="22"/>
        <v>N/A</v>
      </c>
      <c r="L298" t="str">
        <f t="shared" si="23"/>
        <v>N/A</v>
      </c>
      <c r="M298" t="str">
        <f t="shared" si="24"/>
        <v>(13.45M)</v>
      </c>
      <c r="N298" t="str">
        <f t="shared" si="25"/>
        <v>N/A</v>
      </c>
    </row>
    <row r="299" spans="1:14" x14ac:dyDescent="0.3">
      <c r="A299" s="1">
        <v>4</v>
      </c>
      <c r="B299" t="s">
        <v>914</v>
      </c>
      <c r="C299" t="s">
        <v>8433</v>
      </c>
      <c r="D299" t="s">
        <v>8434</v>
      </c>
      <c r="E299" t="s">
        <v>2157</v>
      </c>
      <c r="F299" t="s">
        <v>168</v>
      </c>
      <c r="G299" t="s">
        <v>8435</v>
      </c>
      <c r="I299" t="str">
        <f t="shared" si="20"/>
        <v>N/A</v>
      </c>
      <c r="J299" t="str">
        <f t="shared" si="21"/>
        <v>67000</v>
      </c>
      <c r="K299">
        <f t="shared" si="22"/>
        <v>10550000</v>
      </c>
      <c r="L299">
        <f t="shared" si="23"/>
        <v>1220000</v>
      </c>
      <c r="M299">
        <f t="shared" si="24"/>
        <v>1230000</v>
      </c>
      <c r="N299">
        <f t="shared" si="25"/>
        <v>9010000</v>
      </c>
    </row>
    <row r="300" spans="1:14" x14ac:dyDescent="0.3">
      <c r="A300" s="1">
        <v>5</v>
      </c>
      <c r="B300" t="s">
        <v>917</v>
      </c>
      <c r="C300" t="s">
        <v>8436</v>
      </c>
      <c r="D300" t="s">
        <v>8437</v>
      </c>
      <c r="E300" t="s">
        <v>8438</v>
      </c>
      <c r="F300" t="s">
        <v>8439</v>
      </c>
      <c r="G300" t="s">
        <v>8440</v>
      </c>
      <c r="I300" t="str">
        <f t="shared" si="20"/>
        <v>N/A</v>
      </c>
      <c r="J300">
        <f t="shared" si="21"/>
        <v>37940000</v>
      </c>
      <c r="K300" t="str">
        <f t="shared" si="22"/>
        <v>(125.32M)</v>
      </c>
      <c r="L300" t="str">
        <f t="shared" si="23"/>
        <v>(8.71M)</v>
      </c>
      <c r="M300" t="str">
        <f t="shared" si="24"/>
        <v>(68.48M)</v>
      </c>
      <c r="N300" t="str">
        <f t="shared" si="25"/>
        <v>(9.95M)</v>
      </c>
    </row>
    <row r="301" spans="1:14" x14ac:dyDescent="0.3">
      <c r="A301" s="1">
        <v>6</v>
      </c>
      <c r="B301" t="s">
        <v>918</v>
      </c>
      <c r="C301" t="s">
        <v>8441</v>
      </c>
      <c r="D301" t="s">
        <v>8442</v>
      </c>
      <c r="E301" t="s">
        <v>8443</v>
      </c>
      <c r="F301" t="s">
        <v>8444</v>
      </c>
      <c r="G301" t="s">
        <v>8445</v>
      </c>
      <c r="I301" t="str">
        <f t="shared" si="20"/>
        <v>N/A</v>
      </c>
      <c r="J301" t="str">
        <f t="shared" si="21"/>
        <v>(128.15M)</v>
      </c>
      <c r="K301" t="str">
        <f t="shared" si="22"/>
        <v>(272.54M)</v>
      </c>
      <c r="L301" t="str">
        <f t="shared" si="23"/>
        <v>(120.73M)</v>
      </c>
      <c r="M301" t="str">
        <f t="shared" si="24"/>
        <v>(252.07M)</v>
      </c>
      <c r="N301" t="str">
        <f t="shared" si="25"/>
        <v>(178.15M)</v>
      </c>
    </row>
    <row r="302" spans="1:14" x14ac:dyDescent="0.3">
      <c r="A302" s="1">
        <v>7</v>
      </c>
      <c r="B302" t="s">
        <v>919</v>
      </c>
      <c r="C302" t="s">
        <v>8446</v>
      </c>
      <c r="D302" t="s">
        <v>8447</v>
      </c>
      <c r="E302" t="s">
        <v>6448</v>
      </c>
      <c r="F302" t="s">
        <v>8448</v>
      </c>
      <c r="G302" t="s">
        <v>8449</v>
      </c>
      <c r="I302" t="str">
        <f t="shared" si="20"/>
        <v>N/A</v>
      </c>
      <c r="J302">
        <f t="shared" si="21"/>
        <v>166090000</v>
      </c>
      <c r="K302">
        <f t="shared" si="22"/>
        <v>147220000</v>
      </c>
      <c r="L302">
        <f t="shared" si="23"/>
        <v>112020000</v>
      </c>
      <c r="M302">
        <f t="shared" si="24"/>
        <v>183590000</v>
      </c>
      <c r="N302">
        <f t="shared" si="25"/>
        <v>168200000</v>
      </c>
    </row>
    <row r="303" spans="1:14" x14ac:dyDescent="0.3">
      <c r="A303" s="1">
        <v>8</v>
      </c>
      <c r="B303" t="s">
        <v>1828</v>
      </c>
      <c r="C303" t="s">
        <v>8450</v>
      </c>
      <c r="D303" t="s">
        <v>8451</v>
      </c>
      <c r="E303" t="s">
        <v>8452</v>
      </c>
      <c r="F303" t="s">
        <v>8453</v>
      </c>
      <c r="G303" t="s">
        <v>8454</v>
      </c>
      <c r="I303" t="str">
        <f t="shared" si="20"/>
        <v>N/A</v>
      </c>
      <c r="J303" t="str">
        <f t="shared" si="21"/>
        <v>(325.22M)</v>
      </c>
      <c r="K303" t="str">
        <f t="shared" si="22"/>
        <v>(84.26M)</v>
      </c>
      <c r="L303" t="str">
        <f t="shared" si="23"/>
        <v>(266.96M)</v>
      </c>
      <c r="M303" t="str">
        <f t="shared" si="24"/>
        <v>(114.55M)</v>
      </c>
      <c r="N303" t="str">
        <f t="shared" si="25"/>
        <v>(227.9M)</v>
      </c>
    </row>
    <row r="304" spans="1:14" x14ac:dyDescent="0.3">
      <c r="A304" s="1">
        <v>9</v>
      </c>
      <c r="B304" t="s">
        <v>1834</v>
      </c>
      <c r="C304" t="s">
        <v>332</v>
      </c>
      <c r="D304" t="s">
        <v>8455</v>
      </c>
      <c r="E304" t="s">
        <v>456</v>
      </c>
      <c r="F304" t="s">
        <v>8456</v>
      </c>
      <c r="G304" t="s">
        <v>332</v>
      </c>
      <c r="I304" t="str">
        <f t="shared" si="20"/>
        <v>N/A</v>
      </c>
      <c r="J304" t="str">
        <f t="shared" si="21"/>
        <v>N/A</v>
      </c>
      <c r="K304">
        <f t="shared" si="22"/>
        <v>39310000</v>
      </c>
      <c r="L304">
        <f t="shared" si="23"/>
        <v>2009999.9999999998</v>
      </c>
      <c r="M304" t="str">
        <f t="shared" si="24"/>
        <v>876000</v>
      </c>
      <c r="N304" t="str">
        <f t="shared" si="25"/>
        <v>N/A</v>
      </c>
    </row>
    <row r="305" spans="1:14" x14ac:dyDescent="0.3">
      <c r="A305" s="1">
        <v>10</v>
      </c>
      <c r="B305" t="s">
        <v>920</v>
      </c>
      <c r="C305" t="s">
        <v>8457</v>
      </c>
      <c r="D305" t="s">
        <v>8457</v>
      </c>
      <c r="E305" t="s">
        <v>8458</v>
      </c>
      <c r="F305" t="s">
        <v>8459</v>
      </c>
      <c r="G305" t="s">
        <v>8460</v>
      </c>
      <c r="I305" t="str">
        <f t="shared" si="20"/>
        <v>N/A</v>
      </c>
      <c r="J305" t="str">
        <f t="shared" si="21"/>
        <v>(267,000)</v>
      </c>
      <c r="K305" t="str">
        <f t="shared" si="22"/>
        <v>(267,000)</v>
      </c>
      <c r="L305" t="str">
        <f t="shared" si="23"/>
        <v>(11.28M)</v>
      </c>
      <c r="M305" t="str">
        <f t="shared" si="24"/>
        <v>(162,000)</v>
      </c>
      <c r="N305" t="str">
        <f t="shared" si="25"/>
        <v>(163,000)</v>
      </c>
    </row>
    <row r="306" spans="1:14" x14ac:dyDescent="0.3">
      <c r="A306" s="1">
        <v>11</v>
      </c>
      <c r="B306" t="s">
        <v>921</v>
      </c>
      <c r="C306" t="s">
        <v>8461</v>
      </c>
      <c r="D306" t="s">
        <v>332</v>
      </c>
      <c r="E306" t="s">
        <v>8462</v>
      </c>
      <c r="F306" t="s">
        <v>332</v>
      </c>
      <c r="G306" t="s">
        <v>332</v>
      </c>
      <c r="I306" t="str">
        <f t="shared" si="20"/>
        <v>N/A</v>
      </c>
      <c r="J306">
        <f t="shared" si="21"/>
        <v>8950000</v>
      </c>
      <c r="K306" t="str">
        <f t="shared" si="22"/>
        <v>N/A</v>
      </c>
      <c r="L306">
        <f t="shared" si="23"/>
        <v>6310000</v>
      </c>
      <c r="M306" t="str">
        <f t="shared" si="24"/>
        <v>N/A</v>
      </c>
      <c r="N306" t="str">
        <f t="shared" si="25"/>
        <v>N/A</v>
      </c>
    </row>
    <row r="307" spans="1:14" x14ac:dyDescent="0.3">
      <c r="A307" s="1">
        <v>12</v>
      </c>
      <c r="B307" t="s">
        <v>923</v>
      </c>
      <c r="C307" t="s">
        <v>8463</v>
      </c>
      <c r="D307" t="s">
        <v>8464</v>
      </c>
      <c r="E307" t="s">
        <v>8465</v>
      </c>
      <c r="F307" t="s">
        <v>8466</v>
      </c>
      <c r="G307" t="s">
        <v>8467</v>
      </c>
      <c r="I307" t="str">
        <f t="shared" si="20"/>
        <v>N/A</v>
      </c>
      <c r="J307" t="str">
        <f t="shared" si="21"/>
        <v>(293.76M)</v>
      </c>
      <c r="K307" t="str">
        <f t="shared" si="22"/>
        <v>(169.29M)</v>
      </c>
      <c r="L307" t="str">
        <f t="shared" si="23"/>
        <v>(285.09M)</v>
      </c>
      <c r="M307" t="str">
        <f t="shared" si="24"/>
        <v>(205.02M)</v>
      </c>
      <c r="N307" t="str">
        <f t="shared" si="25"/>
        <v>(239.4M)</v>
      </c>
    </row>
    <row r="308" spans="1:14" x14ac:dyDescent="0.3">
      <c r="A308" s="1">
        <v>13</v>
      </c>
      <c r="B308" t="s">
        <v>929</v>
      </c>
      <c r="C308" t="s">
        <v>332</v>
      </c>
      <c r="D308" t="s">
        <v>8468</v>
      </c>
      <c r="E308" t="s">
        <v>8469</v>
      </c>
      <c r="F308" t="s">
        <v>8470</v>
      </c>
      <c r="G308" t="s">
        <v>8471</v>
      </c>
      <c r="I308" t="str">
        <f t="shared" si="20"/>
        <v>N/A</v>
      </c>
      <c r="J308" t="str">
        <f t="shared" si="21"/>
        <v>N/A</v>
      </c>
      <c r="K308">
        <f t="shared" si="22"/>
        <v>0.42369999999999997</v>
      </c>
      <c r="L308">
        <f t="shared" si="23"/>
        <v>-0.68400000000000005</v>
      </c>
      <c r="M308">
        <f t="shared" si="24"/>
        <v>0.28089999999999998</v>
      </c>
      <c r="N308">
        <f t="shared" si="25"/>
        <v>-0.16769999999999999</v>
      </c>
    </row>
    <row r="309" spans="1:14" x14ac:dyDescent="0.3">
      <c r="A309" s="1">
        <v>14</v>
      </c>
      <c r="B309" t="s">
        <v>1852</v>
      </c>
      <c r="C309" t="s">
        <v>8472</v>
      </c>
      <c r="D309" t="s">
        <v>8473</v>
      </c>
      <c r="E309" t="s">
        <v>8474</v>
      </c>
      <c r="F309" t="s">
        <v>8475</v>
      </c>
      <c r="G309" t="s">
        <v>8476</v>
      </c>
      <c r="I309" t="str">
        <f t="shared" si="20"/>
        <v>N/A</v>
      </c>
      <c r="J309">
        <f t="shared" si="21"/>
        <v>-1.4972999999999999</v>
      </c>
      <c r="K309">
        <f t="shared" si="22"/>
        <v>-0.82209999999999994</v>
      </c>
      <c r="L309">
        <f t="shared" si="23"/>
        <v>-1.3171000000000002</v>
      </c>
      <c r="M309">
        <f t="shared" si="24"/>
        <v>-0.87040000000000006</v>
      </c>
      <c r="N309">
        <f t="shared" si="25"/>
        <v>-0.97060000000000002</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8477</v>
      </c>
      <c r="D312" t="s">
        <v>8478</v>
      </c>
      <c r="E312" t="s">
        <v>8479</v>
      </c>
      <c r="F312" t="s">
        <v>8480</v>
      </c>
      <c r="G312" t="s">
        <v>2494</v>
      </c>
      <c r="I312" t="str">
        <f t="shared" si="20"/>
        <v>N/A</v>
      </c>
      <c r="J312" t="str">
        <f t="shared" si="21"/>
        <v>(22.49M)</v>
      </c>
      <c r="K312" t="str">
        <f t="shared" si="22"/>
        <v>(15.12M)</v>
      </c>
      <c r="L312" t="str">
        <f t="shared" si="23"/>
        <v>(22.44M)</v>
      </c>
      <c r="M312" t="str">
        <f t="shared" si="24"/>
        <v>(26.17M)</v>
      </c>
      <c r="N312" t="str">
        <f t="shared" si="25"/>
        <v>(29.71M)</v>
      </c>
    </row>
    <row r="313" spans="1:14" x14ac:dyDescent="0.3">
      <c r="A313" s="1">
        <v>1</v>
      </c>
      <c r="B313" t="s">
        <v>946</v>
      </c>
      <c r="C313" t="s">
        <v>8477</v>
      </c>
      <c r="D313" t="s">
        <v>8478</v>
      </c>
      <c r="E313" t="s">
        <v>8479</v>
      </c>
      <c r="F313" t="s">
        <v>8480</v>
      </c>
      <c r="G313" t="s">
        <v>2494</v>
      </c>
      <c r="I313" t="str">
        <f t="shared" si="20"/>
        <v>N/A</v>
      </c>
      <c r="J313" t="str">
        <f t="shared" si="21"/>
        <v>(22.49M)</v>
      </c>
      <c r="K313" t="str">
        <f t="shared" si="22"/>
        <v>(15.12M)</v>
      </c>
      <c r="L313" t="str">
        <f t="shared" si="23"/>
        <v>(22.44M)</v>
      </c>
      <c r="M313" t="str">
        <f t="shared" si="24"/>
        <v>(26.17M)</v>
      </c>
      <c r="N313" t="str">
        <f t="shared" si="25"/>
        <v>(29.71M)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8481</v>
      </c>
      <c r="E315" t="s">
        <v>8482</v>
      </c>
      <c r="F315" t="s">
        <v>8483</v>
      </c>
      <c r="G315" t="s">
        <v>8484</v>
      </c>
      <c r="I315" t="str">
        <f t="shared" si="20"/>
        <v>N/A</v>
      </c>
      <c r="J315" t="str">
        <f t="shared" si="21"/>
        <v>N/A</v>
      </c>
      <c r="K315">
        <f t="shared" si="22"/>
        <v>0.32770000000000005</v>
      </c>
      <c r="L315">
        <f t="shared" si="23"/>
        <v>-0.48409999999999997</v>
      </c>
      <c r="M315">
        <f t="shared" si="24"/>
        <v>-0.16620000000000001</v>
      </c>
      <c r="N315">
        <f t="shared" si="25"/>
        <v>-0.13519999999999999</v>
      </c>
    </row>
    <row r="316" spans="1:14" x14ac:dyDescent="0.3">
      <c r="A316" s="1">
        <v>4</v>
      </c>
      <c r="B316" t="s">
        <v>1878</v>
      </c>
      <c r="C316" t="s">
        <v>5368</v>
      </c>
      <c r="D316" t="s">
        <v>8485</v>
      </c>
      <c r="E316" t="s">
        <v>8486</v>
      </c>
      <c r="F316" t="s">
        <v>8487</v>
      </c>
      <c r="G316" t="s">
        <v>8488</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21070000</v>
      </c>
      <c r="K316">
        <f t="shared" ref="K316:K379" si="28">IF(TRIM(D316)="-", "N/A", IF(RIGHT(D316,1)="M",1000000*VALUE(LEFT(D316,LEN(D316)-1)),IF(RIGHT(D316,1)="B",1000000000*VALUE(LEFT(D316,LEN(D316)-1)),IF(RIGHT(D316,1)="%",0.01*VALUE(LEFT(D316,LEN(D316)-1)),D316))))</f>
        <v>79140000</v>
      </c>
      <c r="L316">
        <f t="shared" ref="L316:L379" si="29">IF(TRIM(E316)="-", "N/A", IF(RIGHT(E316,1)="M",1000000*VALUE(LEFT(E316,LEN(E316)-1)),IF(RIGHT(E316,1)="B",1000000000*VALUE(LEFT(E316,LEN(E316)-1)),IF(RIGHT(E316,1)="%",0.01*VALUE(LEFT(E316,LEN(E316)-1)),E316))))</f>
        <v>94010000</v>
      </c>
      <c r="M316">
        <f t="shared" ref="M316:M379" si="30">IF(TRIM(F316)="-", "N/A", IF(RIGHT(F316,1)="M",1000000*VALUE(LEFT(F316,LEN(F316)-1)),IF(RIGHT(F316,1)="B",1000000000*VALUE(LEFT(F316,LEN(F316)-1)),IF(RIGHT(F316,1)="%",0.01*VALUE(LEFT(F316,LEN(F316)-1)),F316))))</f>
        <v>80730000</v>
      </c>
      <c r="N316">
        <f t="shared" ref="N316:N379" si="31">IF(TRIM(G316)="-", "N/A", IF(RIGHT(G316,1)="M",1000000*VALUE(LEFT(G316,LEN(G316)-1)),IF(RIGHT(G316,1)="B",1000000000*VALUE(LEFT(G316,LEN(G316)-1)),IF(RIGHT(G316,1)="%",0.01*VALUE(LEFT(G316,LEN(G316)-1)),G316))))</f>
        <v>104800000</v>
      </c>
    </row>
    <row r="317" spans="1:14" x14ac:dyDescent="0.3">
      <c r="A317" s="1">
        <v>5</v>
      </c>
      <c r="B317" t="s">
        <v>1879</v>
      </c>
      <c r="C317" t="s">
        <v>8489</v>
      </c>
      <c r="D317" t="s">
        <v>6007</v>
      </c>
      <c r="E317" t="s">
        <v>8490</v>
      </c>
      <c r="F317" t="s">
        <v>8491</v>
      </c>
      <c r="G317" t="s">
        <v>8492</v>
      </c>
      <c r="I317" t="str">
        <f t="shared" si="26"/>
        <v>N/A</v>
      </c>
      <c r="J317">
        <f t="shared" si="27"/>
        <v>333490000</v>
      </c>
      <c r="K317">
        <f t="shared" si="28"/>
        <v>300000000</v>
      </c>
      <c r="L317">
        <f t="shared" si="29"/>
        <v>318060000</v>
      </c>
      <c r="M317">
        <f t="shared" si="30"/>
        <v>428710000</v>
      </c>
      <c r="N317">
        <f t="shared" si="31"/>
        <v>350740000</v>
      </c>
    </row>
    <row r="318" spans="1:14" x14ac:dyDescent="0.3">
      <c r="A318" s="1">
        <v>6</v>
      </c>
      <c r="B318" t="s">
        <v>947</v>
      </c>
      <c r="C318" t="s">
        <v>2443</v>
      </c>
      <c r="D318" t="s">
        <v>2883</v>
      </c>
      <c r="E318" t="s">
        <v>2885</v>
      </c>
      <c r="F318" t="s">
        <v>8493</v>
      </c>
      <c r="G318" t="s">
        <v>8494</v>
      </c>
      <c r="I318" t="str">
        <f t="shared" si="26"/>
        <v>N/A</v>
      </c>
      <c r="J318">
        <f t="shared" si="27"/>
        <v>2800000</v>
      </c>
      <c r="K318">
        <f t="shared" si="28"/>
        <v>3440000</v>
      </c>
      <c r="L318">
        <f t="shared" si="29"/>
        <v>3890000</v>
      </c>
      <c r="M318">
        <f t="shared" si="30"/>
        <v>4059999.9999999995</v>
      </c>
      <c r="N318">
        <f t="shared" si="31"/>
        <v>2520000</v>
      </c>
    </row>
    <row r="319" spans="1:14" x14ac:dyDescent="0.3">
      <c r="A319" s="1">
        <v>7</v>
      </c>
      <c r="B319" t="s">
        <v>953</v>
      </c>
      <c r="C319" t="s">
        <v>332</v>
      </c>
      <c r="D319" t="s">
        <v>332</v>
      </c>
      <c r="E319" t="s">
        <v>332</v>
      </c>
      <c r="F319" t="s">
        <v>332</v>
      </c>
      <c r="G319" t="s">
        <v>332</v>
      </c>
      <c r="I319" t="str">
        <f t="shared" si="26"/>
        <v>N/A</v>
      </c>
      <c r="J319" t="str">
        <f t="shared" si="27"/>
        <v>N/A</v>
      </c>
      <c r="K319" t="str">
        <f t="shared" si="28"/>
        <v>N/A</v>
      </c>
      <c r="L319" t="str">
        <f t="shared" si="29"/>
        <v>N/A</v>
      </c>
      <c r="M319" t="str">
        <f t="shared" si="30"/>
        <v>N/A</v>
      </c>
      <c r="N319" t="str">
        <f t="shared" si="31"/>
        <v>N/A</v>
      </c>
    </row>
    <row r="320" spans="1:14" x14ac:dyDescent="0.3">
      <c r="A320" s="1">
        <v>8</v>
      </c>
      <c r="B320" t="s">
        <v>957</v>
      </c>
      <c r="C320" t="s">
        <v>2443</v>
      </c>
      <c r="D320" t="s">
        <v>2883</v>
      </c>
      <c r="E320" t="s">
        <v>2885</v>
      </c>
      <c r="F320" t="s">
        <v>8493</v>
      </c>
      <c r="G320" t="s">
        <v>8494</v>
      </c>
      <c r="I320" t="str">
        <f t="shared" si="26"/>
        <v>N/A</v>
      </c>
      <c r="J320">
        <f t="shared" si="27"/>
        <v>2800000</v>
      </c>
      <c r="K320">
        <f t="shared" si="28"/>
        <v>3440000</v>
      </c>
      <c r="L320">
        <f t="shared" si="29"/>
        <v>3890000</v>
      </c>
      <c r="M320">
        <f t="shared" si="30"/>
        <v>4059999.9999999995</v>
      </c>
      <c r="N320">
        <f t="shared" si="31"/>
        <v>2520000</v>
      </c>
    </row>
    <row r="321" spans="1:14" x14ac:dyDescent="0.3">
      <c r="A321" s="1">
        <v>9</v>
      </c>
      <c r="B321" t="s">
        <v>961</v>
      </c>
      <c r="C321" t="s">
        <v>2066</v>
      </c>
      <c r="D321" t="s">
        <v>8495</v>
      </c>
      <c r="E321" t="s">
        <v>8496</v>
      </c>
      <c r="F321" t="s">
        <v>3863</v>
      </c>
      <c r="G321" t="s">
        <v>8497</v>
      </c>
      <c r="I321" t="str">
        <f t="shared" si="26"/>
        <v>N/A</v>
      </c>
      <c r="J321">
        <f t="shared" si="27"/>
        <v>1690000</v>
      </c>
      <c r="K321" t="str">
        <f t="shared" si="28"/>
        <v>969000</v>
      </c>
      <c r="L321">
        <f t="shared" si="29"/>
        <v>1560000</v>
      </c>
      <c r="M321">
        <f t="shared" si="30"/>
        <v>2700000</v>
      </c>
      <c r="N321">
        <f t="shared" si="31"/>
        <v>2320000</v>
      </c>
    </row>
    <row r="322" spans="1:14" x14ac:dyDescent="0.3">
      <c r="A322" s="1">
        <v>10</v>
      </c>
      <c r="B322" t="s">
        <v>963</v>
      </c>
      <c r="C322" t="s">
        <v>8498</v>
      </c>
      <c r="D322" t="s">
        <v>8499</v>
      </c>
      <c r="E322" t="s">
        <v>8500</v>
      </c>
      <c r="F322" t="s">
        <v>8501</v>
      </c>
      <c r="G322" t="s">
        <v>8502</v>
      </c>
      <c r="I322" t="str">
        <f t="shared" si="26"/>
        <v>N/A</v>
      </c>
      <c r="J322" t="str">
        <f t="shared" si="27"/>
        <v>(90.81M)</v>
      </c>
      <c r="K322" t="str">
        <f t="shared" si="28"/>
        <v>(141.02M)</v>
      </c>
      <c r="L322" t="str">
        <f t="shared" si="29"/>
        <v>(41.4M)</v>
      </c>
      <c r="M322" t="str">
        <f t="shared" si="30"/>
        <v>(112.93M)</v>
      </c>
      <c r="N322" t="str">
        <f t="shared" si="31"/>
        <v>(59.84M)</v>
      </c>
    </row>
    <row r="323" spans="1:14" x14ac:dyDescent="0.3">
      <c r="A323" s="1">
        <v>11</v>
      </c>
      <c r="B323" t="s">
        <v>969</v>
      </c>
      <c r="C323" t="s">
        <v>8503</v>
      </c>
      <c r="D323" t="s">
        <v>8504</v>
      </c>
      <c r="E323" t="s">
        <v>8505</v>
      </c>
      <c r="F323" t="s">
        <v>8506</v>
      </c>
      <c r="G323" t="s">
        <v>2970</v>
      </c>
      <c r="I323" t="str">
        <f t="shared" si="26"/>
        <v>N/A</v>
      </c>
      <c r="J323" t="str">
        <f t="shared" si="27"/>
        <v>(65.82M)</v>
      </c>
      <c r="K323" t="str">
        <f t="shared" si="28"/>
        <v>(61.07M)</v>
      </c>
      <c r="L323" t="str">
        <f t="shared" si="29"/>
        <v>(71.4M)</v>
      </c>
      <c r="M323" t="str">
        <f t="shared" si="30"/>
        <v>(73.93M)</v>
      </c>
      <c r="N323">
        <f t="shared" si="31"/>
        <v>5960000</v>
      </c>
    </row>
    <row r="324" spans="1:14" x14ac:dyDescent="0.3">
      <c r="A324" s="1">
        <v>12</v>
      </c>
      <c r="B324" t="s">
        <v>970</v>
      </c>
      <c r="C324" t="s">
        <v>8507</v>
      </c>
      <c r="D324" t="s">
        <v>8508</v>
      </c>
      <c r="E324" t="s">
        <v>7165</v>
      </c>
      <c r="F324" t="s">
        <v>8509</v>
      </c>
      <c r="G324" t="s">
        <v>8510</v>
      </c>
      <c r="I324" t="str">
        <f t="shared" si="26"/>
        <v>N/A</v>
      </c>
      <c r="J324" t="str">
        <f t="shared" si="27"/>
        <v>(24.99M)</v>
      </c>
      <c r="K324" t="str">
        <f t="shared" si="28"/>
        <v>(79.95M)</v>
      </c>
      <c r="L324">
        <f t="shared" si="29"/>
        <v>30000000</v>
      </c>
      <c r="M324" t="str">
        <f t="shared" si="30"/>
        <v>(39M)</v>
      </c>
      <c r="N324" t="str">
        <f t="shared" si="31"/>
        <v>(65.79M)</v>
      </c>
    </row>
    <row r="325" spans="1:14" x14ac:dyDescent="0.3">
      <c r="A325" s="1">
        <v>13</v>
      </c>
      <c r="B325" t="s">
        <v>971</v>
      </c>
      <c r="C325" t="s">
        <v>332</v>
      </c>
      <c r="D325" t="s">
        <v>332</v>
      </c>
      <c r="E325" t="s">
        <v>8511</v>
      </c>
      <c r="F325" t="s">
        <v>332</v>
      </c>
      <c r="G325" t="s">
        <v>332</v>
      </c>
      <c r="I325" t="str">
        <f t="shared" si="26"/>
        <v>N/A</v>
      </c>
      <c r="J325" t="str">
        <f t="shared" si="27"/>
        <v>N/A</v>
      </c>
      <c r="K325" t="str">
        <f t="shared" si="28"/>
        <v>N/A</v>
      </c>
      <c r="L325">
        <f t="shared" si="29"/>
        <v>35000000</v>
      </c>
      <c r="M325" t="str">
        <f t="shared" si="30"/>
        <v>N/A</v>
      </c>
      <c r="N325" t="str">
        <f t="shared" si="31"/>
        <v>N/A</v>
      </c>
    </row>
    <row r="326" spans="1:14" x14ac:dyDescent="0.3">
      <c r="A326" s="1">
        <v>14</v>
      </c>
      <c r="B326" t="s">
        <v>972</v>
      </c>
      <c r="C326" t="s">
        <v>8507</v>
      </c>
      <c r="D326" t="s">
        <v>8508</v>
      </c>
      <c r="E326" t="s">
        <v>1870</v>
      </c>
      <c r="F326" t="s">
        <v>8509</v>
      </c>
      <c r="G326" t="s">
        <v>8510</v>
      </c>
      <c r="I326" t="str">
        <f t="shared" si="26"/>
        <v>N/A</v>
      </c>
      <c r="J326" t="str">
        <f t="shared" si="27"/>
        <v>(24.99M)</v>
      </c>
      <c r="K326" t="str">
        <f t="shared" si="28"/>
        <v>(79.95M)</v>
      </c>
      <c r="L326" t="str">
        <f t="shared" si="29"/>
        <v>(5M)</v>
      </c>
      <c r="M326" t="str">
        <f t="shared" si="30"/>
        <v>(39M)</v>
      </c>
      <c r="N326" t="str">
        <f t="shared" si="31"/>
        <v>(65.79M)</v>
      </c>
    </row>
    <row r="327" spans="1:14" x14ac:dyDescent="0.3">
      <c r="A327" s="1">
        <v>15</v>
      </c>
      <c r="B327" t="s">
        <v>830</v>
      </c>
      <c r="C327" t="s">
        <v>8512</v>
      </c>
      <c r="D327" t="s">
        <v>8513</v>
      </c>
      <c r="E327" t="s">
        <v>8514</v>
      </c>
      <c r="F327" t="s">
        <v>1388</v>
      </c>
      <c r="G327" t="s">
        <v>4188</v>
      </c>
      <c r="I327" t="str">
        <f t="shared" si="26"/>
        <v>N/A</v>
      </c>
      <c r="J327" t="str">
        <f t="shared" si="27"/>
        <v>51000</v>
      </c>
      <c r="K327" t="str">
        <f t="shared" si="28"/>
        <v>(57,000)</v>
      </c>
      <c r="L327" t="str">
        <f t="shared" si="29"/>
        <v>201000</v>
      </c>
      <c r="M327" t="str">
        <f t="shared" si="30"/>
        <v>564000</v>
      </c>
      <c r="N327" t="str">
        <f t="shared" si="31"/>
        <v>(33,000)</v>
      </c>
    </row>
    <row r="328" spans="1:14" x14ac:dyDescent="0.3">
      <c r="A328" s="1">
        <v>16</v>
      </c>
      <c r="B328" t="s">
        <v>920</v>
      </c>
      <c r="C328" t="s">
        <v>8515</v>
      </c>
      <c r="D328" t="s">
        <v>8516</v>
      </c>
      <c r="E328" t="s">
        <v>8517</v>
      </c>
      <c r="F328" t="s">
        <v>8518</v>
      </c>
      <c r="G328" t="s">
        <v>8519</v>
      </c>
      <c r="I328" t="str">
        <f t="shared" si="26"/>
        <v>N/A</v>
      </c>
      <c r="J328" t="str">
        <f t="shared" si="27"/>
        <v>(467,000)</v>
      </c>
      <c r="K328" t="str">
        <f t="shared" si="28"/>
        <v>(669,000)</v>
      </c>
      <c r="L328" t="str">
        <f t="shared" si="29"/>
        <v>(641,000)</v>
      </c>
      <c r="M328" t="str">
        <f t="shared" si="30"/>
        <v>(657,000)</v>
      </c>
      <c r="N328" t="str">
        <f t="shared" si="31"/>
        <v>(696,000)</v>
      </c>
    </row>
    <row r="329" spans="1:14" x14ac:dyDescent="0.3">
      <c r="A329" s="1">
        <v>17</v>
      </c>
      <c r="B329" t="s">
        <v>921</v>
      </c>
      <c r="C329" t="s">
        <v>2520</v>
      </c>
      <c r="D329" t="s">
        <v>8520</v>
      </c>
      <c r="E329" t="s">
        <v>8521</v>
      </c>
      <c r="F329" t="s">
        <v>2157</v>
      </c>
      <c r="G329" t="s">
        <v>8522</v>
      </c>
      <c r="I329" t="str">
        <f t="shared" si="26"/>
        <v>N/A</v>
      </c>
      <c r="J329" t="str">
        <f t="shared" si="27"/>
        <v>518000</v>
      </c>
      <c r="K329" t="str">
        <f t="shared" si="28"/>
        <v>612000</v>
      </c>
      <c r="L329" t="str">
        <f t="shared" si="29"/>
        <v>842000</v>
      </c>
      <c r="M329">
        <f t="shared" si="30"/>
        <v>1220000</v>
      </c>
      <c r="N329" t="str">
        <f t="shared" si="31"/>
        <v>663000</v>
      </c>
    </row>
    <row r="330" spans="1:14" x14ac:dyDescent="0.3">
      <c r="A330" s="1">
        <v>18</v>
      </c>
      <c r="B330" t="s">
        <v>976</v>
      </c>
      <c r="C330" t="s">
        <v>8523</v>
      </c>
      <c r="D330" t="s">
        <v>8524</v>
      </c>
      <c r="E330" t="s">
        <v>8525</v>
      </c>
      <c r="F330" t="s">
        <v>8526</v>
      </c>
      <c r="G330" t="s">
        <v>8527</v>
      </c>
      <c r="I330" t="str">
        <f t="shared" si="26"/>
        <v>N/A</v>
      </c>
      <c r="J330">
        <f t="shared" si="27"/>
        <v>201960000</v>
      </c>
      <c r="K330">
        <f t="shared" si="28"/>
        <v>68110000</v>
      </c>
      <c r="L330">
        <f t="shared" si="29"/>
        <v>164300000</v>
      </c>
      <c r="M330">
        <f t="shared" si="30"/>
        <v>213510000</v>
      </c>
      <c r="N330">
        <f t="shared" si="31"/>
        <v>158880000</v>
      </c>
    </row>
    <row r="331" spans="1:14" x14ac:dyDescent="0.3">
      <c r="A331" s="1">
        <v>19</v>
      </c>
      <c r="B331" t="s">
        <v>981</v>
      </c>
      <c r="C331" t="s">
        <v>332</v>
      </c>
      <c r="D331" t="s">
        <v>8528</v>
      </c>
      <c r="E331" t="s">
        <v>8529</v>
      </c>
      <c r="F331" t="s">
        <v>8530</v>
      </c>
      <c r="G331" t="s">
        <v>8531</v>
      </c>
      <c r="I331" t="str">
        <f t="shared" si="26"/>
        <v>N/A</v>
      </c>
      <c r="J331" t="str">
        <f t="shared" si="27"/>
        <v>N/A</v>
      </c>
      <c r="K331">
        <f t="shared" si="28"/>
        <v>-0.66269999999999996</v>
      </c>
      <c r="L331">
        <f t="shared" si="29"/>
        <v>1.4121000000000001</v>
      </c>
      <c r="M331">
        <f t="shared" si="30"/>
        <v>0.29949999999999999</v>
      </c>
      <c r="N331">
        <f t="shared" si="31"/>
        <v>-0.25590000000000002</v>
      </c>
    </row>
    <row r="332" spans="1:14" x14ac:dyDescent="0.3">
      <c r="A332" s="1">
        <v>20</v>
      </c>
      <c r="B332" t="s">
        <v>1926</v>
      </c>
      <c r="C332" t="s">
        <v>8532</v>
      </c>
      <c r="D332" t="s">
        <v>8533</v>
      </c>
      <c r="E332" t="s">
        <v>8534</v>
      </c>
      <c r="F332" t="s">
        <v>8535</v>
      </c>
      <c r="G332" t="s">
        <v>8536</v>
      </c>
      <c r="I332" t="str">
        <f t="shared" si="26"/>
        <v>N/A</v>
      </c>
      <c r="J332">
        <f t="shared" si="27"/>
        <v>1.0294000000000001</v>
      </c>
      <c r="K332">
        <f t="shared" si="28"/>
        <v>0.33079999999999998</v>
      </c>
      <c r="L332">
        <f t="shared" si="29"/>
        <v>0.75900000000000012</v>
      </c>
      <c r="M332">
        <f t="shared" si="30"/>
        <v>0.90639999999999998</v>
      </c>
      <c r="N332">
        <f t="shared" si="31"/>
        <v>0.64419999999999999</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332</v>
      </c>
      <c r="E334" t="s">
        <v>332</v>
      </c>
      <c r="F334" t="s">
        <v>332</v>
      </c>
      <c r="G334" t="s">
        <v>332</v>
      </c>
      <c r="I334" t="str">
        <f t="shared" si="26"/>
        <v>N/A</v>
      </c>
      <c r="J334" t="str">
        <f t="shared" si="27"/>
        <v>N/A</v>
      </c>
      <c r="K334" t="str">
        <f t="shared" si="28"/>
        <v>N/A</v>
      </c>
      <c r="L334" t="str">
        <f t="shared" si="29"/>
        <v>N/A</v>
      </c>
      <c r="M334" t="str">
        <f t="shared" si="30"/>
        <v>N/A</v>
      </c>
      <c r="N334" t="str">
        <f t="shared" si="31"/>
        <v>N/A</v>
      </c>
    </row>
    <row r="335" spans="1:14" x14ac:dyDescent="0.3">
      <c r="A335" s="1">
        <v>23</v>
      </c>
      <c r="B335" t="s">
        <v>999</v>
      </c>
      <c r="C335" t="s">
        <v>8537</v>
      </c>
      <c r="D335" t="s">
        <v>8538</v>
      </c>
      <c r="E335" t="s">
        <v>8539</v>
      </c>
      <c r="F335" t="s">
        <v>8540</v>
      </c>
      <c r="G335" t="s">
        <v>8541</v>
      </c>
      <c r="I335" t="str">
        <f t="shared" si="26"/>
        <v>N/A</v>
      </c>
      <c r="J335" t="str">
        <f t="shared" si="27"/>
        <v>(22.03M)</v>
      </c>
      <c r="K335" t="str">
        <f t="shared" si="28"/>
        <v>851000</v>
      </c>
      <c r="L335" t="str">
        <f t="shared" si="29"/>
        <v>(38.07M)</v>
      </c>
      <c r="M335">
        <f t="shared" si="30"/>
        <v>97510000</v>
      </c>
      <c r="N335">
        <f t="shared" si="31"/>
        <v>13330000</v>
      </c>
    </row>
    <row r="336" spans="1:14" x14ac:dyDescent="0.3">
      <c r="A336" s="1">
        <v>24</v>
      </c>
      <c r="B336" t="s">
        <v>1005</v>
      </c>
      <c r="C336" t="s">
        <v>8542</v>
      </c>
      <c r="D336" t="s">
        <v>8543</v>
      </c>
      <c r="E336" t="s">
        <v>8544</v>
      </c>
      <c r="F336" t="s">
        <v>2709</v>
      </c>
      <c r="G336" t="s">
        <v>8545</v>
      </c>
      <c r="I336" t="str">
        <f t="shared" si="26"/>
        <v>N/A</v>
      </c>
      <c r="J336">
        <f t="shared" si="27"/>
        <v>63510000</v>
      </c>
      <c r="K336">
        <f t="shared" si="28"/>
        <v>92740000</v>
      </c>
      <c r="L336">
        <f t="shared" si="29"/>
        <v>75050000</v>
      </c>
      <c r="M336">
        <f t="shared" si="30"/>
        <v>78540000</v>
      </c>
      <c r="N336">
        <f t="shared" si="31"/>
        <v>83450000</v>
      </c>
    </row>
    <row r="337" spans="1:14" x14ac:dyDescent="0.3">
      <c r="A337" s="1">
        <v>25</v>
      </c>
      <c r="B337" t="s">
        <v>1010</v>
      </c>
      <c r="C337" t="s">
        <v>332</v>
      </c>
      <c r="D337" t="s">
        <v>8546</v>
      </c>
      <c r="E337" t="s">
        <v>8547</v>
      </c>
      <c r="F337" t="s">
        <v>8548</v>
      </c>
      <c r="G337" t="s">
        <v>5770</v>
      </c>
      <c r="I337" t="str">
        <f t="shared" si="26"/>
        <v>N/A</v>
      </c>
      <c r="J337" t="str">
        <f t="shared" si="27"/>
        <v>N/A</v>
      </c>
      <c r="K337">
        <f t="shared" si="28"/>
        <v>0.46010000000000001</v>
      </c>
      <c r="L337">
        <f t="shared" si="29"/>
        <v>-0.19070000000000001</v>
      </c>
      <c r="M337">
        <f t="shared" si="30"/>
        <v>4.6399999999999997E-2</v>
      </c>
      <c r="N337">
        <f t="shared" si="31"/>
        <v>6.2600000000000003E-2</v>
      </c>
    </row>
    <row r="338" spans="1:14" x14ac:dyDescent="0.3">
      <c r="A338" s="1">
        <v>26</v>
      </c>
      <c r="B338" t="s">
        <v>1015</v>
      </c>
      <c r="C338" t="s">
        <v>332</v>
      </c>
      <c r="D338" t="s">
        <v>332</v>
      </c>
      <c r="E338" t="s">
        <v>332</v>
      </c>
      <c r="F338" t="s">
        <v>332</v>
      </c>
      <c r="G338" t="s">
        <v>566</v>
      </c>
      <c r="I338" t="str">
        <f t="shared" si="26"/>
        <v>N/A</v>
      </c>
      <c r="J338" t="str">
        <f t="shared" si="27"/>
        <v>N/A</v>
      </c>
      <c r="K338" t="str">
        <f t="shared" si="28"/>
        <v>N/A</v>
      </c>
      <c r="L338" t="str">
        <f t="shared" si="29"/>
        <v>N/A</v>
      </c>
      <c r="M338" t="str">
        <f t="shared" si="30"/>
        <v>N/A</v>
      </c>
      <c r="N338">
        <f t="shared" si="31"/>
        <v>2.8799999999999999E-2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1951</v>
      </c>
      <c r="C340" t="s">
        <v>1952</v>
      </c>
      <c r="I340" t="str">
        <f t="shared" si="26"/>
        <v>N/A</v>
      </c>
      <c r="J340" t="str">
        <f t="shared" si="27"/>
        <v>Western Alliance Bancorp</v>
      </c>
      <c r="K340">
        <f t="shared" si="28"/>
        <v>0</v>
      </c>
      <c r="L340">
        <f t="shared" si="29"/>
        <v>0</v>
      </c>
      <c r="M340">
        <f t="shared" si="30"/>
        <v>0</v>
      </c>
      <c r="N340">
        <f t="shared" si="31"/>
        <v>0</v>
      </c>
    </row>
    <row r="341" spans="1:14" x14ac:dyDescent="0.3">
      <c r="A341" s="1">
        <v>1</v>
      </c>
      <c r="B341" t="s">
        <v>6781</v>
      </c>
      <c r="C341" t="s">
        <v>6782</v>
      </c>
      <c r="I341" t="str">
        <f t="shared" si="26"/>
        <v>N/A</v>
      </c>
      <c r="J341" t="str">
        <f t="shared" si="27"/>
        <v>Ameris Bancorp</v>
      </c>
      <c r="K341">
        <f t="shared" si="28"/>
        <v>0</v>
      </c>
      <c r="L341">
        <f t="shared" si="29"/>
        <v>0</v>
      </c>
      <c r="M341">
        <f t="shared" si="30"/>
        <v>0</v>
      </c>
      <c r="N341">
        <f t="shared" si="31"/>
        <v>0</v>
      </c>
    </row>
    <row r="342" spans="1:14" x14ac:dyDescent="0.3">
      <c r="A342" s="1">
        <v>2</v>
      </c>
      <c r="B342" t="s">
        <v>1231</v>
      </c>
      <c r="C342" t="s">
        <v>6783</v>
      </c>
      <c r="I342" t="str">
        <f t="shared" si="26"/>
        <v>N/A</v>
      </c>
      <c r="J342" t="str">
        <f t="shared" si="27"/>
        <v>Associated Banc</v>
      </c>
      <c r="K342">
        <f t="shared" si="28"/>
        <v>0</v>
      </c>
      <c r="L342">
        <f t="shared" si="29"/>
        <v>0</v>
      </c>
      <c r="M342">
        <f t="shared" si="30"/>
        <v>0</v>
      </c>
      <c r="N342">
        <f t="shared" si="31"/>
        <v>0</v>
      </c>
    </row>
    <row r="343" spans="1:14" x14ac:dyDescent="0.3">
      <c r="A343" s="1">
        <v>3</v>
      </c>
      <c r="B343" t="s">
        <v>1955</v>
      </c>
      <c r="C343" t="s">
        <v>1956</v>
      </c>
      <c r="I343" t="str">
        <f t="shared" si="26"/>
        <v>N/A</v>
      </c>
      <c r="J343" t="str">
        <f t="shared" si="27"/>
        <v>BancorpSouth</v>
      </c>
      <c r="K343">
        <f t="shared" si="28"/>
        <v>0</v>
      </c>
      <c r="L343">
        <f t="shared" si="29"/>
        <v>0</v>
      </c>
      <c r="M343">
        <f t="shared" si="30"/>
        <v>0</v>
      </c>
      <c r="N343">
        <f t="shared" si="31"/>
        <v>0</v>
      </c>
    </row>
    <row r="344" spans="1:14" x14ac:dyDescent="0.3">
      <c r="A344" s="1">
        <v>4</v>
      </c>
      <c r="B344" t="s">
        <v>1947</v>
      </c>
      <c r="C344" t="s">
        <v>1948</v>
      </c>
      <c r="I344" t="str">
        <f t="shared" si="26"/>
        <v>N/A</v>
      </c>
      <c r="J344" t="str">
        <f t="shared" si="27"/>
        <v>First Financial Bancorp</v>
      </c>
      <c r="K344">
        <f t="shared" si="28"/>
        <v>0</v>
      </c>
      <c r="L344">
        <f t="shared" si="29"/>
        <v>0</v>
      </c>
      <c r="M344">
        <f t="shared" si="30"/>
        <v>0</v>
      </c>
      <c r="N344">
        <f t="shared" si="31"/>
        <v>0</v>
      </c>
    </row>
    <row r="345" spans="1:14" x14ac:dyDescent="0.3">
      <c r="A345" s="1">
        <v>5</v>
      </c>
      <c r="B345" t="s">
        <v>8022</v>
      </c>
      <c r="C345" t="s">
        <v>8023</v>
      </c>
      <c r="I345" t="str">
        <f t="shared" si="26"/>
        <v>N/A</v>
      </c>
      <c r="J345" t="str">
        <f t="shared" si="27"/>
        <v>Bank of the Ozarks</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1970</v>
      </c>
      <c r="I348" t="str">
        <f t="shared" si="26"/>
        <v>N/A</v>
      </c>
      <c r="J348">
        <f t="shared" si="27"/>
        <v>5140000000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1971</v>
      </c>
      <c r="I350" t="str">
        <f t="shared" si="26"/>
        <v>N/A</v>
      </c>
      <c r="J350" t="str">
        <f t="shared" si="27"/>
        <v>18.77</v>
      </c>
      <c r="K350">
        <f t="shared" si="28"/>
        <v>0</v>
      </c>
      <c r="L350">
        <f t="shared" si="29"/>
        <v>0</v>
      </c>
      <c r="M350">
        <f t="shared" si="30"/>
        <v>0</v>
      </c>
      <c r="N350">
        <f t="shared" si="31"/>
        <v>0</v>
      </c>
    </row>
    <row r="351" spans="1:14" x14ac:dyDescent="0.3">
      <c r="A351" s="1">
        <v>3</v>
      </c>
      <c r="B351" t="s">
        <v>105</v>
      </c>
      <c r="C351" t="s">
        <v>1972</v>
      </c>
      <c r="I351" t="str">
        <f t="shared" si="26"/>
        <v>N/A</v>
      </c>
      <c r="J351" t="str">
        <f t="shared" si="27"/>
        <v>14.06</v>
      </c>
      <c r="K351">
        <f t="shared" si="28"/>
        <v>0</v>
      </c>
      <c r="L351">
        <f t="shared" si="29"/>
        <v>0</v>
      </c>
      <c r="M351">
        <f t="shared" si="30"/>
        <v>0</v>
      </c>
      <c r="N351">
        <f t="shared" si="31"/>
        <v>0</v>
      </c>
    </row>
    <row r="352" spans="1:14" x14ac:dyDescent="0.3">
      <c r="A352" s="1">
        <v>4</v>
      </c>
      <c r="B352" t="s">
        <v>107</v>
      </c>
      <c r="C352" t="s">
        <v>1973</v>
      </c>
      <c r="I352" t="str">
        <f t="shared" si="26"/>
        <v>N/A</v>
      </c>
      <c r="J352" t="str">
        <f t="shared" si="27"/>
        <v>1.78</v>
      </c>
      <c r="K352">
        <f t="shared" si="28"/>
        <v>0</v>
      </c>
      <c r="L352">
        <f t="shared" si="29"/>
        <v>0</v>
      </c>
      <c r="M352">
        <f t="shared" si="30"/>
        <v>0</v>
      </c>
      <c r="N352">
        <f t="shared" si="31"/>
        <v>0</v>
      </c>
    </row>
    <row r="353" spans="1:14" x14ac:dyDescent="0.3">
      <c r="A353" s="1">
        <v>5</v>
      </c>
      <c r="B353" t="s">
        <v>109</v>
      </c>
      <c r="C353" t="s">
        <v>1974</v>
      </c>
      <c r="I353" t="str">
        <f t="shared" si="26"/>
        <v>N/A</v>
      </c>
      <c r="J353" t="str">
        <f t="shared" si="27"/>
        <v>7.13</v>
      </c>
      <c r="K353">
        <f t="shared" si="28"/>
        <v>0</v>
      </c>
      <c r="L353">
        <f t="shared" si="29"/>
        <v>0</v>
      </c>
      <c r="M353">
        <f t="shared" si="30"/>
        <v>0</v>
      </c>
      <c r="N353">
        <f t="shared" si="31"/>
        <v>0</v>
      </c>
    </row>
    <row r="354" spans="1:14" x14ac:dyDescent="0.3">
      <c r="A354" s="1">
        <v>6</v>
      </c>
      <c r="B354" t="s">
        <v>111</v>
      </c>
      <c r="C354" t="s">
        <v>1975</v>
      </c>
      <c r="I354" t="str">
        <f t="shared" si="26"/>
        <v>N/A</v>
      </c>
      <c r="J354" t="str">
        <f t="shared" si="27"/>
        <v>2.58</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3871</v>
      </c>
      <c r="I359" t="str">
        <f t="shared" si="26"/>
        <v>N/A</v>
      </c>
      <c r="J359">
        <f t="shared" si="27"/>
        <v>1740000000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6792</v>
      </c>
      <c r="I361" t="str">
        <f t="shared" si="26"/>
        <v>N/A</v>
      </c>
      <c r="J361" t="str">
        <f t="shared" si="27"/>
        <v>20.43</v>
      </c>
      <c r="K361">
        <f t="shared" si="28"/>
        <v>0</v>
      </c>
      <c r="L361">
        <f t="shared" si="29"/>
        <v>0</v>
      </c>
      <c r="M361">
        <f t="shared" si="30"/>
        <v>0</v>
      </c>
      <c r="N361">
        <f t="shared" si="31"/>
        <v>0</v>
      </c>
    </row>
    <row r="362" spans="1:14" x14ac:dyDescent="0.3">
      <c r="A362" s="1">
        <v>3</v>
      </c>
      <c r="B362" t="s">
        <v>105</v>
      </c>
      <c r="C362" t="s">
        <v>6793</v>
      </c>
      <c r="I362" t="str">
        <f t="shared" si="26"/>
        <v>N/A</v>
      </c>
      <c r="J362" t="str">
        <f t="shared" si="27"/>
        <v>14.49</v>
      </c>
      <c r="K362">
        <f t="shared" si="28"/>
        <v>0</v>
      </c>
      <c r="L362">
        <f t="shared" si="29"/>
        <v>0</v>
      </c>
      <c r="M362">
        <f t="shared" si="30"/>
        <v>0</v>
      </c>
      <c r="N362">
        <f t="shared" si="31"/>
        <v>0</v>
      </c>
    </row>
    <row r="363" spans="1:14" x14ac:dyDescent="0.3">
      <c r="A363" s="1">
        <v>4</v>
      </c>
      <c r="B363" t="s">
        <v>107</v>
      </c>
      <c r="C363" t="s">
        <v>6794</v>
      </c>
      <c r="I363" t="str">
        <f t="shared" si="26"/>
        <v>N/A</v>
      </c>
      <c r="J363" t="str">
        <f t="shared" si="27"/>
        <v>2.27</v>
      </c>
      <c r="K363">
        <f t="shared" si="28"/>
        <v>0</v>
      </c>
      <c r="L363">
        <f t="shared" si="29"/>
        <v>0</v>
      </c>
      <c r="M363">
        <f t="shared" si="30"/>
        <v>0</v>
      </c>
      <c r="N363">
        <f t="shared" si="31"/>
        <v>0</v>
      </c>
    </row>
    <row r="364" spans="1:14" x14ac:dyDescent="0.3">
      <c r="A364" s="1">
        <v>5</v>
      </c>
      <c r="B364" t="s">
        <v>109</v>
      </c>
      <c r="C364" t="s">
        <v>6795</v>
      </c>
      <c r="I364" t="str">
        <f t="shared" si="26"/>
        <v>N/A</v>
      </c>
      <c r="J364" t="str">
        <f t="shared" si="27"/>
        <v>5.24</v>
      </c>
      <c r="K364">
        <f t="shared" si="28"/>
        <v>0</v>
      </c>
      <c r="L364">
        <f t="shared" si="29"/>
        <v>0</v>
      </c>
      <c r="M364">
        <f t="shared" si="30"/>
        <v>0</v>
      </c>
      <c r="N364">
        <f t="shared" si="31"/>
        <v>0</v>
      </c>
    </row>
    <row r="365" spans="1:14" x14ac:dyDescent="0.3">
      <c r="A365" s="1">
        <v>6</v>
      </c>
      <c r="B365" t="s">
        <v>111</v>
      </c>
      <c r="C365" t="s">
        <v>6796</v>
      </c>
      <c r="I365" t="str">
        <f t="shared" si="26"/>
        <v>N/A</v>
      </c>
      <c r="J365" t="str">
        <f t="shared" si="27"/>
        <v>2.20</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1199</v>
      </c>
      <c r="I370" t="str">
        <f t="shared" si="26"/>
        <v>N/A</v>
      </c>
      <c r="J370">
        <f t="shared" si="27"/>
        <v>3700000000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1201</v>
      </c>
      <c r="I372" t="str">
        <f t="shared" si="26"/>
        <v>N/A</v>
      </c>
      <c r="J372" t="str">
        <f t="shared" si="27"/>
        <v>18.40</v>
      </c>
      <c r="K372">
        <f t="shared" si="28"/>
        <v>0</v>
      </c>
      <c r="L372">
        <f t="shared" si="29"/>
        <v>0</v>
      </c>
      <c r="M372">
        <f t="shared" si="30"/>
        <v>0</v>
      </c>
      <c r="N372">
        <f t="shared" si="31"/>
        <v>0</v>
      </c>
    </row>
    <row r="373" spans="1:14" x14ac:dyDescent="0.3">
      <c r="A373" s="1">
        <v>3</v>
      </c>
      <c r="B373" t="s">
        <v>105</v>
      </c>
      <c r="C373" t="s">
        <v>1238</v>
      </c>
      <c r="I373" t="str">
        <f t="shared" si="26"/>
        <v>N/A</v>
      </c>
      <c r="J373" t="str">
        <f t="shared" si="27"/>
        <v>15.31</v>
      </c>
      <c r="K373">
        <f t="shared" si="28"/>
        <v>0</v>
      </c>
      <c r="L373">
        <f t="shared" si="29"/>
        <v>0</v>
      </c>
      <c r="M373">
        <f t="shared" si="30"/>
        <v>0</v>
      </c>
      <c r="N373">
        <f t="shared" si="31"/>
        <v>0</v>
      </c>
    </row>
    <row r="374" spans="1:14" x14ac:dyDescent="0.3">
      <c r="A374" s="1">
        <v>4</v>
      </c>
      <c r="B374" t="s">
        <v>107</v>
      </c>
      <c r="C374" t="s">
        <v>1239</v>
      </c>
      <c r="I374" t="str">
        <f t="shared" si="26"/>
        <v>N/A</v>
      </c>
      <c r="J374" t="str">
        <f t="shared" si="27"/>
        <v>1.90</v>
      </c>
      <c r="K374">
        <f t="shared" si="28"/>
        <v>0</v>
      </c>
      <c r="L374">
        <f t="shared" si="29"/>
        <v>0</v>
      </c>
      <c r="M374">
        <f t="shared" si="30"/>
        <v>0</v>
      </c>
      <c r="N374">
        <f t="shared" si="31"/>
        <v>0</v>
      </c>
    </row>
    <row r="375" spans="1:14" x14ac:dyDescent="0.3">
      <c r="A375" s="1">
        <v>5</v>
      </c>
      <c r="B375" t="s">
        <v>109</v>
      </c>
      <c r="C375" t="s">
        <v>1240</v>
      </c>
      <c r="I375" t="str">
        <f t="shared" si="26"/>
        <v>N/A</v>
      </c>
      <c r="J375" t="str">
        <f t="shared" si="27"/>
        <v>3.68</v>
      </c>
      <c r="K375">
        <f t="shared" si="28"/>
        <v>0</v>
      </c>
      <c r="L375">
        <f t="shared" si="29"/>
        <v>0</v>
      </c>
      <c r="M375">
        <f t="shared" si="30"/>
        <v>0</v>
      </c>
      <c r="N375">
        <f t="shared" si="31"/>
        <v>0</v>
      </c>
    </row>
    <row r="376" spans="1:14" x14ac:dyDescent="0.3">
      <c r="A376" s="1">
        <v>6</v>
      </c>
      <c r="B376" t="s">
        <v>111</v>
      </c>
      <c r="C376" t="s">
        <v>1241</v>
      </c>
      <c r="I376" t="str">
        <f t="shared" si="26"/>
        <v>N/A</v>
      </c>
      <c r="J376" t="str">
        <f t="shared" si="27"/>
        <v>1.25</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1725</v>
      </c>
      <c r="I381" t="str">
        <f t="shared" si="32"/>
        <v>N/A</v>
      </c>
      <c r="J381">
        <f t="shared" si="33"/>
        <v>2760000000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5111</v>
      </c>
      <c r="I383" t="str">
        <f t="shared" si="32"/>
        <v>N/A</v>
      </c>
      <c r="J383" t="str">
        <f t="shared" si="33"/>
        <v>19.18</v>
      </c>
      <c r="K383">
        <f t="shared" si="34"/>
        <v>0</v>
      </c>
      <c r="L383">
        <f t="shared" si="35"/>
        <v>0</v>
      </c>
      <c r="M383">
        <f t="shared" si="36"/>
        <v>0</v>
      </c>
      <c r="N383">
        <f t="shared" si="37"/>
        <v>0</v>
      </c>
    </row>
    <row r="384" spans="1:14" x14ac:dyDescent="0.3">
      <c r="A384" s="1">
        <v>3</v>
      </c>
      <c r="B384" t="s">
        <v>105</v>
      </c>
      <c r="C384" t="s">
        <v>2578</v>
      </c>
      <c r="I384" t="str">
        <f t="shared" si="32"/>
        <v>N/A</v>
      </c>
      <c r="J384" t="str">
        <f t="shared" si="33"/>
        <v>15.84</v>
      </c>
      <c r="K384">
        <f t="shared" si="34"/>
        <v>0</v>
      </c>
      <c r="L384">
        <f t="shared" si="35"/>
        <v>0</v>
      </c>
      <c r="M384">
        <f t="shared" si="36"/>
        <v>0</v>
      </c>
      <c r="N384">
        <f t="shared" si="37"/>
        <v>0</v>
      </c>
    </row>
    <row r="385" spans="1:14" x14ac:dyDescent="0.3">
      <c r="A385" s="1">
        <v>4</v>
      </c>
      <c r="B385" t="s">
        <v>107</v>
      </c>
      <c r="C385" t="s">
        <v>1071</v>
      </c>
      <c r="I385" t="str">
        <f t="shared" si="32"/>
        <v>N/A</v>
      </c>
      <c r="J385" t="str">
        <f t="shared" si="33"/>
        <v>3.74</v>
      </c>
      <c r="K385">
        <f t="shared" si="34"/>
        <v>0</v>
      </c>
      <c r="L385">
        <f t="shared" si="35"/>
        <v>0</v>
      </c>
      <c r="M385">
        <f t="shared" si="36"/>
        <v>0</v>
      </c>
      <c r="N385">
        <f t="shared" si="37"/>
        <v>0</v>
      </c>
    </row>
    <row r="386" spans="1:14" x14ac:dyDescent="0.3">
      <c r="A386" s="1">
        <v>5</v>
      </c>
      <c r="B386" t="s">
        <v>109</v>
      </c>
      <c r="C386" t="s">
        <v>1071</v>
      </c>
      <c r="I386" t="str">
        <f t="shared" si="32"/>
        <v>N/A</v>
      </c>
      <c r="J386" t="str">
        <f t="shared" si="33"/>
        <v>3.74</v>
      </c>
      <c r="K386">
        <f t="shared" si="34"/>
        <v>0</v>
      </c>
      <c r="L386">
        <f t="shared" si="35"/>
        <v>0</v>
      </c>
      <c r="M386">
        <f t="shared" si="36"/>
        <v>0</v>
      </c>
      <c r="N386">
        <f t="shared" si="37"/>
        <v>0</v>
      </c>
    </row>
    <row r="387" spans="1:14" x14ac:dyDescent="0.3">
      <c r="A387" s="1">
        <v>6</v>
      </c>
      <c r="B387" t="s">
        <v>111</v>
      </c>
      <c r="C387" t="s">
        <v>524</v>
      </c>
      <c r="I387" t="str">
        <f t="shared" si="32"/>
        <v>N/A</v>
      </c>
      <c r="J387" t="str">
        <f t="shared" si="33"/>
        <v>1.64</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4050</v>
      </c>
    </row>
    <row r="501" spans="3:3" x14ac:dyDescent="0.3">
      <c r="C501" t="s">
        <v>2598</v>
      </c>
    </row>
    <row r="502" spans="3:3" x14ac:dyDescent="0.3">
      <c r="C502" t="s">
        <v>1050</v>
      </c>
    </row>
    <row r="503" spans="3:3" x14ac:dyDescent="0.3">
      <c r="C503" t="s">
        <v>1051</v>
      </c>
    </row>
    <row r="504" spans="3:3" x14ac:dyDescent="0.3">
      <c r="C504" t="s">
        <v>2598</v>
      </c>
    </row>
    <row r="505" spans="3:3" x14ac:dyDescent="0.3">
      <c r="C505" t="s">
        <v>1982</v>
      </c>
    </row>
    <row r="506" spans="3:3" x14ac:dyDescent="0.3">
      <c r="C506" t="s">
        <v>1047</v>
      </c>
    </row>
    <row r="507" spans="3:3" x14ac:dyDescent="0.3">
      <c r="C507" t="s">
        <v>1045</v>
      </c>
    </row>
    <row r="508" spans="3:3" x14ac:dyDescent="0.3">
      <c r="C508" t="s">
        <v>1044</v>
      </c>
    </row>
    <row r="509" spans="3:3" x14ac:dyDescent="0.3">
      <c r="C509" t="s">
        <v>2597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8549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Krones AG</v>
      </c>
    </row>
    <row r="2" spans="1:11" x14ac:dyDescent="0.3">
      <c r="B2" t="s">
        <v>2</v>
      </c>
      <c r="C2" t="s">
        <v>8550</v>
      </c>
      <c r="K2" t="str">
        <f>LEFT(C1,FIND("(",C1) - 2)</f>
        <v>Krones AG</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$106.55, down .79% after opening slightly below yesterday's close</v>
      </c>
    </row>
    <row r="5" spans="1:11" x14ac:dyDescent="0.3">
      <c r="K5" t="str">
        <f>"The one year target estimate for " &amp; D1 &amp; " is " &amp; TEXT(C23,"$####.00")</f>
        <v>The one year target estimate for Krones AG is $108.96</v>
      </c>
    </row>
    <row r="6" spans="1:11" x14ac:dyDescent="0.3">
      <c r="K6" t="str">
        <f>" which would be " &amp; IF(OR(LEFT(ABS((C23-C2)/C2*100),1)="8",LEFT(ABS((C23-C2)/C2*100),2)="18"), "an ", "a ")  &amp;TEXT(ABS((C23-C2)/C2),"####.00%")&amp;IF((C23-C2)&gt;0," increase over"," decrease from")&amp;" the current price"</f>
        <v xml:space="preserve"> which would be a 2.26% increase over the current price</v>
      </c>
    </row>
    <row r="7" spans="1:11" x14ac:dyDescent="0.3">
      <c r="A7" s="1">
        <v>0</v>
      </c>
      <c r="B7" t="s">
        <v>5</v>
      </c>
      <c r="C7" t="s">
        <v>8551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7.26% over last quarter based on the average of 1 analyst estimates (Yahoo Finance)</v>
      </c>
    </row>
    <row r="8" spans="1:11" x14ac:dyDescent="0.3">
      <c r="A8" s="1">
        <v>1</v>
      </c>
      <c r="B8" t="s">
        <v>7</v>
      </c>
      <c r="C8" t="s">
        <v>8552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8553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8554</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$0.08 in the 2 months leading up to the earnings report</v>
      </c>
    </row>
    <row r="11" spans="1:11" x14ac:dyDescent="0.3">
      <c r="A11" s="1">
        <v>4</v>
      </c>
      <c r="B11" t="s">
        <v>13</v>
      </c>
      <c r="C11" t="s">
        <v>8555</v>
      </c>
      <c r="K11" t="str">
        <f>K42</f>
        <v>No positive trends</v>
      </c>
    </row>
    <row r="12" spans="1:11" x14ac:dyDescent="0.3">
      <c r="A12" s="1">
        <v>5</v>
      </c>
      <c r="B12" t="s">
        <v>15</v>
      </c>
      <c r="C12" t="s">
        <v>8556</v>
      </c>
      <c r="D12" t="str">
        <f>LEFT(C12,FIND("-",C12)-2)</f>
        <v>80.54</v>
      </c>
      <c r="E12" t="str">
        <f>TRIM(RIGHT(C12,FIND("-",C12)-1))</f>
        <v>114.50</v>
      </c>
    </row>
    <row r="13" spans="1:11" x14ac:dyDescent="0.3">
      <c r="A13" s="1">
        <v>6</v>
      </c>
      <c r="B13" t="s">
        <v>17</v>
      </c>
      <c r="C13" t="s">
        <v>8557</v>
      </c>
    </row>
    <row r="14" spans="1:11" x14ac:dyDescent="0.3">
      <c r="A14" s="1">
        <v>7</v>
      </c>
      <c r="B14" t="s">
        <v>19</v>
      </c>
      <c r="C14" t="s">
        <v>8558</v>
      </c>
    </row>
    <row r="16" spans="1:11" x14ac:dyDescent="0.3">
      <c r="A16" s="1">
        <v>0</v>
      </c>
      <c r="B16" t="s">
        <v>21</v>
      </c>
      <c r="C16" t="s">
        <v>6516</v>
      </c>
    </row>
    <row r="17" spans="1:13" x14ac:dyDescent="0.3">
      <c r="A17" s="1">
        <v>1</v>
      </c>
      <c r="B17" t="s">
        <v>23</v>
      </c>
      <c r="K17" t="str">
        <f>K2 &amp; K3 &amp; ". " &amp; K4 &amp; ". " &amp; K5 &amp; K6 &amp; ". " &amp; K7 &amp; ". " &amp; K8 &amp; ". " &amp; K9 &amp; "."</f>
        <v>Krones AG is scheduled to report earnings on Jul 20, 2017. The stock is currently trading at $106.55, down .79% after opening slightly below yesterday's close. The one year target estimate for Krones AG is $108.96 which would be a 2.26% increase over the current price. Earnings are expected to increase by 7.26% over last quarter based on the average of 1 analyst estimates (Yahoo Finance). The stock is trading in the high end of its 52-week range. Over the last 4 quarters, we've seen a positive earnings surprise 3 times, and a negative earnings surprise 1 time.</v>
      </c>
    </row>
    <row r="18" spans="1:13" x14ac:dyDescent="0.3">
      <c r="A18" s="1">
        <v>2</v>
      </c>
      <c r="B18" t="s">
        <v>24</v>
      </c>
      <c r="C18" t="s">
        <v>8559</v>
      </c>
    </row>
    <row r="19" spans="1:13" x14ac:dyDescent="0.3">
      <c r="A19" s="1">
        <v>3</v>
      </c>
      <c r="B19" t="s">
        <v>26</v>
      </c>
      <c r="C19" t="s">
        <v>8560</v>
      </c>
    </row>
    <row r="20" spans="1:13" x14ac:dyDescent="0.3">
      <c r="A20" s="1">
        <v>4</v>
      </c>
      <c r="B20" t="s">
        <v>28</v>
      </c>
      <c r="C20" t="s">
        <v>1203</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8561</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1</v>
      </c>
      <c r="D27">
        <v>1</v>
      </c>
      <c r="E27">
        <v>14</v>
      </c>
      <c r="F27">
        <v>15</v>
      </c>
      <c r="J27">
        <f>IF(K27 &lt;&gt; "",6, 0)</f>
        <v>0</v>
      </c>
      <c r="K27" t="str">
        <f>IF(I172="pos_trend",B172,"")</f>
        <v/>
      </c>
      <c r="L27" t="str">
        <f t="shared" si="0"/>
        <v/>
      </c>
      <c r="M27" t="str">
        <f t="shared" si="1"/>
        <v/>
      </c>
    </row>
    <row r="28" spans="1:13" x14ac:dyDescent="0.3">
      <c r="A28" s="1">
        <v>1</v>
      </c>
      <c r="B28" t="s">
        <v>41</v>
      </c>
      <c r="C28">
        <v>1.24</v>
      </c>
      <c r="D28">
        <v>1.33</v>
      </c>
      <c r="E28">
        <v>5.71</v>
      </c>
      <c r="F28">
        <v>6.15</v>
      </c>
      <c r="J28">
        <f>IF(K28 &lt;&gt; "",7, 0)</f>
        <v>0</v>
      </c>
      <c r="K28" t="str">
        <f>IF(I173="pos_trend",B173,"")</f>
        <v/>
      </c>
      <c r="L28" t="str">
        <f t="shared" si="0"/>
        <v/>
      </c>
      <c r="M28" t="str">
        <f t="shared" si="1"/>
        <v/>
      </c>
    </row>
    <row r="29" spans="1:13" x14ac:dyDescent="0.3">
      <c r="A29" s="1">
        <v>2</v>
      </c>
      <c r="B29" t="s">
        <v>42</v>
      </c>
      <c r="C29">
        <v>1.24</v>
      </c>
      <c r="D29">
        <v>1.33</v>
      </c>
      <c r="E29">
        <v>5.56</v>
      </c>
      <c r="F29">
        <v>5.37</v>
      </c>
      <c r="J29">
        <f>IF(K29 &lt;&gt; "",8, 0)</f>
        <v>0</v>
      </c>
      <c r="K29" t="str">
        <f>IF(I174="pos_trend",B174,"")</f>
        <v/>
      </c>
      <c r="L29" t="str">
        <f t="shared" si="0"/>
        <v/>
      </c>
      <c r="M29" t="str">
        <f t="shared" si="1"/>
        <v/>
      </c>
    </row>
    <row r="30" spans="1:13" x14ac:dyDescent="0.3">
      <c r="A30" s="1">
        <v>3</v>
      </c>
      <c r="B30" t="s">
        <v>43</v>
      </c>
      <c r="C30">
        <v>1.24</v>
      </c>
      <c r="D30">
        <v>1.33</v>
      </c>
      <c r="E30">
        <v>5.91</v>
      </c>
      <c r="F30">
        <v>6.61</v>
      </c>
      <c r="J30">
        <f>IF(K30 &lt;&gt; "",9, 0)</f>
        <v>0</v>
      </c>
      <c r="K30" t="str">
        <f>IF(I185="pos_trend",B185,"")</f>
        <v/>
      </c>
      <c r="L30" t="str">
        <f t="shared" si="0"/>
        <v/>
      </c>
      <c r="M30" t="str">
        <f t="shared" si="1"/>
        <v/>
      </c>
    </row>
    <row r="31" spans="1:13" x14ac:dyDescent="0.3">
      <c r="A31" s="1">
        <v>4</v>
      </c>
      <c r="B31" t="s">
        <v>44</v>
      </c>
      <c r="C31">
        <v>1.1499999999999999</v>
      </c>
      <c r="D31">
        <v>1.27</v>
      </c>
      <c r="E31">
        <v>5.4</v>
      </c>
      <c r="F31">
        <v>5.71</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224</v>
      </c>
      <c r="D34" t="s">
        <v>224</v>
      </c>
      <c r="E34" t="s">
        <v>1208</v>
      </c>
      <c r="F34" t="s">
        <v>8562</v>
      </c>
      <c r="J34">
        <f>IF(K34 &lt;&gt; "",13, 0)</f>
        <v>0</v>
      </c>
      <c r="K34" t="str">
        <f>IF(I196="pos_trend",B196,"")</f>
        <v/>
      </c>
      <c r="L34" t="str">
        <f t="shared" si="0"/>
        <v/>
      </c>
      <c r="M34" t="str">
        <f t="shared" si="1"/>
        <v/>
      </c>
    </row>
    <row r="35" spans="1:13" x14ac:dyDescent="0.3">
      <c r="A35" s="1">
        <v>1</v>
      </c>
      <c r="B35" t="s">
        <v>41</v>
      </c>
      <c r="C35" t="s">
        <v>7417</v>
      </c>
      <c r="D35" t="s">
        <v>8563</v>
      </c>
      <c r="E35" t="s">
        <v>7407</v>
      </c>
      <c r="F35" t="s">
        <v>8359</v>
      </c>
      <c r="J35">
        <f>IF(K35 &lt;&gt; "",14, 0)</f>
        <v>0</v>
      </c>
      <c r="K35" t="str">
        <f>IF(I201="pos_trend",B201,"")</f>
        <v/>
      </c>
      <c r="L35" t="str">
        <f t="shared" si="0"/>
        <v/>
      </c>
      <c r="M35" t="str">
        <f t="shared" si="1"/>
        <v/>
      </c>
    </row>
    <row r="36" spans="1:13" x14ac:dyDescent="0.3">
      <c r="A36" s="1">
        <v>2</v>
      </c>
      <c r="B36" t="s">
        <v>42</v>
      </c>
      <c r="C36" t="s">
        <v>7417</v>
      </c>
      <c r="D36" t="s">
        <v>8563</v>
      </c>
      <c r="E36" t="s">
        <v>4954</v>
      </c>
      <c r="F36" t="s">
        <v>3262</v>
      </c>
      <c r="J36">
        <f>IF(K36 &lt;&gt; "",15, 0)</f>
        <v>0</v>
      </c>
      <c r="K36" t="str">
        <f>IF(I202="pos_trend",B202,"")</f>
        <v/>
      </c>
      <c r="L36" t="str">
        <f t="shared" si="0"/>
        <v/>
      </c>
      <c r="M36" t="str">
        <f t="shared" si="1"/>
        <v/>
      </c>
    </row>
    <row r="37" spans="1:13" x14ac:dyDescent="0.3">
      <c r="A37" s="1">
        <v>3</v>
      </c>
      <c r="B37" t="s">
        <v>43</v>
      </c>
      <c r="C37" t="s">
        <v>7417</v>
      </c>
      <c r="D37" t="s">
        <v>8563</v>
      </c>
      <c r="E37" t="s">
        <v>8564</v>
      </c>
      <c r="F37" t="s">
        <v>1704</v>
      </c>
      <c r="J37">
        <f>IF(K37 &lt;&gt; "",16, 0)</f>
        <v>0</v>
      </c>
      <c r="K37" t="str">
        <f>IF(I203="pos_trend",B203,"")</f>
        <v/>
      </c>
      <c r="L37" t="str">
        <f t="shared" si="0"/>
        <v/>
      </c>
      <c r="M37" t="str">
        <f t="shared" si="1"/>
        <v/>
      </c>
    </row>
    <row r="38" spans="1:13" x14ac:dyDescent="0.3">
      <c r="A38" s="1">
        <v>4</v>
      </c>
      <c r="B38" t="s">
        <v>53</v>
      </c>
      <c r="C38" t="s">
        <v>8565</v>
      </c>
      <c r="D38" t="s">
        <v>8566</v>
      </c>
      <c r="E38" t="s">
        <v>3780</v>
      </c>
      <c r="F38" t="s">
        <v>7407</v>
      </c>
      <c r="J38">
        <f>IF(K38 &lt;&gt; "",17, 0)</f>
        <v>0</v>
      </c>
      <c r="K38" t="str">
        <f>IF(I351="pos_trend",B351,"")</f>
        <v/>
      </c>
      <c r="L38" t="str">
        <f t="shared" si="0"/>
        <v/>
      </c>
      <c r="M38" t="str">
        <f t="shared" si="1"/>
        <v/>
      </c>
    </row>
    <row r="39" spans="1:13" x14ac:dyDescent="0.3">
      <c r="A39" s="1">
        <v>5</v>
      </c>
      <c r="B39" t="s">
        <v>55</v>
      </c>
      <c r="C39" t="s">
        <v>2015</v>
      </c>
      <c r="D39" t="s">
        <v>2027</v>
      </c>
      <c r="E39" t="s">
        <v>4776</v>
      </c>
      <c r="F39" t="s">
        <v>495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6810</v>
      </c>
      <c r="D42" t="s">
        <v>1241</v>
      </c>
      <c r="E42" t="s">
        <v>8567</v>
      </c>
      <c r="F42" t="s">
        <v>6810</v>
      </c>
      <c r="K42" t="str">
        <f>IF(M40&lt;&gt;"", D1 &amp; " has managed to increase " &amp; M40 &amp; " each year since " &amp; C144, "No positive trends")</f>
        <v>No positive trends</v>
      </c>
    </row>
    <row r="43" spans="1:13" x14ac:dyDescent="0.3">
      <c r="A43" s="1">
        <v>1</v>
      </c>
      <c r="B43" t="s">
        <v>66</v>
      </c>
      <c r="C43" t="s">
        <v>8568</v>
      </c>
      <c r="D43" t="s">
        <v>1506</v>
      </c>
      <c r="E43" t="s">
        <v>8569</v>
      </c>
      <c r="F43" t="s">
        <v>8570</v>
      </c>
    </row>
    <row r="44" spans="1:13" x14ac:dyDescent="0.3">
      <c r="A44" s="1">
        <v>2</v>
      </c>
      <c r="B44" t="s">
        <v>69</v>
      </c>
      <c r="C44" t="s">
        <v>1143</v>
      </c>
      <c r="D44" t="s">
        <v>1228</v>
      </c>
      <c r="E44" t="s">
        <v>3523</v>
      </c>
      <c r="F44" t="s">
        <v>1085</v>
      </c>
    </row>
    <row r="45" spans="1:13" x14ac:dyDescent="0.3">
      <c r="A45" s="1">
        <v>3</v>
      </c>
      <c r="B45" t="s">
        <v>72</v>
      </c>
      <c r="C45" t="s">
        <v>8571</v>
      </c>
      <c r="D45" t="s">
        <v>8572</v>
      </c>
      <c r="E45" t="s">
        <v>8573</v>
      </c>
      <c r="F45" t="s">
        <v>5143</v>
      </c>
    </row>
    <row r="47" spans="1:13" x14ac:dyDescent="0.3">
      <c r="B47" s="1" t="s">
        <v>75</v>
      </c>
      <c r="C47" s="1" t="s">
        <v>36</v>
      </c>
      <c r="D47" s="1" t="s">
        <v>37</v>
      </c>
      <c r="E47" s="1" t="s">
        <v>38</v>
      </c>
      <c r="F47" s="1" t="s">
        <v>39</v>
      </c>
    </row>
    <row r="48" spans="1:13" x14ac:dyDescent="0.3">
      <c r="A48" s="1">
        <v>0</v>
      </c>
      <c r="B48" t="s">
        <v>76</v>
      </c>
      <c r="C48">
        <v>1.24</v>
      </c>
      <c r="D48">
        <v>1.33</v>
      </c>
      <c r="E48">
        <v>5.71</v>
      </c>
      <c r="F48">
        <v>6.15</v>
      </c>
    </row>
    <row r="49" spans="1:14" x14ac:dyDescent="0.3">
      <c r="A49" s="1">
        <v>1</v>
      </c>
      <c r="B49" t="s">
        <v>77</v>
      </c>
      <c r="C49">
        <v>1.24</v>
      </c>
      <c r="D49">
        <v>1.33</v>
      </c>
      <c r="E49">
        <v>5.7</v>
      </c>
      <c r="F49">
        <v>6.15</v>
      </c>
    </row>
    <row r="50" spans="1:14" x14ac:dyDescent="0.3">
      <c r="A50" s="1">
        <v>2</v>
      </c>
      <c r="B50" t="s">
        <v>78</v>
      </c>
      <c r="C50">
        <v>1.24</v>
      </c>
      <c r="D50">
        <v>1.33</v>
      </c>
      <c r="E50">
        <v>5.71</v>
      </c>
      <c r="F50">
        <v>6.14</v>
      </c>
    </row>
    <row r="51" spans="1:14" x14ac:dyDescent="0.3">
      <c r="A51" s="1">
        <v>3</v>
      </c>
      <c r="B51" t="s">
        <v>79</v>
      </c>
      <c r="C51">
        <v>1.24</v>
      </c>
      <c r="D51">
        <v>1.33</v>
      </c>
      <c r="E51">
        <v>5.66</v>
      </c>
      <c r="F51">
        <v>6.14</v>
      </c>
    </row>
    <row r="52" spans="1:14" x14ac:dyDescent="0.3">
      <c r="A52" s="1">
        <v>4</v>
      </c>
      <c r="B52" t="s">
        <v>80</v>
      </c>
      <c r="C52">
        <v>1.31</v>
      </c>
      <c r="D52">
        <v>1.33</v>
      </c>
      <c r="E52">
        <v>5.56</v>
      </c>
      <c r="F52">
        <v>6.07</v>
      </c>
    </row>
    <row r="54" spans="1:14" x14ac:dyDescent="0.3">
      <c r="B54" s="1" t="s">
        <v>81</v>
      </c>
      <c r="C54" s="1" t="s">
        <v>36</v>
      </c>
      <c r="D54" s="1" t="s">
        <v>37</v>
      </c>
      <c r="E54" s="1" t="s">
        <v>38</v>
      </c>
      <c r="F54" s="1" t="s">
        <v>39</v>
      </c>
    </row>
    <row r="55" spans="1:14" x14ac:dyDescent="0.3">
      <c r="A55" s="1">
        <v>0</v>
      </c>
      <c r="B55" t="s">
        <v>82</v>
      </c>
      <c r="E55">
        <v>2</v>
      </c>
      <c r="F55">
        <v>1</v>
      </c>
    </row>
    <row r="56" spans="1:14" x14ac:dyDescent="0.3">
      <c r="A56" s="1">
        <v>1</v>
      </c>
      <c r="B56" t="s">
        <v>83</v>
      </c>
      <c r="E56">
        <v>2</v>
      </c>
      <c r="F56">
        <v>1</v>
      </c>
    </row>
    <row r="57" spans="1:14" x14ac:dyDescent="0.3">
      <c r="A57" s="1">
        <v>2</v>
      </c>
      <c r="B57" t="s">
        <v>84</v>
      </c>
    </row>
    <row r="58" spans="1:14" x14ac:dyDescent="0.3">
      <c r="A58" s="1">
        <v>3</v>
      </c>
      <c r="B58" t="s">
        <v>85</v>
      </c>
    </row>
    <row r="60" spans="1:14" x14ac:dyDescent="0.3">
      <c r="B60" s="1" t="s">
        <v>86</v>
      </c>
      <c r="C60" s="1" t="s">
        <v>8574</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KRN.DE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4663</v>
      </c>
      <c r="F61">
        <v>0.19</v>
      </c>
      <c r="I61" t="str">
        <f t="shared" si="2"/>
        <v>N/A</v>
      </c>
      <c r="J61">
        <f t="shared" si="3"/>
        <v>7.8E-2</v>
      </c>
      <c r="K61">
        <f t="shared" si="4"/>
        <v>0</v>
      </c>
      <c r="L61">
        <f t="shared" si="5"/>
        <v>0</v>
      </c>
      <c r="M61">
        <f t="shared" si="6"/>
        <v>0.19</v>
      </c>
      <c r="N61">
        <f t="shared" si="7"/>
        <v>0</v>
      </c>
    </row>
    <row r="62" spans="1:14" x14ac:dyDescent="0.3">
      <c r="A62" s="1">
        <v>1</v>
      </c>
      <c r="B62" t="s">
        <v>92</v>
      </c>
      <c r="C62" t="s">
        <v>495</v>
      </c>
      <c r="F62">
        <v>0.21</v>
      </c>
      <c r="I62" t="str">
        <f t="shared" si="2"/>
        <v>N/A</v>
      </c>
      <c r="J62">
        <f t="shared" si="3"/>
        <v>4.7E-2</v>
      </c>
      <c r="K62">
        <f t="shared" si="4"/>
        <v>0</v>
      </c>
      <c r="L62">
        <f t="shared" si="5"/>
        <v>0</v>
      </c>
      <c r="M62">
        <f t="shared" si="6"/>
        <v>0.21</v>
      </c>
      <c r="N62">
        <f t="shared" si="7"/>
        <v>0</v>
      </c>
    </row>
    <row r="63" spans="1:14" x14ac:dyDescent="0.3">
      <c r="A63" s="1">
        <v>2</v>
      </c>
      <c r="B63" t="s">
        <v>94</v>
      </c>
      <c r="C63" t="s">
        <v>2639</v>
      </c>
      <c r="F63">
        <v>0.08</v>
      </c>
      <c r="I63" t="str">
        <f t="shared" si="2"/>
        <v>N/A</v>
      </c>
      <c r="J63">
        <f t="shared" si="3"/>
        <v>5.7000000000000002E-2</v>
      </c>
      <c r="K63">
        <f t="shared" si="4"/>
        <v>0</v>
      </c>
      <c r="L63">
        <f t="shared" si="5"/>
        <v>0</v>
      </c>
      <c r="M63">
        <f t="shared" si="6"/>
        <v>0.08</v>
      </c>
      <c r="N63">
        <f t="shared" si="7"/>
        <v>0</v>
      </c>
    </row>
    <row r="64" spans="1:14" x14ac:dyDescent="0.3">
      <c r="A64" s="1">
        <v>3</v>
      </c>
      <c r="B64" t="s">
        <v>96</v>
      </c>
      <c r="C64" t="s">
        <v>5143</v>
      </c>
      <c r="F64">
        <v>0.12</v>
      </c>
      <c r="I64" t="str">
        <f t="shared" si="2"/>
        <v>N/A</v>
      </c>
      <c r="J64">
        <f t="shared" si="3"/>
        <v>7.6999999999999999E-2</v>
      </c>
      <c r="K64">
        <f t="shared" si="4"/>
        <v>0</v>
      </c>
      <c r="L64">
        <f t="shared" si="5"/>
        <v>0</v>
      </c>
      <c r="M64">
        <f t="shared" si="6"/>
        <v>0.12</v>
      </c>
      <c r="N64">
        <f t="shared" si="7"/>
        <v>0</v>
      </c>
    </row>
    <row r="65" spans="1:14" x14ac:dyDescent="0.3">
      <c r="A65" s="1">
        <v>4</v>
      </c>
      <c r="B65" t="s">
        <v>98</v>
      </c>
      <c r="C65" t="s">
        <v>8575</v>
      </c>
      <c r="F65">
        <v>0.09</v>
      </c>
      <c r="I65" t="str">
        <f t="shared" si="2"/>
        <v>N/A</v>
      </c>
      <c r="J65">
        <f t="shared" si="3"/>
        <v>7.4200000000000002E-2</v>
      </c>
      <c r="K65">
        <f t="shared" si="4"/>
        <v>0</v>
      </c>
      <c r="L65">
        <f t="shared" si="5"/>
        <v>0</v>
      </c>
      <c r="M65">
        <f t="shared" si="6"/>
        <v>0.09</v>
      </c>
      <c r="N65">
        <f t="shared" si="7"/>
        <v>0</v>
      </c>
    </row>
    <row r="66" spans="1:14" x14ac:dyDescent="0.3">
      <c r="A66" s="1">
        <v>5</v>
      </c>
      <c r="B66" t="s">
        <v>100</v>
      </c>
      <c r="C66" t="s">
        <v>8576</v>
      </c>
      <c r="I66" t="str">
        <f t="shared" si="2"/>
        <v>N/A</v>
      </c>
      <c r="J66">
        <f t="shared" si="3"/>
        <v>0.1522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6516</v>
      </c>
      <c r="I68" t="str">
        <f t="shared" si="2"/>
        <v>N/A</v>
      </c>
      <c r="J68">
        <f t="shared" si="3"/>
        <v>3370000000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8559</v>
      </c>
      <c r="I70" t="str">
        <f t="shared" si="2"/>
        <v>N/A</v>
      </c>
      <c r="J70" t="str">
        <f t="shared" si="3"/>
        <v>19.11</v>
      </c>
      <c r="K70">
        <f t="shared" si="4"/>
        <v>0</v>
      </c>
      <c r="L70">
        <f t="shared" si="5"/>
        <v>0</v>
      </c>
      <c r="M70">
        <f t="shared" si="6"/>
        <v>0</v>
      </c>
      <c r="N70">
        <f t="shared" si="7"/>
        <v>0</v>
      </c>
    </row>
    <row r="71" spans="1:14" x14ac:dyDescent="0.3">
      <c r="A71" s="1">
        <v>3</v>
      </c>
      <c r="B71" t="s">
        <v>105</v>
      </c>
      <c r="C71" t="s">
        <v>8577</v>
      </c>
      <c r="I71" t="str">
        <f t="shared" si="2"/>
        <v>N/A</v>
      </c>
      <c r="J71" t="str">
        <f t="shared" si="3"/>
        <v>17.33</v>
      </c>
      <c r="K71">
        <f t="shared" si="4"/>
        <v>0</v>
      </c>
      <c r="L71">
        <f t="shared" si="5"/>
        <v>0</v>
      </c>
      <c r="M71">
        <f t="shared" si="6"/>
        <v>0</v>
      </c>
      <c r="N71">
        <f t="shared" si="7"/>
        <v>0</v>
      </c>
    </row>
    <row r="72" spans="1:14" x14ac:dyDescent="0.3">
      <c r="A72" s="1">
        <v>4</v>
      </c>
      <c r="B72" t="s">
        <v>107</v>
      </c>
      <c r="C72" t="s">
        <v>8578</v>
      </c>
      <c r="I72" t="str">
        <f t="shared" si="2"/>
        <v>N/A</v>
      </c>
      <c r="J72" t="str">
        <f t="shared" si="3"/>
        <v>2.54</v>
      </c>
      <c r="K72">
        <f t="shared" si="4"/>
        <v>0</v>
      </c>
      <c r="L72">
        <f t="shared" si="5"/>
        <v>0</v>
      </c>
      <c r="M72">
        <f t="shared" si="6"/>
        <v>0</v>
      </c>
      <c r="N72">
        <f t="shared" si="7"/>
        <v>0</v>
      </c>
    </row>
    <row r="73" spans="1:14" x14ac:dyDescent="0.3">
      <c r="A73" s="1">
        <v>5</v>
      </c>
      <c r="B73" t="s">
        <v>109</v>
      </c>
      <c r="C73" t="s">
        <v>3394</v>
      </c>
      <c r="I73" t="str">
        <f t="shared" si="2"/>
        <v>N/A</v>
      </c>
      <c r="J73" t="str">
        <f t="shared" si="3"/>
        <v>0.95</v>
      </c>
      <c r="K73">
        <f t="shared" si="4"/>
        <v>0</v>
      </c>
      <c r="L73">
        <f t="shared" si="5"/>
        <v>0</v>
      </c>
      <c r="M73">
        <f t="shared" si="6"/>
        <v>0</v>
      </c>
      <c r="N73">
        <f t="shared" si="7"/>
        <v>0</v>
      </c>
    </row>
    <row r="74" spans="1:14" x14ac:dyDescent="0.3">
      <c r="A74" s="1">
        <v>6</v>
      </c>
      <c r="B74" t="s">
        <v>111</v>
      </c>
      <c r="C74" t="s">
        <v>8579</v>
      </c>
      <c r="I74" t="str">
        <f t="shared" si="2"/>
        <v>N/A</v>
      </c>
      <c r="J74" t="str">
        <f t="shared" si="3"/>
        <v>2.63</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4662</v>
      </c>
      <c r="I81" t="str">
        <f t="shared" si="2"/>
        <v>N/A</v>
      </c>
      <c r="J81">
        <f t="shared" si="3"/>
        <v>4.9400000000000006E-2</v>
      </c>
      <c r="K81">
        <f t="shared" si="4"/>
        <v>0</v>
      </c>
      <c r="L81">
        <f t="shared" si="5"/>
        <v>0</v>
      </c>
      <c r="M81">
        <f t="shared" si="6"/>
        <v>0</v>
      </c>
      <c r="N81">
        <f t="shared" si="7"/>
        <v>0</v>
      </c>
    </row>
    <row r="82" spans="1:14" x14ac:dyDescent="0.3">
      <c r="A82" s="1">
        <v>1</v>
      </c>
      <c r="B82" t="s">
        <v>121</v>
      </c>
      <c r="C82" t="s">
        <v>2065</v>
      </c>
      <c r="I82" t="str">
        <f t="shared" si="2"/>
        <v>N/A</v>
      </c>
      <c r="J82">
        <f t="shared" si="3"/>
        <v>6.6699999999999995E-2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4130</v>
      </c>
      <c r="I84" t="str">
        <f t="shared" si="2"/>
        <v>N/A</v>
      </c>
      <c r="J84">
        <f t="shared" si="3"/>
        <v>5.2699999999999997E-2</v>
      </c>
      <c r="K84">
        <f t="shared" si="4"/>
        <v>0</v>
      </c>
      <c r="L84">
        <f t="shared" si="5"/>
        <v>0</v>
      </c>
      <c r="M84">
        <f t="shared" si="6"/>
        <v>0</v>
      </c>
      <c r="N84">
        <f t="shared" si="7"/>
        <v>0</v>
      </c>
    </row>
    <row r="85" spans="1:14" x14ac:dyDescent="0.3">
      <c r="A85" s="1">
        <v>1</v>
      </c>
      <c r="B85" t="s">
        <v>124</v>
      </c>
      <c r="C85" t="s">
        <v>4927</v>
      </c>
      <c r="I85" t="str">
        <f t="shared" si="2"/>
        <v>N/A</v>
      </c>
      <c r="J85">
        <f t="shared" si="3"/>
        <v>0.1444</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3338</v>
      </c>
      <c r="I87" t="str">
        <f t="shared" si="2"/>
        <v>N/A</v>
      </c>
      <c r="J87">
        <f t="shared" si="3"/>
        <v>3560000000</v>
      </c>
      <c r="K87">
        <f t="shared" si="4"/>
        <v>0</v>
      </c>
      <c r="L87">
        <f t="shared" si="5"/>
        <v>0</v>
      </c>
      <c r="M87">
        <f t="shared" si="6"/>
        <v>0</v>
      </c>
      <c r="N87">
        <f t="shared" si="7"/>
        <v>0</v>
      </c>
    </row>
    <row r="88" spans="1:14" x14ac:dyDescent="0.3">
      <c r="A88" s="1">
        <v>1</v>
      </c>
      <c r="B88" t="s">
        <v>128</v>
      </c>
      <c r="C88" t="s">
        <v>8580</v>
      </c>
      <c r="I88" t="str">
        <f t="shared" si="2"/>
        <v>N/A</v>
      </c>
      <c r="J88" t="str">
        <f t="shared" si="3"/>
        <v>112.75</v>
      </c>
      <c r="K88">
        <f t="shared" si="4"/>
        <v>0</v>
      </c>
      <c r="L88">
        <f t="shared" si="5"/>
        <v>0</v>
      </c>
      <c r="M88">
        <f t="shared" si="6"/>
        <v>0</v>
      </c>
      <c r="N88">
        <f t="shared" si="7"/>
        <v>0</v>
      </c>
    </row>
    <row r="89" spans="1:14" x14ac:dyDescent="0.3">
      <c r="A89" s="1">
        <v>2</v>
      </c>
      <c r="B89" t="s">
        <v>130</v>
      </c>
      <c r="C89" t="s">
        <v>8581</v>
      </c>
      <c r="I89" t="str">
        <f t="shared" si="2"/>
        <v>N/A</v>
      </c>
      <c r="J89">
        <f t="shared" si="3"/>
        <v>0.16500000000000001</v>
      </c>
      <c r="K89">
        <f t="shared" si="4"/>
        <v>0</v>
      </c>
      <c r="L89">
        <f t="shared" si="5"/>
        <v>0</v>
      </c>
      <c r="M89">
        <f t="shared" si="6"/>
        <v>0</v>
      </c>
      <c r="N89">
        <f t="shared" si="7"/>
        <v>0</v>
      </c>
    </row>
    <row r="90" spans="1:14" x14ac:dyDescent="0.3">
      <c r="A90" s="1">
        <v>3</v>
      </c>
      <c r="B90" t="s">
        <v>132</v>
      </c>
      <c r="C90" t="s">
        <v>2984</v>
      </c>
      <c r="I90" t="str">
        <f t="shared" si="2"/>
        <v>N/A</v>
      </c>
      <c r="J90">
        <f t="shared" si="3"/>
        <v>1690000000</v>
      </c>
      <c r="K90">
        <f t="shared" si="4"/>
        <v>0</v>
      </c>
      <c r="L90">
        <f t="shared" si="5"/>
        <v>0</v>
      </c>
      <c r="M90">
        <f t="shared" si="6"/>
        <v>0</v>
      </c>
      <c r="N90">
        <f t="shared" si="7"/>
        <v>0</v>
      </c>
    </row>
    <row r="91" spans="1:14" x14ac:dyDescent="0.3">
      <c r="A91" s="1">
        <v>4</v>
      </c>
      <c r="B91" t="s">
        <v>134</v>
      </c>
      <c r="C91" t="s">
        <v>8582</v>
      </c>
      <c r="I91" t="str">
        <f t="shared" si="2"/>
        <v>N/A</v>
      </c>
      <c r="J91">
        <f t="shared" si="3"/>
        <v>309390000</v>
      </c>
      <c r="K91">
        <f t="shared" si="4"/>
        <v>0</v>
      </c>
      <c r="L91">
        <f t="shared" si="5"/>
        <v>0</v>
      </c>
      <c r="M91">
        <f t="shared" si="6"/>
        <v>0</v>
      </c>
      <c r="N91">
        <f t="shared" si="7"/>
        <v>0</v>
      </c>
    </row>
    <row r="92" spans="1:14" x14ac:dyDescent="0.3">
      <c r="A92" s="1">
        <v>5</v>
      </c>
      <c r="B92" t="s">
        <v>136</v>
      </c>
      <c r="C92" t="s">
        <v>8583</v>
      </c>
      <c r="I92" t="str">
        <f t="shared" si="2"/>
        <v>N/A</v>
      </c>
      <c r="J92">
        <f t="shared" si="3"/>
        <v>176050000</v>
      </c>
      <c r="K92">
        <f t="shared" si="4"/>
        <v>0</v>
      </c>
      <c r="L92">
        <f t="shared" si="5"/>
        <v>0</v>
      </c>
      <c r="M92">
        <f t="shared" si="6"/>
        <v>0</v>
      </c>
      <c r="N92">
        <f t="shared" si="7"/>
        <v>0</v>
      </c>
    </row>
    <row r="93" spans="1:14" x14ac:dyDescent="0.3">
      <c r="A93" s="1">
        <v>6</v>
      </c>
      <c r="B93" t="s">
        <v>138</v>
      </c>
      <c r="C93" t="s">
        <v>8560</v>
      </c>
      <c r="I93" t="str">
        <f t="shared" si="2"/>
        <v>N/A</v>
      </c>
      <c r="J93" t="str">
        <f t="shared" si="3"/>
        <v>5.57</v>
      </c>
      <c r="K93">
        <f t="shared" si="4"/>
        <v>0</v>
      </c>
      <c r="L93">
        <f t="shared" si="5"/>
        <v>0</v>
      </c>
      <c r="M93">
        <f t="shared" si="6"/>
        <v>0</v>
      </c>
      <c r="N93">
        <f t="shared" si="7"/>
        <v>0</v>
      </c>
    </row>
    <row r="94" spans="1:14" x14ac:dyDescent="0.3">
      <c r="A94" s="1">
        <v>7</v>
      </c>
      <c r="B94" t="s">
        <v>139</v>
      </c>
      <c r="C94" t="s">
        <v>8584</v>
      </c>
      <c r="I94" t="str">
        <f t="shared" si="2"/>
        <v>N/A</v>
      </c>
      <c r="J94">
        <f t="shared" si="3"/>
        <v>0.13699999999999998</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8585</v>
      </c>
      <c r="I96" t="str">
        <f t="shared" si="2"/>
        <v>N/A</v>
      </c>
      <c r="J96">
        <f t="shared" si="3"/>
        <v>256100000.00000003</v>
      </c>
      <c r="K96">
        <f t="shared" si="4"/>
        <v>0</v>
      </c>
      <c r="L96">
        <f t="shared" si="5"/>
        <v>0</v>
      </c>
      <c r="M96">
        <f t="shared" si="6"/>
        <v>0</v>
      </c>
      <c r="N96">
        <f t="shared" si="7"/>
        <v>0</v>
      </c>
    </row>
    <row r="97" spans="1:14" x14ac:dyDescent="0.3">
      <c r="A97" s="1">
        <v>1</v>
      </c>
      <c r="B97" t="s">
        <v>142</v>
      </c>
      <c r="C97" t="s">
        <v>8586</v>
      </c>
      <c r="I97" t="str">
        <f t="shared" si="2"/>
        <v>N/A</v>
      </c>
      <c r="J97" t="str">
        <f t="shared" si="3"/>
        <v>8.13</v>
      </c>
      <c r="K97">
        <f t="shared" si="4"/>
        <v>0</v>
      </c>
      <c r="L97">
        <f t="shared" si="5"/>
        <v>0</v>
      </c>
      <c r="M97">
        <f t="shared" si="6"/>
        <v>0</v>
      </c>
      <c r="N97">
        <f t="shared" si="7"/>
        <v>0</v>
      </c>
    </row>
    <row r="98" spans="1:14" x14ac:dyDescent="0.3">
      <c r="A98" s="1">
        <v>2</v>
      </c>
      <c r="B98" t="s">
        <v>144</v>
      </c>
      <c r="I98" t="str">
        <f t="shared" si="2"/>
        <v>N/A</v>
      </c>
      <c r="J98">
        <f t="shared" si="3"/>
        <v>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C100" t="s">
        <v>3438</v>
      </c>
      <c r="I100" t="str">
        <f t="shared" si="2"/>
        <v>N/A</v>
      </c>
      <c r="J100" t="str">
        <f t="shared" si="3"/>
        <v>1.52</v>
      </c>
      <c r="K100">
        <f t="shared" si="4"/>
        <v>0</v>
      </c>
      <c r="L100">
        <f t="shared" si="5"/>
        <v>0</v>
      </c>
      <c r="M100">
        <f t="shared" si="6"/>
        <v>0</v>
      </c>
      <c r="N100">
        <f t="shared" si="7"/>
        <v>0</v>
      </c>
    </row>
    <row r="101" spans="1:14" x14ac:dyDescent="0.3">
      <c r="A101" s="1">
        <v>5</v>
      </c>
      <c r="B101" t="s">
        <v>149</v>
      </c>
      <c r="C101" t="s">
        <v>8587</v>
      </c>
      <c r="I101" t="str">
        <f t="shared" si="2"/>
        <v>N/A</v>
      </c>
      <c r="J101" t="str">
        <f t="shared" si="3"/>
        <v>40.49</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8588</v>
      </c>
      <c r="I103" t="str">
        <f t="shared" si="2"/>
        <v>N/A</v>
      </c>
      <c r="J103">
        <f t="shared" si="3"/>
        <v>234270000</v>
      </c>
      <c r="K103">
        <f t="shared" si="4"/>
        <v>0</v>
      </c>
      <c r="L103">
        <f t="shared" si="5"/>
        <v>0</v>
      </c>
      <c r="M103">
        <f t="shared" si="6"/>
        <v>0</v>
      </c>
      <c r="N103">
        <f t="shared" si="7"/>
        <v>0</v>
      </c>
    </row>
    <row r="104" spans="1:14" x14ac:dyDescent="0.3">
      <c r="A104" s="1">
        <v>1</v>
      </c>
      <c r="B104" t="s">
        <v>152</v>
      </c>
      <c r="C104" t="s">
        <v>8589</v>
      </c>
      <c r="I104" t="str">
        <f t="shared" si="2"/>
        <v>N/A</v>
      </c>
      <c r="J104">
        <f t="shared" si="3"/>
        <v>92470000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8590</v>
      </c>
      <c r="I107" t="str">
        <f t="shared" si="2"/>
        <v>N/A</v>
      </c>
      <c r="J107">
        <f t="shared" si="3"/>
        <v>8.3299999999999999E-2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8591</v>
      </c>
      <c r="I109" t="str">
        <f t="shared" si="2"/>
        <v>N/A</v>
      </c>
      <c r="J109" t="str">
        <f t="shared" si="3"/>
        <v>114.50</v>
      </c>
      <c r="K109">
        <f t="shared" si="4"/>
        <v>0</v>
      </c>
      <c r="L109">
        <f t="shared" si="5"/>
        <v>0</v>
      </c>
      <c r="M109">
        <f t="shared" si="6"/>
        <v>0</v>
      </c>
      <c r="N109">
        <f t="shared" si="7"/>
        <v>0</v>
      </c>
    </row>
    <row r="110" spans="1:14" x14ac:dyDescent="0.3">
      <c r="A110" s="1">
        <v>4</v>
      </c>
      <c r="B110" t="s">
        <v>159</v>
      </c>
      <c r="C110" t="s">
        <v>8592</v>
      </c>
      <c r="I110" t="str">
        <f t="shared" si="2"/>
        <v>N/A</v>
      </c>
      <c r="J110" t="str">
        <f t="shared" si="3"/>
        <v>80.54</v>
      </c>
      <c r="K110">
        <f t="shared" si="4"/>
        <v>0</v>
      </c>
      <c r="L110">
        <f t="shared" si="5"/>
        <v>0</v>
      </c>
      <c r="M110">
        <f t="shared" si="6"/>
        <v>0</v>
      </c>
      <c r="N110">
        <f t="shared" si="7"/>
        <v>0</v>
      </c>
    </row>
    <row r="111" spans="1:14" x14ac:dyDescent="0.3">
      <c r="A111" s="1">
        <v>5</v>
      </c>
      <c r="B111" t="s">
        <v>161</v>
      </c>
      <c r="C111" t="s">
        <v>8593</v>
      </c>
      <c r="I111" t="str">
        <f t="shared" si="2"/>
        <v>N/A</v>
      </c>
      <c r="J111" t="str">
        <f t="shared" si="3"/>
        <v>106.75</v>
      </c>
      <c r="K111">
        <f t="shared" si="4"/>
        <v>0</v>
      </c>
      <c r="L111">
        <f t="shared" si="5"/>
        <v>0</v>
      </c>
      <c r="M111">
        <f t="shared" si="6"/>
        <v>0</v>
      </c>
      <c r="N111">
        <f t="shared" si="7"/>
        <v>0</v>
      </c>
    </row>
    <row r="112" spans="1:14" x14ac:dyDescent="0.3">
      <c r="A112" s="1">
        <v>6</v>
      </c>
      <c r="B112" t="s">
        <v>163</v>
      </c>
      <c r="C112" t="s">
        <v>8594</v>
      </c>
      <c r="I112" t="str">
        <f t="shared" si="2"/>
        <v>N/A</v>
      </c>
      <c r="J112" t="str">
        <f t="shared" si="3"/>
        <v>102.80</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8595</v>
      </c>
      <c r="I114" t="str">
        <f t="shared" si="2"/>
        <v>N/A</v>
      </c>
      <c r="J114" t="str">
        <f t="shared" si="3"/>
        <v>43.9k</v>
      </c>
      <c r="K114">
        <f t="shared" si="4"/>
        <v>0</v>
      </c>
      <c r="L114">
        <f t="shared" si="5"/>
        <v>0</v>
      </c>
      <c r="M114">
        <f t="shared" si="6"/>
        <v>0</v>
      </c>
      <c r="N114">
        <f t="shared" si="7"/>
        <v>0</v>
      </c>
    </row>
    <row r="115" spans="1:14" x14ac:dyDescent="0.3">
      <c r="A115" s="1">
        <v>1</v>
      </c>
      <c r="B115" t="s">
        <v>167</v>
      </c>
      <c r="C115" t="s">
        <v>8596</v>
      </c>
      <c r="I115" t="str">
        <f t="shared" si="2"/>
        <v>N/A</v>
      </c>
      <c r="J115" t="str">
        <f t="shared" si="3"/>
        <v>37.96k</v>
      </c>
      <c r="K115">
        <f t="shared" si="4"/>
        <v>0</v>
      </c>
      <c r="L115">
        <f t="shared" si="5"/>
        <v>0</v>
      </c>
      <c r="M115">
        <f t="shared" si="6"/>
        <v>0</v>
      </c>
      <c r="N115">
        <f t="shared" si="7"/>
        <v>0</v>
      </c>
    </row>
    <row r="116" spans="1:14" x14ac:dyDescent="0.3">
      <c r="A116" s="1">
        <v>2</v>
      </c>
      <c r="B116" t="s">
        <v>169</v>
      </c>
      <c r="C116" t="s">
        <v>8597</v>
      </c>
      <c r="I116" t="str">
        <f t="shared" si="2"/>
        <v>N/A</v>
      </c>
      <c r="J116">
        <f t="shared" si="3"/>
        <v>31590000</v>
      </c>
      <c r="K116">
        <f t="shared" si="4"/>
        <v>0</v>
      </c>
      <c r="L116">
        <f t="shared" si="5"/>
        <v>0</v>
      </c>
      <c r="M116">
        <f t="shared" si="6"/>
        <v>0</v>
      </c>
      <c r="N116">
        <f t="shared" si="7"/>
        <v>0</v>
      </c>
    </row>
    <row r="117" spans="1:14" x14ac:dyDescent="0.3">
      <c r="A117" s="1">
        <v>3</v>
      </c>
      <c r="B117" t="s">
        <v>171</v>
      </c>
      <c r="C117" t="s">
        <v>2905</v>
      </c>
      <c r="I117" t="str">
        <f t="shared" si="2"/>
        <v>N/A</v>
      </c>
      <c r="J117">
        <f t="shared" si="3"/>
        <v>20000000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4526</v>
      </c>
      <c r="I127" t="str">
        <f t="shared" si="8"/>
        <v>N/A</v>
      </c>
      <c r="J127" t="str">
        <f t="shared" si="9"/>
        <v>1.55</v>
      </c>
      <c r="K127">
        <f t="shared" si="10"/>
        <v>0</v>
      </c>
      <c r="L127">
        <f t="shared" si="11"/>
        <v>0</v>
      </c>
      <c r="M127">
        <f t="shared" si="12"/>
        <v>0</v>
      </c>
      <c r="N127">
        <f t="shared" si="13"/>
        <v>0</v>
      </c>
    </row>
    <row r="128" spans="1:14" x14ac:dyDescent="0.3">
      <c r="A128" s="1">
        <v>3</v>
      </c>
      <c r="B128" t="s">
        <v>183</v>
      </c>
      <c r="C128" t="s">
        <v>4584</v>
      </c>
      <c r="I128" t="str">
        <f t="shared" si="8"/>
        <v>N/A</v>
      </c>
      <c r="J128">
        <f t="shared" si="9"/>
        <v>1.44E-2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8598</v>
      </c>
      <c r="I133" t="str">
        <f t="shared" si="8"/>
        <v>N/A</v>
      </c>
      <c r="J133" t="str">
        <f t="shared" si="9"/>
        <v>3/1</v>
      </c>
      <c r="K133">
        <f t="shared" si="10"/>
        <v>0</v>
      </c>
      <c r="L133">
        <f t="shared" si="11"/>
        <v>0</v>
      </c>
      <c r="M133">
        <f t="shared" si="12"/>
        <v>0</v>
      </c>
      <c r="N133">
        <f t="shared" si="13"/>
        <v>0</v>
      </c>
    </row>
    <row r="134" spans="1:14" x14ac:dyDescent="0.3">
      <c r="A134" s="1">
        <v>9</v>
      </c>
      <c r="B134" t="s">
        <v>190</v>
      </c>
      <c r="C134" t="s">
        <v>8599</v>
      </c>
      <c r="I134" t="str">
        <f t="shared" si="8"/>
        <v>N/A</v>
      </c>
      <c r="J134" t="str">
        <f t="shared" si="9"/>
        <v>Aug 22, 2007</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8600</v>
      </c>
      <c r="C138" t="s">
        <v>8601</v>
      </c>
      <c r="D138" t="s">
        <v>4411</v>
      </c>
      <c r="F138">
        <v>54</v>
      </c>
      <c r="I138" t="str">
        <f t="shared" si="8"/>
        <v>N/A</v>
      </c>
      <c r="J138" t="str">
        <f t="shared" si="9"/>
        <v>Chairman of Exec. Board &amp; CEO</v>
      </c>
      <c r="K138">
        <f t="shared" si="10"/>
        <v>1010000</v>
      </c>
      <c r="L138">
        <f t="shared" si="11"/>
        <v>0</v>
      </c>
      <c r="M138">
        <f t="shared" si="12"/>
        <v>54</v>
      </c>
      <c r="N138">
        <f t="shared" si="13"/>
        <v>0</v>
      </c>
    </row>
    <row r="139" spans="1:14" x14ac:dyDescent="0.3">
      <c r="A139" s="1">
        <v>1</v>
      </c>
      <c r="B139" t="s">
        <v>8602</v>
      </c>
      <c r="C139" t="s">
        <v>8603</v>
      </c>
      <c r="D139" t="s">
        <v>8604</v>
      </c>
      <c r="I139" t="str">
        <f t="shared" si="8"/>
        <v>N/A</v>
      </c>
      <c r="J139" t="str">
        <f t="shared" si="9"/>
        <v>CFO &amp; Member of Exec. Board</v>
      </c>
      <c r="K139" t="str">
        <f t="shared" si="10"/>
        <v>824k</v>
      </c>
      <c r="L139">
        <f t="shared" si="11"/>
        <v>0</v>
      </c>
      <c r="M139">
        <f t="shared" si="12"/>
        <v>0</v>
      </c>
      <c r="N139">
        <f t="shared" si="13"/>
        <v>0</v>
      </c>
    </row>
    <row r="140" spans="1:14" x14ac:dyDescent="0.3">
      <c r="A140" s="1">
        <v>2</v>
      </c>
      <c r="B140" t="s">
        <v>8605</v>
      </c>
      <c r="C140" t="s">
        <v>8606</v>
      </c>
      <c r="D140" t="s">
        <v>8607</v>
      </c>
      <c r="F140">
        <v>62</v>
      </c>
      <c r="I140" t="str">
        <f t="shared" si="8"/>
        <v>N/A</v>
      </c>
      <c r="J140" t="str">
        <f t="shared" si="9"/>
        <v>Member of Exec. Board</v>
      </c>
      <c r="K140" t="str">
        <f t="shared" si="10"/>
        <v>763k</v>
      </c>
      <c r="L140">
        <f t="shared" si="11"/>
        <v>0</v>
      </c>
      <c r="M140">
        <f t="shared" si="12"/>
        <v>62</v>
      </c>
      <c r="N140">
        <f t="shared" si="13"/>
        <v>0</v>
      </c>
    </row>
    <row r="141" spans="1:14" x14ac:dyDescent="0.3">
      <c r="A141" s="1">
        <v>3</v>
      </c>
      <c r="B141" t="s">
        <v>8608</v>
      </c>
      <c r="C141" t="s">
        <v>8606</v>
      </c>
      <c r="D141" t="s">
        <v>8609</v>
      </c>
      <c r="F141">
        <v>49</v>
      </c>
      <c r="I141" t="str">
        <f t="shared" si="8"/>
        <v>N/A</v>
      </c>
      <c r="J141" t="str">
        <f t="shared" si="9"/>
        <v>Member of Exec. Board</v>
      </c>
      <c r="K141" t="str">
        <f t="shared" si="10"/>
        <v>510k</v>
      </c>
      <c r="L141">
        <f t="shared" si="11"/>
        <v>0</v>
      </c>
      <c r="M141">
        <f t="shared" si="12"/>
        <v>49</v>
      </c>
      <c r="N141">
        <f t="shared" si="13"/>
        <v>0</v>
      </c>
    </row>
    <row r="142" spans="1:14" x14ac:dyDescent="0.3">
      <c r="A142" s="1">
        <v>4</v>
      </c>
      <c r="B142" t="s">
        <v>8610</v>
      </c>
      <c r="C142" t="s">
        <v>8606</v>
      </c>
      <c r="D142" t="s">
        <v>8611</v>
      </c>
      <c r="F142">
        <v>49</v>
      </c>
      <c r="I142" t="str">
        <f t="shared" si="8"/>
        <v>N/A</v>
      </c>
      <c r="J142" t="str">
        <f t="shared" si="9"/>
        <v>Member of Exec. Board</v>
      </c>
      <c r="K142" t="str">
        <f t="shared" si="10"/>
        <v>433k</v>
      </c>
      <c r="L142">
        <f t="shared" si="11"/>
        <v>0</v>
      </c>
      <c r="M142">
        <f t="shared" si="12"/>
        <v>49</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8612</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MB Financial</v>
      </c>
    </row>
    <row r="2" spans="1:11" x14ac:dyDescent="0.3">
      <c r="B2" t="s">
        <v>2</v>
      </c>
      <c r="C2" t="s">
        <v>8613</v>
      </c>
      <c r="K2" t="str">
        <f>LEFT(C1,FIND("(",C1) - 2)</f>
        <v>MB Financial,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$42.40, down .21% after opening slightly below yesterday's close</v>
      </c>
    </row>
    <row r="5" spans="1:11" x14ac:dyDescent="0.3">
      <c r="K5" t="str">
        <f>"The one year target estimate for " &amp; D1 &amp; " is " &amp; TEXT(C23,"$####.00")</f>
        <v>The one year target estimate for MB Financial is $48.70</v>
      </c>
    </row>
    <row r="6" spans="1:11" x14ac:dyDescent="0.3">
      <c r="K6" t="str">
        <f>" which would be " &amp; IF(OR(LEFT(ABS((C23-C2)/C2*100),1)="8",LEFT(ABS((C23-C2)/C2*100),2)="18"), "an ", "a ")  &amp;TEXT(ABS((C23-C2)/C2),"####.00%")&amp;IF((C23-C2)&gt;0," increase over"," decrease from")&amp;" the current price"</f>
        <v xml:space="preserve"> which would be a 14.86% increase over the current price</v>
      </c>
    </row>
    <row r="7" spans="1:11" x14ac:dyDescent="0.3">
      <c r="A7" s="1">
        <v>0</v>
      </c>
      <c r="B7" t="s">
        <v>5</v>
      </c>
      <c r="C7" t="s">
        <v>8614</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7.81% over last quarter based on the average of 12 analyst estimates (Yahoo Finance)</v>
      </c>
    </row>
    <row r="8" spans="1:11" x14ac:dyDescent="0.3">
      <c r="A8" s="1">
        <v>1</v>
      </c>
      <c r="B8" t="s">
        <v>7</v>
      </c>
      <c r="C8" t="s">
        <v>8615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$0.02 in the 2 months leading up to the earnings report</v>
      </c>
    </row>
    <row r="11" spans="1:11" x14ac:dyDescent="0.3">
      <c r="A11" s="1">
        <v>4</v>
      </c>
      <c r="B11" t="s">
        <v>13</v>
      </c>
      <c r="C11" t="s">
        <v>8616</v>
      </c>
      <c r="K11" t="str">
        <f>K42</f>
        <v>MB Financial has managed to increase , commission &amp; fee income, non-interest expense each year since 2012</v>
      </c>
    </row>
    <row r="12" spans="1:11" x14ac:dyDescent="0.3">
      <c r="A12" s="1">
        <v>5</v>
      </c>
      <c r="B12" t="s">
        <v>15</v>
      </c>
      <c r="C12" t="s">
        <v>8617</v>
      </c>
      <c r="D12" t="str">
        <f>LEFT(C12,FIND("-",C12)-2)</f>
        <v>35.00</v>
      </c>
      <c r="E12" t="str">
        <f>TRIM(RIGHT(C12,FIND("-",C12)-1))</f>
        <v>48.47</v>
      </c>
    </row>
    <row r="13" spans="1:11" x14ac:dyDescent="0.3">
      <c r="A13" s="1">
        <v>6</v>
      </c>
      <c r="B13" t="s">
        <v>17</v>
      </c>
      <c r="C13" t="s">
        <v>8618</v>
      </c>
    </row>
    <row r="14" spans="1:11" x14ac:dyDescent="0.3">
      <c r="A14" s="1">
        <v>7</v>
      </c>
      <c r="B14" t="s">
        <v>19</v>
      </c>
      <c r="C14" t="s">
        <v>8619</v>
      </c>
    </row>
    <row r="16" spans="1:11" x14ac:dyDescent="0.3">
      <c r="A16" s="1">
        <v>0</v>
      </c>
      <c r="B16" t="s">
        <v>21</v>
      </c>
      <c r="C16" t="s">
        <v>8620</v>
      </c>
    </row>
    <row r="17" spans="1:13" x14ac:dyDescent="0.3">
      <c r="A17" s="1">
        <v>1</v>
      </c>
      <c r="B17" t="s">
        <v>23</v>
      </c>
      <c r="C17" t="s">
        <v>8621</v>
      </c>
      <c r="K17" t="str">
        <f>K2 &amp; K3 &amp; ". " &amp; K4 &amp; ". " &amp; K5 &amp; K6 &amp; ". " &amp; K7 &amp; ". " &amp; K8 &amp; ". " &amp; K9 &amp; "."</f>
        <v>MB Financial, Inc. is scheduled to report earnings on Jul 20, 2017. The stock is currently trading at $42.40, down .21% after opening slightly below yesterday's close. The one year target estimate for MB Financial is $48.70 which would be a 14.86% increase over the current price. Earnings are expected to increase by 7.81% over last quarter based on the average of 12 analyst estimates (Yahoo Finance). The stock is trading near the middle of its 52 week range. Over the last 4 quarters, we've seen a positive earnings surprise 2 times, and a negative earnings surprise 2 times.</v>
      </c>
    </row>
    <row r="18" spans="1:13" x14ac:dyDescent="0.3">
      <c r="A18" s="1">
        <v>2</v>
      </c>
      <c r="B18" t="s">
        <v>24</v>
      </c>
      <c r="C18" t="s">
        <v>8622</v>
      </c>
    </row>
    <row r="19" spans="1:13" x14ac:dyDescent="0.3">
      <c r="A19" s="1">
        <v>3</v>
      </c>
      <c r="B19" t="s">
        <v>26</v>
      </c>
      <c r="C19" t="s">
        <v>5293</v>
      </c>
    </row>
    <row r="20" spans="1:13" x14ac:dyDescent="0.3">
      <c r="A20" s="1">
        <v>4</v>
      </c>
      <c r="B20" t="s">
        <v>28</v>
      </c>
      <c r="C20" t="s">
        <v>1203</v>
      </c>
    </row>
    <row r="21" spans="1:13" x14ac:dyDescent="0.3">
      <c r="A21" s="1">
        <v>5</v>
      </c>
      <c r="B21" t="s">
        <v>30</v>
      </c>
      <c r="C21" t="s">
        <v>8623</v>
      </c>
    </row>
    <row r="22" spans="1:13" x14ac:dyDescent="0.3">
      <c r="A22" s="1">
        <v>6</v>
      </c>
      <c r="B22" t="s">
        <v>32</v>
      </c>
      <c r="C22" t="s">
        <v>5691</v>
      </c>
      <c r="J22">
        <f>IF(K22 &lt;&gt; "",1, 0)</f>
        <v>0</v>
      </c>
      <c r="K22" t="str">
        <f>IF(I145="pos_trend","Revenue","")</f>
        <v/>
      </c>
      <c r="L22" t="str">
        <f t="shared" ref="L22:L38" si="0">IF(EXACT(K22,UPPER(K22)),K22,LOWER(K22))</f>
        <v/>
      </c>
      <c r="M22" t="str">
        <f>L22</f>
        <v/>
      </c>
    </row>
    <row r="23" spans="1:13" x14ac:dyDescent="0.3">
      <c r="A23" s="1">
        <v>7</v>
      </c>
      <c r="B23" t="s">
        <v>33</v>
      </c>
      <c r="C23" t="s">
        <v>8624</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12</v>
      </c>
      <c r="D27">
        <v>12</v>
      </c>
      <c r="E27">
        <v>12</v>
      </c>
      <c r="F27">
        <v>12</v>
      </c>
      <c r="J27">
        <f>IF(K27 &lt;&gt; "",6, 0)</f>
        <v>6</v>
      </c>
      <c r="K27" t="str">
        <f>IF(I172="pos_trend",B172,"")</f>
        <v>Commission &amp; Fee Income</v>
      </c>
      <c r="L27" t="str">
        <f t="shared" si="0"/>
        <v>commission &amp; fee income</v>
      </c>
      <c r="M27" t="str">
        <f t="shared" si="1"/>
        <v>, commission &amp; fee income</v>
      </c>
    </row>
    <row r="28" spans="1:13" x14ac:dyDescent="0.3">
      <c r="A28" s="1">
        <v>1</v>
      </c>
      <c r="B28" t="s">
        <v>41</v>
      </c>
      <c r="C28">
        <v>0.64</v>
      </c>
      <c r="D28">
        <v>0.69</v>
      </c>
      <c r="E28">
        <v>2.64</v>
      </c>
      <c r="F28">
        <v>2.99</v>
      </c>
      <c r="J28">
        <f>IF(K28 &lt;&gt; "",7, 0)</f>
        <v>0</v>
      </c>
      <c r="K28" t="str">
        <f>IF(I173="pos_trend",B173,"")</f>
        <v/>
      </c>
      <c r="L28" t="str">
        <f t="shared" si="0"/>
        <v/>
      </c>
      <c r="M28" t="str">
        <f t="shared" si="1"/>
        <v>, commission &amp; fee income</v>
      </c>
    </row>
    <row r="29" spans="1:13" x14ac:dyDescent="0.3">
      <c r="A29" s="1">
        <v>2</v>
      </c>
      <c r="B29" t="s">
        <v>42</v>
      </c>
      <c r="C29">
        <v>0.61</v>
      </c>
      <c r="D29">
        <v>0.65</v>
      </c>
      <c r="E29">
        <v>2.54</v>
      </c>
      <c r="F29">
        <v>2.8</v>
      </c>
      <c r="J29">
        <f>IF(K29 &lt;&gt; "",8, 0)</f>
        <v>8</v>
      </c>
      <c r="K29" t="str">
        <f>IF(I174="pos_trend",B174,"")</f>
        <v>Non-Interest Expense</v>
      </c>
      <c r="L29" t="str">
        <f t="shared" si="0"/>
        <v>non-interest expense</v>
      </c>
      <c r="M29" t="str">
        <f t="shared" si="1"/>
        <v>, commission &amp; fee income, non-interest expense</v>
      </c>
    </row>
    <row r="30" spans="1:13" x14ac:dyDescent="0.3">
      <c r="A30" s="1">
        <v>3</v>
      </c>
      <c r="B30" t="s">
        <v>43</v>
      </c>
      <c r="C30">
        <v>0.66</v>
      </c>
      <c r="D30">
        <v>0.74</v>
      </c>
      <c r="E30">
        <v>2.72</v>
      </c>
      <c r="F30">
        <v>3.3</v>
      </c>
      <c r="J30">
        <f>IF(K30 &lt;&gt; "",9, 0)</f>
        <v>0</v>
      </c>
      <c r="K30" t="str">
        <f>IF(I185="pos_trend",B185,"")</f>
        <v/>
      </c>
      <c r="L30" t="str">
        <f t="shared" si="0"/>
        <v/>
      </c>
      <c r="M30" t="str">
        <f t="shared" si="1"/>
        <v>, commission &amp; fee income, non-interest expense</v>
      </c>
    </row>
    <row r="31" spans="1:13" x14ac:dyDescent="0.3">
      <c r="A31" s="1">
        <v>4</v>
      </c>
      <c r="B31" t="s">
        <v>44</v>
      </c>
      <c r="C31">
        <v>0.56000000000000005</v>
      </c>
      <c r="D31">
        <v>0.54</v>
      </c>
      <c r="E31">
        <v>2.13</v>
      </c>
      <c r="F31">
        <v>2.64</v>
      </c>
      <c r="J31">
        <f>IF(K31 &lt;&gt; "",10, 0)</f>
        <v>0</v>
      </c>
      <c r="K31" t="str">
        <f>IF(I186="pos_trend",B186,"")</f>
        <v/>
      </c>
      <c r="L31" t="str">
        <f t="shared" si="0"/>
        <v/>
      </c>
      <c r="M31" t="str">
        <f t="shared" si="1"/>
        <v>, commission &amp; fee income, non-interest expense</v>
      </c>
    </row>
    <row r="32" spans="1:13" x14ac:dyDescent="0.3">
      <c r="J32">
        <f>IF(K32 &lt;&gt; "",11, 0)</f>
        <v>0</v>
      </c>
      <c r="K32" t="str">
        <f>IF(I187="pos_trend",B187,"")</f>
        <v/>
      </c>
      <c r="L32" t="str">
        <f t="shared" si="0"/>
        <v/>
      </c>
      <c r="M32" t="str">
        <f t="shared" si="1"/>
        <v>, commission &amp; fee income, non-interest expense</v>
      </c>
    </row>
    <row r="33" spans="1:13" x14ac:dyDescent="0.3">
      <c r="B33" s="1" t="s">
        <v>45</v>
      </c>
      <c r="C33" s="1" t="s">
        <v>36</v>
      </c>
      <c r="D33" s="1" t="s">
        <v>37</v>
      </c>
      <c r="E33" s="1" t="s">
        <v>38</v>
      </c>
      <c r="F33" s="1" t="s">
        <v>39</v>
      </c>
      <c r="J33">
        <f>IF(K33 &lt;&gt; "",12, 0)</f>
        <v>0</v>
      </c>
      <c r="K33" t="str">
        <f>IF(I195="pos_trend",B195,"")</f>
        <v/>
      </c>
      <c r="L33" t="str">
        <f t="shared" si="0"/>
        <v/>
      </c>
      <c r="M33" t="str">
        <f t="shared" si="1"/>
        <v>, commission &amp; fee income, non-interest expense</v>
      </c>
    </row>
    <row r="34" spans="1:13" x14ac:dyDescent="0.3">
      <c r="A34" s="1">
        <v>0</v>
      </c>
      <c r="B34" t="s">
        <v>40</v>
      </c>
      <c r="C34" t="s">
        <v>1207</v>
      </c>
      <c r="D34" t="s">
        <v>1207</v>
      </c>
      <c r="E34" t="s">
        <v>1207</v>
      </c>
      <c r="F34" t="s">
        <v>1207</v>
      </c>
      <c r="J34">
        <f>IF(K34 &lt;&gt; "",13, 0)</f>
        <v>0</v>
      </c>
      <c r="K34" t="str">
        <f>IF(I196="pos_trend",B196,"")</f>
        <v/>
      </c>
      <c r="L34" t="str">
        <f t="shared" si="0"/>
        <v/>
      </c>
      <c r="M34" t="str">
        <f t="shared" si="1"/>
        <v>, commission &amp; fee income, non-interest expense</v>
      </c>
    </row>
    <row r="35" spans="1:13" x14ac:dyDescent="0.3">
      <c r="A35" s="1">
        <v>1</v>
      </c>
      <c r="B35" t="s">
        <v>41</v>
      </c>
      <c r="C35" t="s">
        <v>8625</v>
      </c>
      <c r="D35" t="s">
        <v>8626</v>
      </c>
      <c r="E35" t="s">
        <v>8627</v>
      </c>
      <c r="F35" t="s">
        <v>8628</v>
      </c>
      <c r="J35">
        <f>IF(K35 &lt;&gt; "",14, 0)</f>
        <v>0</v>
      </c>
      <c r="K35" t="str">
        <f>IF(I201="pos_trend",B201,"")</f>
        <v/>
      </c>
      <c r="L35" t="str">
        <f t="shared" si="0"/>
        <v/>
      </c>
      <c r="M35" t="str">
        <f t="shared" si="1"/>
        <v>, commission &amp; fee income, non-interest expense</v>
      </c>
    </row>
    <row r="36" spans="1:13" x14ac:dyDescent="0.3">
      <c r="A36" s="1">
        <v>2</v>
      </c>
      <c r="B36" t="s">
        <v>42</v>
      </c>
      <c r="C36" t="s">
        <v>6196</v>
      </c>
      <c r="D36" t="s">
        <v>8629</v>
      </c>
      <c r="E36" t="s">
        <v>8630</v>
      </c>
      <c r="F36" t="s">
        <v>8631</v>
      </c>
      <c r="J36">
        <f>IF(K36 &lt;&gt; "",15, 0)</f>
        <v>0</v>
      </c>
      <c r="K36" t="str">
        <f>IF(I202="pos_trend",B202,"")</f>
        <v/>
      </c>
      <c r="L36" t="str">
        <f t="shared" si="0"/>
        <v/>
      </c>
      <c r="M36" t="str">
        <f t="shared" si="1"/>
        <v>, commission &amp; fee income, non-interest expense</v>
      </c>
    </row>
    <row r="37" spans="1:13" x14ac:dyDescent="0.3">
      <c r="A37" s="1">
        <v>3</v>
      </c>
      <c r="B37" t="s">
        <v>43</v>
      </c>
      <c r="C37" t="s">
        <v>8632</v>
      </c>
      <c r="D37" t="s">
        <v>8633</v>
      </c>
      <c r="E37" t="s">
        <v>8634</v>
      </c>
      <c r="F37" t="s">
        <v>8635</v>
      </c>
      <c r="J37">
        <f>IF(K37 &lt;&gt; "",16, 0)</f>
        <v>0</v>
      </c>
      <c r="K37" t="str">
        <f>IF(I203="pos_trend",B203,"")</f>
        <v/>
      </c>
      <c r="L37" t="str">
        <f t="shared" si="0"/>
        <v/>
      </c>
      <c r="M37" t="str">
        <f t="shared" si="1"/>
        <v>, commission &amp; fee income, non-interest expense</v>
      </c>
    </row>
    <row r="38" spans="1:13" x14ac:dyDescent="0.3">
      <c r="A38" s="1">
        <v>4</v>
      </c>
      <c r="B38" t="s">
        <v>53</v>
      </c>
      <c r="C38" t="s">
        <v>8636</v>
      </c>
      <c r="D38" t="s">
        <v>8637</v>
      </c>
      <c r="E38" t="s">
        <v>8638</v>
      </c>
      <c r="F38" t="s">
        <v>8627</v>
      </c>
      <c r="J38">
        <f>IF(K38 &lt;&gt; "",17, 0)</f>
        <v>0</v>
      </c>
      <c r="K38" t="str">
        <f>IF(I351="pos_trend",B351,"")</f>
        <v/>
      </c>
      <c r="L38" t="str">
        <f t="shared" si="0"/>
        <v/>
      </c>
      <c r="M38" t="str">
        <f t="shared" si="1"/>
        <v>, commission &amp; fee income, non-interest expense</v>
      </c>
    </row>
    <row r="39" spans="1:13" x14ac:dyDescent="0.3">
      <c r="A39" s="1">
        <v>5</v>
      </c>
      <c r="B39" t="s">
        <v>55</v>
      </c>
      <c r="C39" t="s">
        <v>8639</v>
      </c>
      <c r="D39" t="s">
        <v>8640</v>
      </c>
      <c r="E39" t="s">
        <v>8641</v>
      </c>
      <c r="F39" t="s">
        <v>3290</v>
      </c>
      <c r="K39" t="str">
        <f>IF(I352="pos_trend",B352,"")</f>
        <v/>
      </c>
      <c r="M39" t="str">
        <f t="shared" si="1"/>
        <v>, commission &amp; fee income, non-interest expense</v>
      </c>
    </row>
    <row r="40" spans="1:13" x14ac:dyDescent="0.3">
      <c r="J40">
        <f>MAX(J22:J39)</f>
        <v>8</v>
      </c>
      <c r="K40" t="str">
        <f>VLOOKUP(J40,J22:K39,2)</f>
        <v/>
      </c>
      <c r="M40" t="str">
        <f>SUBSTITUTE(M39,K40, "and " &amp; K40)</f>
        <v>, commission &amp; fee income, non-interest expense</v>
      </c>
    </row>
    <row r="41" spans="1:13" x14ac:dyDescent="0.3">
      <c r="B41" s="1" t="s">
        <v>58</v>
      </c>
      <c r="C41" s="1" t="s">
        <v>242</v>
      </c>
      <c r="D41" s="1" t="s">
        <v>243</v>
      </c>
      <c r="E41" s="1" t="s">
        <v>244</v>
      </c>
      <c r="F41" s="1" t="s">
        <v>245</v>
      </c>
    </row>
    <row r="42" spans="1:13" x14ac:dyDescent="0.3">
      <c r="A42" s="1">
        <v>0</v>
      </c>
      <c r="B42" t="s">
        <v>63</v>
      </c>
      <c r="C42" t="s">
        <v>1042</v>
      </c>
      <c r="D42" t="s">
        <v>3268</v>
      </c>
      <c r="E42" t="s">
        <v>8642</v>
      </c>
      <c r="F42" t="s">
        <v>3353</v>
      </c>
      <c r="K42" t="str">
        <f>IF(M40&lt;&gt;"", D1 &amp; " has managed to increase " &amp; M40 &amp; " each year since " &amp; C144, "No positive trends")</f>
        <v>MB Financial has managed to increase , commission &amp; fee income, non-interest expense each year since 2012</v>
      </c>
    </row>
    <row r="43" spans="1:13" x14ac:dyDescent="0.3">
      <c r="A43" s="1">
        <v>1</v>
      </c>
      <c r="B43" t="s">
        <v>66</v>
      </c>
      <c r="C43" t="s">
        <v>3353</v>
      </c>
      <c r="D43" t="s">
        <v>2634</v>
      </c>
      <c r="E43" t="s">
        <v>2633</v>
      </c>
      <c r="F43" t="s">
        <v>3355</v>
      </c>
    </row>
    <row r="44" spans="1:13" x14ac:dyDescent="0.3">
      <c r="A44" s="1">
        <v>2</v>
      </c>
      <c r="B44" t="s">
        <v>69</v>
      </c>
      <c r="C44" t="s">
        <v>70</v>
      </c>
      <c r="D44" t="s">
        <v>3524</v>
      </c>
      <c r="E44" t="s">
        <v>8643</v>
      </c>
      <c r="F44" t="s">
        <v>3356</v>
      </c>
    </row>
    <row r="45" spans="1:13" x14ac:dyDescent="0.3">
      <c r="A45" s="1">
        <v>3</v>
      </c>
      <c r="B45" t="s">
        <v>72</v>
      </c>
      <c r="C45" t="s">
        <v>7492</v>
      </c>
      <c r="D45" t="s">
        <v>8644</v>
      </c>
      <c r="E45" t="s">
        <v>8645</v>
      </c>
      <c r="F45" t="s">
        <v>3359</v>
      </c>
    </row>
    <row r="47" spans="1:13" x14ac:dyDescent="0.3">
      <c r="B47" s="1" t="s">
        <v>75</v>
      </c>
      <c r="C47" s="1" t="s">
        <v>36</v>
      </c>
      <c r="D47" s="1" t="s">
        <v>37</v>
      </c>
      <c r="E47" s="1" t="s">
        <v>38</v>
      </c>
      <c r="F47" s="1" t="s">
        <v>39</v>
      </c>
    </row>
    <row r="48" spans="1:13" x14ac:dyDescent="0.3">
      <c r="A48" s="1">
        <v>0</v>
      </c>
      <c r="B48" t="s">
        <v>76</v>
      </c>
      <c r="C48">
        <v>0.64</v>
      </c>
      <c r="D48">
        <v>0.69</v>
      </c>
      <c r="E48">
        <v>2.64</v>
      </c>
      <c r="F48">
        <v>2.99</v>
      </c>
    </row>
    <row r="49" spans="1:14" x14ac:dyDescent="0.3">
      <c r="A49" s="1">
        <v>1</v>
      </c>
      <c r="B49" t="s">
        <v>77</v>
      </c>
      <c r="C49">
        <v>0.64</v>
      </c>
      <c r="D49">
        <v>0.69</v>
      </c>
      <c r="E49">
        <v>2.64</v>
      </c>
      <c r="F49">
        <v>2.99</v>
      </c>
    </row>
    <row r="50" spans="1:14" x14ac:dyDescent="0.3">
      <c r="A50" s="1">
        <v>2</v>
      </c>
      <c r="B50" t="s">
        <v>78</v>
      </c>
      <c r="C50">
        <v>0.64</v>
      </c>
      <c r="D50">
        <v>0.69</v>
      </c>
      <c r="E50">
        <v>2.64</v>
      </c>
      <c r="F50">
        <v>2.99</v>
      </c>
    </row>
    <row r="51" spans="1:14" x14ac:dyDescent="0.3">
      <c r="A51" s="1">
        <v>3</v>
      </c>
      <c r="B51" t="s">
        <v>79</v>
      </c>
      <c r="C51">
        <v>0.64</v>
      </c>
      <c r="D51">
        <v>0.69</v>
      </c>
      <c r="E51">
        <v>2.65</v>
      </c>
      <c r="F51">
        <v>2.98</v>
      </c>
    </row>
    <row r="52" spans="1:14" x14ac:dyDescent="0.3">
      <c r="A52" s="1">
        <v>4</v>
      </c>
      <c r="B52" t="s">
        <v>80</v>
      </c>
      <c r="C52">
        <v>0.64</v>
      </c>
      <c r="D52">
        <v>0.7</v>
      </c>
      <c r="E52">
        <v>2.6</v>
      </c>
      <c r="F52">
        <v>2.97</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c r="C56">
        <v>1</v>
      </c>
      <c r="D56">
        <v>2</v>
      </c>
      <c r="E56">
        <v>1</v>
      </c>
      <c r="F56">
        <v>1</v>
      </c>
    </row>
    <row r="57" spans="1:14" x14ac:dyDescent="0.3">
      <c r="A57" s="1">
        <v>2</v>
      </c>
      <c r="B57" t="s">
        <v>84</v>
      </c>
      <c r="C57">
        <v>1</v>
      </c>
      <c r="D57">
        <v>1</v>
      </c>
      <c r="E57">
        <v>1</v>
      </c>
      <c r="F57">
        <v>1</v>
      </c>
    </row>
    <row r="58" spans="1:14" x14ac:dyDescent="0.3">
      <c r="A58" s="1">
        <v>3</v>
      </c>
      <c r="B58" t="s">
        <v>85</v>
      </c>
    </row>
    <row r="60" spans="1:14" x14ac:dyDescent="0.3">
      <c r="B60" s="1" t="s">
        <v>86</v>
      </c>
      <c r="C60" s="1" t="s">
        <v>8646</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MBFI</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2758</v>
      </c>
      <c r="F61">
        <v>0.19</v>
      </c>
      <c r="I61" t="str">
        <f t="shared" si="2"/>
        <v>N/A</v>
      </c>
      <c r="J61">
        <f t="shared" si="3"/>
        <v>0.14300000000000002</v>
      </c>
      <c r="K61">
        <f t="shared" si="4"/>
        <v>0</v>
      </c>
      <c r="L61">
        <f t="shared" si="5"/>
        <v>0</v>
      </c>
      <c r="M61">
        <f t="shared" si="6"/>
        <v>0.19</v>
      </c>
      <c r="N61">
        <f t="shared" si="7"/>
        <v>0</v>
      </c>
    </row>
    <row r="62" spans="1:14" x14ac:dyDescent="0.3">
      <c r="A62" s="1">
        <v>1</v>
      </c>
      <c r="B62" t="s">
        <v>92</v>
      </c>
      <c r="C62" t="s">
        <v>8647</v>
      </c>
      <c r="F62">
        <v>0.21</v>
      </c>
      <c r="I62" t="str">
        <f t="shared" si="2"/>
        <v>N/A</v>
      </c>
      <c r="J62">
        <f t="shared" si="3"/>
        <v>0.27800000000000002</v>
      </c>
      <c r="K62">
        <f t="shared" si="4"/>
        <v>0</v>
      </c>
      <c r="L62">
        <f t="shared" si="5"/>
        <v>0</v>
      </c>
      <c r="M62">
        <f t="shared" si="6"/>
        <v>0.21</v>
      </c>
      <c r="N62">
        <f t="shared" si="7"/>
        <v>0</v>
      </c>
    </row>
    <row r="63" spans="1:14" x14ac:dyDescent="0.3">
      <c r="A63" s="1">
        <v>2</v>
      </c>
      <c r="B63" t="s">
        <v>94</v>
      </c>
      <c r="C63" t="s">
        <v>8648</v>
      </c>
      <c r="F63">
        <v>0.08</v>
      </c>
      <c r="I63" t="str">
        <f t="shared" si="2"/>
        <v>N/A</v>
      </c>
      <c r="J63">
        <f t="shared" si="3"/>
        <v>0.23899999999999999</v>
      </c>
      <c r="K63">
        <f t="shared" si="4"/>
        <v>0</v>
      </c>
      <c r="L63">
        <f t="shared" si="5"/>
        <v>0</v>
      </c>
      <c r="M63">
        <f t="shared" si="6"/>
        <v>0.08</v>
      </c>
      <c r="N63">
        <f t="shared" si="7"/>
        <v>0</v>
      </c>
    </row>
    <row r="64" spans="1:14" x14ac:dyDescent="0.3">
      <c r="A64" s="1">
        <v>3</v>
      </c>
      <c r="B64" t="s">
        <v>96</v>
      </c>
      <c r="C64" t="s">
        <v>8649</v>
      </c>
      <c r="F64">
        <v>0.12</v>
      </c>
      <c r="I64" t="str">
        <f t="shared" si="2"/>
        <v>N/A</v>
      </c>
      <c r="J64">
        <f t="shared" si="3"/>
        <v>0.13300000000000001</v>
      </c>
      <c r="K64">
        <f t="shared" si="4"/>
        <v>0</v>
      </c>
      <c r="L64">
        <f t="shared" si="5"/>
        <v>0</v>
      </c>
      <c r="M64">
        <f t="shared" si="6"/>
        <v>0.12</v>
      </c>
      <c r="N64">
        <f t="shared" si="7"/>
        <v>0</v>
      </c>
    </row>
    <row r="65" spans="1:14" x14ac:dyDescent="0.3">
      <c r="A65" s="1">
        <v>4</v>
      </c>
      <c r="B65" t="s">
        <v>98</v>
      </c>
      <c r="C65" t="s">
        <v>7497</v>
      </c>
      <c r="F65">
        <v>0.09</v>
      </c>
      <c r="I65" t="str">
        <f t="shared" si="2"/>
        <v>N/A</v>
      </c>
      <c r="J65">
        <f t="shared" si="3"/>
        <v>0.08</v>
      </c>
      <c r="K65">
        <f t="shared" si="4"/>
        <v>0</v>
      </c>
      <c r="L65">
        <f t="shared" si="5"/>
        <v>0</v>
      </c>
      <c r="M65">
        <f t="shared" si="6"/>
        <v>0.09</v>
      </c>
      <c r="N65">
        <f t="shared" si="7"/>
        <v>0</v>
      </c>
    </row>
    <row r="66" spans="1:14" x14ac:dyDescent="0.3">
      <c r="A66" s="1">
        <v>5</v>
      </c>
      <c r="B66" t="s">
        <v>100</v>
      </c>
      <c r="C66" t="s">
        <v>1699</v>
      </c>
      <c r="I66" t="str">
        <f t="shared" si="2"/>
        <v>N/A</v>
      </c>
      <c r="J66">
        <f t="shared" si="3"/>
        <v>8.6699999999999999E-2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8620</v>
      </c>
      <c r="I68" t="str">
        <f t="shared" si="2"/>
        <v>N/A</v>
      </c>
      <c r="J68">
        <f t="shared" si="3"/>
        <v>3530000000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8622</v>
      </c>
      <c r="I70" t="str">
        <f t="shared" si="2"/>
        <v>N/A</v>
      </c>
      <c r="J70" t="str">
        <f t="shared" si="3"/>
        <v>18.83</v>
      </c>
      <c r="K70">
        <f t="shared" si="4"/>
        <v>0</v>
      </c>
      <c r="L70">
        <f t="shared" si="5"/>
        <v>0</v>
      </c>
      <c r="M70">
        <f t="shared" si="6"/>
        <v>0</v>
      </c>
      <c r="N70">
        <f t="shared" si="7"/>
        <v>0</v>
      </c>
    </row>
    <row r="71" spans="1:14" x14ac:dyDescent="0.3">
      <c r="A71" s="1">
        <v>3</v>
      </c>
      <c r="B71" t="s">
        <v>105</v>
      </c>
      <c r="C71" t="s">
        <v>5114</v>
      </c>
      <c r="I71" t="str">
        <f t="shared" si="2"/>
        <v>N/A</v>
      </c>
      <c r="J71" t="str">
        <f t="shared" si="3"/>
        <v>14.18</v>
      </c>
      <c r="K71">
        <f t="shared" si="4"/>
        <v>0</v>
      </c>
      <c r="L71">
        <f t="shared" si="5"/>
        <v>0</v>
      </c>
      <c r="M71">
        <f t="shared" si="6"/>
        <v>0</v>
      </c>
      <c r="N71">
        <f t="shared" si="7"/>
        <v>0</v>
      </c>
    </row>
    <row r="72" spans="1:14" x14ac:dyDescent="0.3">
      <c r="A72" s="1">
        <v>4</v>
      </c>
      <c r="B72" t="s">
        <v>107</v>
      </c>
      <c r="C72" t="s">
        <v>8033</v>
      </c>
      <c r="I72" t="str">
        <f t="shared" si="2"/>
        <v>N/A</v>
      </c>
      <c r="J72" t="str">
        <f t="shared" si="3"/>
        <v>2.06</v>
      </c>
      <c r="K72">
        <f t="shared" si="4"/>
        <v>0</v>
      </c>
      <c r="L72">
        <f t="shared" si="5"/>
        <v>0</v>
      </c>
      <c r="M72">
        <f t="shared" si="6"/>
        <v>0</v>
      </c>
      <c r="N72">
        <f t="shared" si="7"/>
        <v>0</v>
      </c>
    </row>
    <row r="73" spans="1:14" x14ac:dyDescent="0.3">
      <c r="A73" s="1">
        <v>5</v>
      </c>
      <c r="B73" t="s">
        <v>109</v>
      </c>
      <c r="C73" t="s">
        <v>8650</v>
      </c>
      <c r="I73" t="str">
        <f t="shared" si="2"/>
        <v>N/A</v>
      </c>
      <c r="J73" t="str">
        <f t="shared" si="3"/>
        <v>3.87</v>
      </c>
      <c r="K73">
        <f t="shared" si="4"/>
        <v>0</v>
      </c>
      <c r="L73">
        <f t="shared" si="5"/>
        <v>0</v>
      </c>
      <c r="M73">
        <f t="shared" si="6"/>
        <v>0</v>
      </c>
      <c r="N73">
        <f t="shared" si="7"/>
        <v>0</v>
      </c>
    </row>
    <row r="74" spans="1:14" x14ac:dyDescent="0.3">
      <c r="A74" s="1">
        <v>6</v>
      </c>
      <c r="B74" t="s">
        <v>111</v>
      </c>
      <c r="C74" t="s">
        <v>5608</v>
      </c>
      <c r="I74" t="str">
        <f t="shared" si="2"/>
        <v>N/A</v>
      </c>
      <c r="J74" t="str">
        <f t="shared" si="3"/>
        <v>1.42</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8651</v>
      </c>
      <c r="I81" t="str">
        <f t="shared" si="2"/>
        <v>N/A</v>
      </c>
      <c r="J81">
        <f t="shared" si="3"/>
        <v>0.20809999999999998</v>
      </c>
      <c r="K81">
        <f t="shared" si="4"/>
        <v>0</v>
      </c>
      <c r="L81">
        <f t="shared" si="5"/>
        <v>0</v>
      </c>
      <c r="M81">
        <f t="shared" si="6"/>
        <v>0</v>
      </c>
      <c r="N81">
        <f t="shared" si="7"/>
        <v>0</v>
      </c>
    </row>
    <row r="82" spans="1:14" x14ac:dyDescent="0.3">
      <c r="A82" s="1">
        <v>1</v>
      </c>
      <c r="B82" t="s">
        <v>121</v>
      </c>
      <c r="C82" t="s">
        <v>8652</v>
      </c>
      <c r="I82" t="str">
        <f t="shared" si="2"/>
        <v>N/A</v>
      </c>
      <c r="J82">
        <f t="shared" si="3"/>
        <v>0.32869999999999999</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2068</v>
      </c>
      <c r="I84" t="str">
        <f t="shared" si="2"/>
        <v>N/A</v>
      </c>
      <c r="J84">
        <f t="shared" si="3"/>
        <v>1.0900000000000002E-2</v>
      </c>
      <c r="K84">
        <f t="shared" si="4"/>
        <v>0</v>
      </c>
      <c r="L84">
        <f t="shared" si="5"/>
        <v>0</v>
      </c>
      <c r="M84">
        <f t="shared" si="6"/>
        <v>0</v>
      </c>
      <c r="N84">
        <f t="shared" si="7"/>
        <v>0</v>
      </c>
    </row>
    <row r="85" spans="1:14" x14ac:dyDescent="0.3">
      <c r="A85" s="1">
        <v>1</v>
      </c>
      <c r="B85" t="s">
        <v>124</v>
      </c>
      <c r="C85" t="s">
        <v>7497</v>
      </c>
      <c r="I85" t="str">
        <f t="shared" si="2"/>
        <v>N/A</v>
      </c>
      <c r="J85">
        <f t="shared" si="3"/>
        <v>0.08</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8653</v>
      </c>
      <c r="I87" t="str">
        <f t="shared" si="2"/>
        <v>N/A</v>
      </c>
      <c r="J87">
        <f t="shared" si="3"/>
        <v>910880000</v>
      </c>
      <c r="K87">
        <f t="shared" si="4"/>
        <v>0</v>
      </c>
      <c r="L87">
        <f t="shared" si="5"/>
        <v>0</v>
      </c>
      <c r="M87">
        <f t="shared" si="6"/>
        <v>0</v>
      </c>
      <c r="N87">
        <f t="shared" si="7"/>
        <v>0</v>
      </c>
    </row>
    <row r="88" spans="1:14" x14ac:dyDescent="0.3">
      <c r="A88" s="1">
        <v>1</v>
      </c>
      <c r="B88" t="s">
        <v>128</v>
      </c>
      <c r="C88" t="s">
        <v>8654</v>
      </c>
      <c r="I88" t="str">
        <f t="shared" si="2"/>
        <v>N/A</v>
      </c>
      <c r="J88" t="str">
        <f t="shared" si="3"/>
        <v>11.45</v>
      </c>
      <c r="K88">
        <f t="shared" si="4"/>
        <v>0</v>
      </c>
      <c r="L88">
        <f t="shared" si="5"/>
        <v>0</v>
      </c>
      <c r="M88">
        <f t="shared" si="6"/>
        <v>0</v>
      </c>
      <c r="N88">
        <f t="shared" si="7"/>
        <v>0</v>
      </c>
    </row>
    <row r="89" spans="1:14" x14ac:dyDescent="0.3">
      <c r="A89" s="1">
        <v>2</v>
      </c>
      <c r="B89" t="s">
        <v>130</v>
      </c>
      <c r="C89" t="s">
        <v>3519</v>
      </c>
      <c r="I89" t="str">
        <f t="shared" si="2"/>
        <v>N/A</v>
      </c>
      <c r="J89">
        <f t="shared" si="3"/>
        <v>0.19500000000000001</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8655</v>
      </c>
      <c r="I92" t="str">
        <f t="shared" si="2"/>
        <v>N/A</v>
      </c>
      <c r="J92">
        <f t="shared" si="3"/>
        <v>181540000</v>
      </c>
      <c r="K92">
        <f t="shared" si="4"/>
        <v>0</v>
      </c>
      <c r="L92">
        <f t="shared" si="5"/>
        <v>0</v>
      </c>
      <c r="M92">
        <f t="shared" si="6"/>
        <v>0</v>
      </c>
      <c r="N92">
        <f t="shared" si="7"/>
        <v>0</v>
      </c>
    </row>
    <row r="93" spans="1:14" x14ac:dyDescent="0.3">
      <c r="A93" s="1">
        <v>6</v>
      </c>
      <c r="B93" t="s">
        <v>138</v>
      </c>
      <c r="C93" t="s">
        <v>5293</v>
      </c>
      <c r="I93" t="str">
        <f t="shared" si="2"/>
        <v>N/A</v>
      </c>
      <c r="J93" t="str">
        <f t="shared" si="3"/>
        <v>2.25</v>
      </c>
      <c r="K93">
        <f t="shared" si="4"/>
        <v>0</v>
      </c>
      <c r="L93">
        <f t="shared" si="5"/>
        <v>0</v>
      </c>
      <c r="M93">
        <f t="shared" si="6"/>
        <v>0</v>
      </c>
      <c r="N93">
        <f t="shared" si="7"/>
        <v>0</v>
      </c>
    </row>
    <row r="94" spans="1:14" x14ac:dyDescent="0.3">
      <c r="A94" s="1">
        <v>7</v>
      </c>
      <c r="B94" t="s">
        <v>139</v>
      </c>
      <c r="C94" t="s">
        <v>3280</v>
      </c>
      <c r="I94" t="str">
        <f t="shared" si="2"/>
        <v>N/A</v>
      </c>
      <c r="J94">
        <f t="shared" si="3"/>
        <v>0.39400000000000002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8656</v>
      </c>
      <c r="I96" t="str">
        <f t="shared" si="2"/>
        <v>N/A</v>
      </c>
      <c r="J96">
        <f t="shared" si="3"/>
        <v>508350000</v>
      </c>
      <c r="K96">
        <f t="shared" si="4"/>
        <v>0</v>
      </c>
      <c r="L96">
        <f t="shared" si="5"/>
        <v>0</v>
      </c>
      <c r="M96">
        <f t="shared" si="6"/>
        <v>0</v>
      </c>
      <c r="N96">
        <f t="shared" si="7"/>
        <v>0</v>
      </c>
    </row>
    <row r="97" spans="1:14" x14ac:dyDescent="0.3">
      <c r="A97" s="1">
        <v>1</v>
      </c>
      <c r="B97" t="s">
        <v>142</v>
      </c>
      <c r="C97" t="s">
        <v>8657</v>
      </c>
      <c r="I97" t="str">
        <f t="shared" si="2"/>
        <v>N/A</v>
      </c>
      <c r="J97" t="str">
        <f t="shared" si="3"/>
        <v>6.08</v>
      </c>
      <c r="K97">
        <f t="shared" si="4"/>
        <v>0</v>
      </c>
      <c r="L97">
        <f t="shared" si="5"/>
        <v>0</v>
      </c>
      <c r="M97">
        <f t="shared" si="6"/>
        <v>0</v>
      </c>
      <c r="N97">
        <f t="shared" si="7"/>
        <v>0</v>
      </c>
    </row>
    <row r="98" spans="1:14" x14ac:dyDescent="0.3">
      <c r="A98" s="1">
        <v>2</v>
      </c>
      <c r="B98" t="s">
        <v>144</v>
      </c>
      <c r="C98" t="s">
        <v>3499</v>
      </c>
      <c r="I98" t="str">
        <f t="shared" si="2"/>
        <v>N/A</v>
      </c>
      <c r="J98">
        <f t="shared" si="3"/>
        <v>2080000000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8658</v>
      </c>
      <c r="I101" t="str">
        <f t="shared" si="2"/>
        <v>N/A</v>
      </c>
      <c r="J101" t="str">
        <f t="shared" si="3"/>
        <v>29.89</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8659</v>
      </c>
      <c r="I103" t="str">
        <f t="shared" si="2"/>
        <v>N/A</v>
      </c>
      <c r="J103">
        <f t="shared" si="3"/>
        <v>377370000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8621</v>
      </c>
      <c r="I106" t="str">
        <f t="shared" si="2"/>
        <v>N/A</v>
      </c>
      <c r="J106" t="str">
        <f t="shared" si="3"/>
        <v>0.97</v>
      </c>
      <c r="K106">
        <f t="shared" si="4"/>
        <v>0</v>
      </c>
      <c r="L106">
        <f t="shared" si="5"/>
        <v>0</v>
      </c>
      <c r="M106">
        <f t="shared" si="6"/>
        <v>0</v>
      </c>
      <c r="N106">
        <f t="shared" si="7"/>
        <v>0</v>
      </c>
    </row>
    <row r="107" spans="1:14" x14ac:dyDescent="0.3">
      <c r="A107" s="1">
        <v>1</v>
      </c>
      <c r="B107" t="s">
        <v>153</v>
      </c>
      <c r="C107" t="s">
        <v>8660</v>
      </c>
      <c r="I107" t="str">
        <f t="shared" si="2"/>
        <v>N/A</v>
      </c>
      <c r="J107">
        <f t="shared" si="3"/>
        <v>0.11550000000000001</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8661</v>
      </c>
      <c r="I109" t="str">
        <f t="shared" si="2"/>
        <v>N/A</v>
      </c>
      <c r="J109" t="str">
        <f t="shared" si="3"/>
        <v>48.47</v>
      </c>
      <c r="K109">
        <f t="shared" si="4"/>
        <v>0</v>
      </c>
      <c r="L109">
        <f t="shared" si="5"/>
        <v>0</v>
      </c>
      <c r="M109">
        <f t="shared" si="6"/>
        <v>0</v>
      </c>
      <c r="N109">
        <f t="shared" si="7"/>
        <v>0</v>
      </c>
    </row>
    <row r="110" spans="1:14" x14ac:dyDescent="0.3">
      <c r="A110" s="1">
        <v>4</v>
      </c>
      <c r="B110" t="s">
        <v>159</v>
      </c>
      <c r="C110" t="s">
        <v>5722</v>
      </c>
      <c r="I110" t="str">
        <f t="shared" si="2"/>
        <v>N/A</v>
      </c>
      <c r="J110" t="str">
        <f t="shared" si="3"/>
        <v>35.00</v>
      </c>
      <c r="K110">
        <f t="shared" si="4"/>
        <v>0</v>
      </c>
      <c r="L110">
        <f t="shared" si="5"/>
        <v>0</v>
      </c>
      <c r="M110">
        <f t="shared" si="6"/>
        <v>0</v>
      </c>
      <c r="N110">
        <f t="shared" si="7"/>
        <v>0</v>
      </c>
    </row>
    <row r="111" spans="1:14" x14ac:dyDescent="0.3">
      <c r="A111" s="1">
        <v>5</v>
      </c>
      <c r="B111" t="s">
        <v>161</v>
      </c>
      <c r="C111" t="s">
        <v>8662</v>
      </c>
      <c r="I111" t="str">
        <f t="shared" si="2"/>
        <v>N/A</v>
      </c>
      <c r="J111" t="str">
        <f t="shared" si="3"/>
        <v>43.34</v>
      </c>
      <c r="K111">
        <f t="shared" si="4"/>
        <v>0</v>
      </c>
      <c r="L111">
        <f t="shared" si="5"/>
        <v>0</v>
      </c>
      <c r="M111">
        <f t="shared" si="6"/>
        <v>0</v>
      </c>
      <c r="N111">
        <f t="shared" si="7"/>
        <v>0</v>
      </c>
    </row>
    <row r="112" spans="1:14" x14ac:dyDescent="0.3">
      <c r="A112" s="1">
        <v>6</v>
      </c>
      <c r="B112" t="s">
        <v>163</v>
      </c>
      <c r="C112" t="s">
        <v>8663</v>
      </c>
      <c r="I112" t="str">
        <f t="shared" si="2"/>
        <v>N/A</v>
      </c>
      <c r="J112" t="str">
        <f t="shared" si="3"/>
        <v>43.74</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8664</v>
      </c>
      <c r="I114" t="str">
        <f t="shared" si="2"/>
        <v>N/A</v>
      </c>
      <c r="J114" t="str">
        <f t="shared" si="3"/>
        <v>342.31k</v>
      </c>
      <c r="K114">
        <f t="shared" si="4"/>
        <v>0</v>
      </c>
      <c r="L114">
        <f t="shared" si="5"/>
        <v>0</v>
      </c>
      <c r="M114">
        <f t="shared" si="6"/>
        <v>0</v>
      </c>
      <c r="N114">
        <f t="shared" si="7"/>
        <v>0</v>
      </c>
    </row>
    <row r="115" spans="1:14" x14ac:dyDescent="0.3">
      <c r="A115" s="1">
        <v>1</v>
      </c>
      <c r="B115" t="s">
        <v>167</v>
      </c>
      <c r="C115" t="s">
        <v>8665</v>
      </c>
      <c r="I115" t="str">
        <f t="shared" si="2"/>
        <v>N/A</v>
      </c>
      <c r="J115" t="str">
        <f t="shared" si="3"/>
        <v>350.75k</v>
      </c>
      <c r="K115">
        <f t="shared" si="4"/>
        <v>0</v>
      </c>
      <c r="L115">
        <f t="shared" si="5"/>
        <v>0</v>
      </c>
      <c r="M115">
        <f t="shared" si="6"/>
        <v>0</v>
      </c>
      <c r="N115">
        <f t="shared" si="7"/>
        <v>0</v>
      </c>
    </row>
    <row r="116" spans="1:14" x14ac:dyDescent="0.3">
      <c r="A116" s="1">
        <v>2</v>
      </c>
      <c r="B116" t="s">
        <v>169</v>
      </c>
      <c r="C116" t="s">
        <v>8666</v>
      </c>
      <c r="I116" t="str">
        <f t="shared" si="2"/>
        <v>N/A</v>
      </c>
      <c r="J116">
        <f t="shared" si="3"/>
        <v>83160000</v>
      </c>
      <c r="K116">
        <f t="shared" si="4"/>
        <v>0</v>
      </c>
      <c r="L116">
        <f t="shared" si="5"/>
        <v>0</v>
      </c>
      <c r="M116">
        <f t="shared" si="6"/>
        <v>0</v>
      </c>
      <c r="N116">
        <f t="shared" si="7"/>
        <v>0</v>
      </c>
    </row>
    <row r="117" spans="1:14" x14ac:dyDescent="0.3">
      <c r="A117" s="1">
        <v>3</v>
      </c>
      <c r="B117" t="s">
        <v>171</v>
      </c>
      <c r="C117" t="s">
        <v>8667</v>
      </c>
      <c r="I117" t="str">
        <f t="shared" si="2"/>
        <v>N/A</v>
      </c>
      <c r="J117">
        <f t="shared" si="3"/>
        <v>80350000</v>
      </c>
      <c r="K117">
        <f t="shared" si="4"/>
        <v>0</v>
      </c>
      <c r="L117">
        <f t="shared" si="5"/>
        <v>0</v>
      </c>
      <c r="M117">
        <f t="shared" si="6"/>
        <v>0</v>
      </c>
      <c r="N117">
        <f t="shared" si="7"/>
        <v>0</v>
      </c>
    </row>
    <row r="118" spans="1:14" x14ac:dyDescent="0.3">
      <c r="A118" s="1">
        <v>4</v>
      </c>
      <c r="B118" t="s">
        <v>173</v>
      </c>
      <c r="C118" t="s">
        <v>8668</v>
      </c>
      <c r="I118" t="str">
        <f t="shared" si="2"/>
        <v>N/A</v>
      </c>
      <c r="J118">
        <f t="shared" si="3"/>
        <v>5.8400000000000001E-2</v>
      </c>
      <c r="K118">
        <f t="shared" si="4"/>
        <v>0</v>
      </c>
      <c r="L118">
        <f t="shared" si="5"/>
        <v>0</v>
      </c>
      <c r="M118">
        <f t="shared" si="6"/>
        <v>0</v>
      </c>
      <c r="N118">
        <f t="shared" si="7"/>
        <v>0</v>
      </c>
    </row>
    <row r="119" spans="1:14" x14ac:dyDescent="0.3">
      <c r="A119" s="1">
        <v>5</v>
      </c>
      <c r="B119" t="s">
        <v>174</v>
      </c>
      <c r="C119" t="s">
        <v>8669</v>
      </c>
      <c r="I119" t="str">
        <f t="shared" si="2"/>
        <v>N/A</v>
      </c>
      <c r="J119">
        <f t="shared" si="3"/>
        <v>0.72299999999999998</v>
      </c>
      <c r="K119">
        <f t="shared" si="4"/>
        <v>0</v>
      </c>
      <c r="L119">
        <f t="shared" si="5"/>
        <v>0</v>
      </c>
      <c r="M119">
        <f t="shared" si="6"/>
        <v>0</v>
      </c>
      <c r="N119">
        <f t="shared" si="7"/>
        <v>0</v>
      </c>
    </row>
    <row r="120" spans="1:14" x14ac:dyDescent="0.3">
      <c r="A120" s="1">
        <v>6</v>
      </c>
      <c r="B120" t="s">
        <v>175</v>
      </c>
      <c r="C120" t="s">
        <v>551</v>
      </c>
      <c r="I120" t="str">
        <f t="shared" si="2"/>
        <v>N/A</v>
      </c>
      <c r="J120">
        <f t="shared" si="3"/>
        <v>2290000</v>
      </c>
      <c r="K120">
        <f t="shared" si="4"/>
        <v>0</v>
      </c>
      <c r="L120">
        <f t="shared" si="5"/>
        <v>0</v>
      </c>
      <c r="M120">
        <f t="shared" si="6"/>
        <v>0</v>
      </c>
      <c r="N120">
        <f t="shared" si="7"/>
        <v>0</v>
      </c>
    </row>
    <row r="121" spans="1:14" x14ac:dyDescent="0.3">
      <c r="A121" s="1">
        <v>7</v>
      </c>
      <c r="B121" t="s">
        <v>176</v>
      </c>
      <c r="C121" t="s">
        <v>8670</v>
      </c>
      <c r="I121" t="str">
        <f t="shared" si="2"/>
        <v>N/A</v>
      </c>
      <c r="J121" t="str">
        <f t="shared" si="3"/>
        <v>7.34</v>
      </c>
      <c r="K121">
        <f t="shared" si="4"/>
        <v>0</v>
      </c>
      <c r="L121">
        <f t="shared" si="5"/>
        <v>0</v>
      </c>
      <c r="M121">
        <f t="shared" si="6"/>
        <v>0</v>
      </c>
      <c r="N121">
        <f t="shared" si="7"/>
        <v>0</v>
      </c>
    </row>
    <row r="122" spans="1:14" x14ac:dyDescent="0.3">
      <c r="A122" s="1">
        <v>8</v>
      </c>
      <c r="B122" t="s">
        <v>177</v>
      </c>
      <c r="C122" t="s">
        <v>8671</v>
      </c>
      <c r="I122" t="str">
        <f t="shared" si="2"/>
        <v>N/A</v>
      </c>
      <c r="J122">
        <f t="shared" si="3"/>
        <v>2.8500000000000001E-2</v>
      </c>
      <c r="K122">
        <f t="shared" si="4"/>
        <v>0</v>
      </c>
      <c r="L122">
        <f t="shared" si="5"/>
        <v>0</v>
      </c>
      <c r="M122">
        <f t="shared" si="6"/>
        <v>0</v>
      </c>
      <c r="N122">
        <f t="shared" si="7"/>
        <v>0</v>
      </c>
    </row>
    <row r="123" spans="1:14" x14ac:dyDescent="0.3">
      <c r="A123" s="1">
        <v>9</v>
      </c>
      <c r="B123" t="s">
        <v>178</v>
      </c>
      <c r="C123" t="s">
        <v>1179</v>
      </c>
      <c r="I123" t="str">
        <f t="shared" si="2"/>
        <v>N/A</v>
      </c>
      <c r="J123">
        <f t="shared" si="3"/>
        <v>2250000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2677</v>
      </c>
      <c r="I125" t="str">
        <f t="shared" si="8"/>
        <v>N/A</v>
      </c>
      <c r="J125" t="str">
        <f t="shared" si="9"/>
        <v>0.84</v>
      </c>
      <c r="K125">
        <f t="shared" si="10"/>
        <v>0</v>
      </c>
      <c r="L125">
        <f t="shared" si="11"/>
        <v>0</v>
      </c>
      <c r="M125">
        <f t="shared" si="12"/>
        <v>0</v>
      </c>
      <c r="N125">
        <f t="shared" si="13"/>
        <v>0</v>
      </c>
    </row>
    <row r="126" spans="1:14" x14ac:dyDescent="0.3">
      <c r="A126" s="1">
        <v>1</v>
      </c>
      <c r="B126" t="s">
        <v>180</v>
      </c>
      <c r="C126" t="s">
        <v>7521</v>
      </c>
      <c r="I126" t="str">
        <f t="shared" si="8"/>
        <v>N/A</v>
      </c>
      <c r="J126">
        <f t="shared" si="9"/>
        <v>1.9699999999999999E-2</v>
      </c>
      <c r="K126">
        <f t="shared" si="10"/>
        <v>0</v>
      </c>
      <c r="L126">
        <f t="shared" si="11"/>
        <v>0</v>
      </c>
      <c r="M126">
        <f t="shared" si="12"/>
        <v>0</v>
      </c>
      <c r="N126">
        <f t="shared" si="13"/>
        <v>0</v>
      </c>
    </row>
    <row r="127" spans="1:14" x14ac:dyDescent="0.3">
      <c r="A127" s="1">
        <v>2</v>
      </c>
      <c r="B127" t="s">
        <v>181</v>
      </c>
      <c r="C127" t="s">
        <v>4569</v>
      </c>
      <c r="I127" t="str">
        <f t="shared" si="8"/>
        <v>N/A</v>
      </c>
      <c r="J127" t="str">
        <f t="shared" si="9"/>
        <v>0.76</v>
      </c>
      <c r="K127">
        <f t="shared" si="10"/>
        <v>0</v>
      </c>
      <c r="L127">
        <f t="shared" si="11"/>
        <v>0</v>
      </c>
      <c r="M127">
        <f t="shared" si="12"/>
        <v>0</v>
      </c>
      <c r="N127">
        <f t="shared" si="13"/>
        <v>0</v>
      </c>
    </row>
    <row r="128" spans="1:14" x14ac:dyDescent="0.3">
      <c r="A128" s="1">
        <v>3</v>
      </c>
      <c r="B128" t="s">
        <v>183</v>
      </c>
      <c r="C128" t="s">
        <v>8101</v>
      </c>
      <c r="I128" t="str">
        <f t="shared" si="8"/>
        <v>N/A</v>
      </c>
      <c r="J128">
        <f t="shared" si="9"/>
        <v>1.7899999999999999E-2</v>
      </c>
      <c r="K128">
        <f t="shared" si="10"/>
        <v>0</v>
      </c>
      <c r="L128">
        <f t="shared" si="11"/>
        <v>0</v>
      </c>
      <c r="M128">
        <f t="shared" si="12"/>
        <v>0</v>
      </c>
      <c r="N128">
        <f t="shared" si="13"/>
        <v>0</v>
      </c>
    </row>
    <row r="129" spans="1:14" x14ac:dyDescent="0.3">
      <c r="A129" s="1">
        <v>4</v>
      </c>
      <c r="B129" t="s">
        <v>185</v>
      </c>
      <c r="C129" t="s">
        <v>5704</v>
      </c>
      <c r="I129" t="str">
        <f t="shared" si="8"/>
        <v>N/A</v>
      </c>
      <c r="J129" t="str">
        <f t="shared" si="9"/>
        <v>1.49</v>
      </c>
      <c r="K129">
        <f t="shared" si="10"/>
        <v>0</v>
      </c>
      <c r="L129">
        <f t="shared" si="11"/>
        <v>0</v>
      </c>
      <c r="M129">
        <f t="shared" si="12"/>
        <v>0</v>
      </c>
      <c r="N129">
        <f t="shared" si="13"/>
        <v>0</v>
      </c>
    </row>
    <row r="130" spans="1:14" x14ac:dyDescent="0.3">
      <c r="A130" s="1">
        <v>5</v>
      </c>
      <c r="B130" t="s">
        <v>186</v>
      </c>
      <c r="C130" t="s">
        <v>8672</v>
      </c>
      <c r="I130" t="str">
        <f t="shared" si="8"/>
        <v>N/A</v>
      </c>
      <c r="J130">
        <f t="shared" si="9"/>
        <v>0.33780000000000004</v>
      </c>
      <c r="K130">
        <f t="shared" si="10"/>
        <v>0</v>
      </c>
      <c r="L130">
        <f t="shared" si="11"/>
        <v>0</v>
      </c>
      <c r="M130">
        <f t="shared" si="12"/>
        <v>0</v>
      </c>
      <c r="N130">
        <f t="shared" si="13"/>
        <v>0</v>
      </c>
    </row>
    <row r="131" spans="1:14" x14ac:dyDescent="0.3">
      <c r="A131" s="1">
        <v>6</v>
      </c>
      <c r="B131" t="s">
        <v>187</v>
      </c>
      <c r="C131" t="s">
        <v>5752</v>
      </c>
      <c r="I131" t="str">
        <f t="shared" si="8"/>
        <v>N/A</v>
      </c>
      <c r="J131" t="str">
        <f t="shared" si="9"/>
        <v>Jun 30, 2017</v>
      </c>
      <c r="K131">
        <f t="shared" si="10"/>
        <v>0</v>
      </c>
      <c r="L131">
        <f t="shared" si="11"/>
        <v>0</v>
      </c>
      <c r="M131">
        <f t="shared" si="12"/>
        <v>0</v>
      </c>
      <c r="N131">
        <f t="shared" si="13"/>
        <v>0</v>
      </c>
    </row>
    <row r="132" spans="1:14" x14ac:dyDescent="0.3">
      <c r="A132" s="1">
        <v>7</v>
      </c>
      <c r="B132" t="s">
        <v>188</v>
      </c>
      <c r="C132" t="s">
        <v>5753</v>
      </c>
      <c r="I132" t="str">
        <f t="shared" si="8"/>
        <v>N/A</v>
      </c>
      <c r="J132" t="str">
        <f t="shared" si="9"/>
        <v>Jun 13, 2017</v>
      </c>
      <c r="K132">
        <f t="shared" si="10"/>
        <v>0</v>
      </c>
      <c r="L132">
        <f t="shared" si="11"/>
        <v>0</v>
      </c>
      <c r="M132">
        <f t="shared" si="12"/>
        <v>0</v>
      </c>
      <c r="N132">
        <f t="shared" si="13"/>
        <v>0</v>
      </c>
    </row>
    <row r="133" spans="1:14" x14ac:dyDescent="0.3">
      <c r="A133" s="1">
        <v>8</v>
      </c>
      <c r="B133" t="s">
        <v>189</v>
      </c>
      <c r="C133" t="s">
        <v>1276</v>
      </c>
      <c r="I133" t="str">
        <f t="shared" si="8"/>
        <v>N/A</v>
      </c>
      <c r="J133" t="str">
        <f t="shared" si="9"/>
        <v>3/2</v>
      </c>
      <c r="K133">
        <f t="shared" si="10"/>
        <v>0</v>
      </c>
      <c r="L133">
        <f t="shared" si="11"/>
        <v>0</v>
      </c>
      <c r="M133">
        <f t="shared" si="12"/>
        <v>0</v>
      </c>
      <c r="N133">
        <f t="shared" si="13"/>
        <v>0</v>
      </c>
    </row>
    <row r="134" spans="1:14" x14ac:dyDescent="0.3">
      <c r="A134" s="1">
        <v>9</v>
      </c>
      <c r="B134" t="s">
        <v>190</v>
      </c>
      <c r="C134" t="s">
        <v>8673</v>
      </c>
      <c r="I134" t="str">
        <f t="shared" si="8"/>
        <v>N/A</v>
      </c>
      <c r="J134" t="str">
        <f t="shared" si="9"/>
        <v>Dec 22, 2003</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8674</v>
      </c>
      <c r="C138" t="s">
        <v>8675</v>
      </c>
      <c r="D138" t="s">
        <v>8676</v>
      </c>
      <c r="E138" t="s">
        <v>8677</v>
      </c>
      <c r="F138">
        <v>59</v>
      </c>
      <c r="I138" t="str">
        <f t="shared" si="8"/>
        <v>N/A</v>
      </c>
      <c r="J138" t="str">
        <f t="shared" si="9"/>
        <v>Chief Exec. Officer, Pres, Director and Director of MB Financial Bank</v>
      </c>
      <c r="K138">
        <f t="shared" si="10"/>
        <v>2060000</v>
      </c>
      <c r="L138" t="str">
        <f t="shared" si="11"/>
        <v>180.66k</v>
      </c>
      <c r="M138">
        <f t="shared" si="12"/>
        <v>59</v>
      </c>
      <c r="N138">
        <f t="shared" si="13"/>
        <v>0</v>
      </c>
    </row>
    <row r="139" spans="1:14" x14ac:dyDescent="0.3">
      <c r="A139" s="1">
        <v>1</v>
      </c>
      <c r="B139" t="s">
        <v>8678</v>
      </c>
      <c r="C139" t="s">
        <v>8679</v>
      </c>
      <c r="D139" t="s">
        <v>8680</v>
      </c>
      <c r="F139">
        <v>56</v>
      </c>
      <c r="I139" t="str">
        <f t="shared" si="8"/>
        <v>N/A</v>
      </c>
      <c r="J139" t="str">
        <f t="shared" si="9"/>
        <v>CFO, VP, CFO of MB Financial Bank, COO of MB Financial Bank and EVP of MB Financial Bank</v>
      </c>
      <c r="K139" t="str">
        <f t="shared" si="10"/>
        <v>738.03k</v>
      </c>
      <c r="L139">
        <f t="shared" si="11"/>
        <v>0</v>
      </c>
      <c r="M139">
        <f t="shared" si="12"/>
        <v>56</v>
      </c>
      <c r="N139">
        <f t="shared" si="13"/>
        <v>0</v>
      </c>
    </row>
    <row r="140" spans="1:14" x14ac:dyDescent="0.3">
      <c r="A140" s="1">
        <v>2</v>
      </c>
      <c r="B140" t="s">
        <v>8681</v>
      </c>
      <c r="C140" t="s">
        <v>8682</v>
      </c>
      <c r="D140" t="s">
        <v>8683</v>
      </c>
      <c r="F140">
        <v>63</v>
      </c>
      <c r="I140" t="str">
        <f t="shared" si="8"/>
        <v>N/A</v>
      </c>
      <c r="J140" t="str">
        <f t="shared" si="9"/>
        <v>CEO of MB Financial Bank, Pres of MB Financial Bank and Director of MB Financial Bank</v>
      </c>
      <c r="K140">
        <f t="shared" si="10"/>
        <v>1370000</v>
      </c>
      <c r="L140">
        <f t="shared" si="11"/>
        <v>0</v>
      </c>
      <c r="M140">
        <f t="shared" si="12"/>
        <v>63</v>
      </c>
      <c r="N140">
        <f t="shared" si="13"/>
        <v>0</v>
      </c>
    </row>
    <row r="141" spans="1:14" x14ac:dyDescent="0.3">
      <c r="A141" s="1">
        <v>3</v>
      </c>
      <c r="B141" t="s">
        <v>8684</v>
      </c>
      <c r="C141" t="s">
        <v>8685</v>
      </c>
      <c r="D141" t="s">
        <v>8686</v>
      </c>
      <c r="E141" t="s">
        <v>8687</v>
      </c>
      <c r="F141">
        <v>53</v>
      </c>
      <c r="I141" t="str">
        <f t="shared" si="8"/>
        <v>neg_trend</v>
      </c>
      <c r="J141" t="str">
        <f t="shared" si="9"/>
        <v>VP and EVP of Specialty Banking</v>
      </c>
      <c r="K141" t="str">
        <f t="shared" si="10"/>
        <v>826.5k</v>
      </c>
      <c r="L141" t="str">
        <f t="shared" si="11"/>
        <v>339.25k</v>
      </c>
      <c r="M141">
        <f t="shared" si="12"/>
        <v>53</v>
      </c>
      <c r="N141">
        <f t="shared" si="13"/>
        <v>0</v>
      </c>
    </row>
    <row r="142" spans="1:14" x14ac:dyDescent="0.3">
      <c r="A142" s="1">
        <v>4</v>
      </c>
      <c r="B142" t="s">
        <v>8688</v>
      </c>
      <c r="C142" t="s">
        <v>8689</v>
      </c>
      <c r="D142" t="s">
        <v>8690</v>
      </c>
      <c r="E142" t="s">
        <v>8691</v>
      </c>
      <c r="F142">
        <v>54</v>
      </c>
      <c r="I142" t="str">
        <f t="shared" si="8"/>
        <v>neg_trend</v>
      </c>
      <c r="J142" t="str">
        <f t="shared" si="9"/>
        <v>Exec. VP of Consumer Banking of MB Financial Bank</v>
      </c>
      <c r="K142" t="str">
        <f t="shared" si="10"/>
        <v>650.6k</v>
      </c>
      <c r="L142" t="str">
        <f t="shared" si="11"/>
        <v>133.95k</v>
      </c>
      <c r="M142">
        <f t="shared" si="12"/>
        <v>54</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8692</v>
      </c>
      <c r="D145" t="s">
        <v>8693</v>
      </c>
      <c r="E145" t="s">
        <v>8694</v>
      </c>
      <c r="F145" t="s">
        <v>8695</v>
      </c>
      <c r="G145" t="s">
        <v>8696</v>
      </c>
      <c r="I145" t="str">
        <f t="shared" si="8"/>
        <v>N/A</v>
      </c>
      <c r="J145">
        <f t="shared" si="9"/>
        <v>335310000</v>
      </c>
      <c r="K145">
        <f t="shared" si="10"/>
        <v>297900000</v>
      </c>
      <c r="L145">
        <f t="shared" si="11"/>
        <v>375150000</v>
      </c>
      <c r="M145">
        <f t="shared" si="12"/>
        <v>494230000</v>
      </c>
      <c r="N145">
        <f t="shared" si="13"/>
        <v>557180000</v>
      </c>
    </row>
    <row r="146" spans="1:14" x14ac:dyDescent="0.3">
      <c r="A146" s="1">
        <v>1</v>
      </c>
      <c r="B146" t="s">
        <v>1300</v>
      </c>
      <c r="C146" t="s">
        <v>8697</v>
      </c>
      <c r="D146" t="s">
        <v>8698</v>
      </c>
      <c r="E146" t="s">
        <v>8699</v>
      </c>
      <c r="F146" t="s">
        <v>8700</v>
      </c>
      <c r="G146" t="s">
        <v>8701</v>
      </c>
      <c r="I146" t="str">
        <f t="shared" si="8"/>
        <v>N/A</v>
      </c>
      <c r="J146">
        <f t="shared" si="9"/>
        <v>271710000</v>
      </c>
      <c r="K146">
        <f t="shared" si="10"/>
        <v>238540000</v>
      </c>
      <c r="L146">
        <f t="shared" si="11"/>
        <v>301050000</v>
      </c>
      <c r="M146">
        <f t="shared" si="12"/>
        <v>413640000</v>
      </c>
      <c r="N146">
        <f t="shared" si="13"/>
        <v>479000000</v>
      </c>
    </row>
    <row r="147" spans="1:14" x14ac:dyDescent="0.3">
      <c r="A147" s="1">
        <v>2</v>
      </c>
      <c r="B147" t="s">
        <v>1306</v>
      </c>
      <c r="C147" t="s">
        <v>332</v>
      </c>
      <c r="D147" t="s">
        <v>8702</v>
      </c>
      <c r="E147" t="s">
        <v>8703</v>
      </c>
      <c r="F147" t="s">
        <v>8704</v>
      </c>
      <c r="G147" t="s">
        <v>332</v>
      </c>
      <c r="I147" t="str">
        <f t="shared" si="8"/>
        <v>N/A</v>
      </c>
      <c r="J147" t="str">
        <f t="shared" si="9"/>
        <v>N/A</v>
      </c>
      <c r="K147" t="str">
        <f t="shared" si="10"/>
        <v>15000</v>
      </c>
      <c r="L147" t="str">
        <f t="shared" si="11"/>
        <v>25000</v>
      </c>
      <c r="M147" t="str">
        <f t="shared" si="12"/>
        <v>1000</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8705</v>
      </c>
      <c r="D149" t="s">
        <v>395</v>
      </c>
      <c r="E149" t="s">
        <v>8522</v>
      </c>
      <c r="F149" t="s">
        <v>2548</v>
      </c>
      <c r="G149" t="s">
        <v>8706</v>
      </c>
      <c r="I149" t="str">
        <f t="shared" si="8"/>
        <v>N/A</v>
      </c>
      <c r="J149" t="str">
        <f t="shared" si="9"/>
        <v>867000</v>
      </c>
      <c r="K149" t="str">
        <f t="shared" si="10"/>
        <v>690000</v>
      </c>
      <c r="L149" t="str">
        <f t="shared" si="11"/>
        <v>663000</v>
      </c>
      <c r="M149" t="str">
        <f t="shared" si="12"/>
        <v>318000</v>
      </c>
      <c r="N149" t="str">
        <f t="shared" si="13"/>
        <v>587000</v>
      </c>
    </row>
    <row r="150" spans="1:14" x14ac:dyDescent="0.3">
      <c r="A150" s="1">
        <v>5</v>
      </c>
      <c r="B150" t="s">
        <v>1309</v>
      </c>
      <c r="C150" t="s">
        <v>8707</v>
      </c>
      <c r="D150" t="s">
        <v>8708</v>
      </c>
      <c r="E150" t="s">
        <v>8709</v>
      </c>
      <c r="F150" t="s">
        <v>8710</v>
      </c>
      <c r="G150" t="s">
        <v>8711</v>
      </c>
      <c r="I150" t="str">
        <f t="shared" si="8"/>
        <v>N/A</v>
      </c>
      <c r="J150">
        <f t="shared" si="9"/>
        <v>62740000</v>
      </c>
      <c r="K150">
        <f t="shared" si="10"/>
        <v>58650000</v>
      </c>
      <c r="L150">
        <f t="shared" si="11"/>
        <v>73410000</v>
      </c>
      <c r="M150">
        <f t="shared" si="12"/>
        <v>80270000</v>
      </c>
      <c r="N150">
        <f t="shared" si="13"/>
        <v>77590000</v>
      </c>
    </row>
    <row r="151" spans="1:14" x14ac:dyDescent="0.3">
      <c r="A151" s="1">
        <v>6</v>
      </c>
      <c r="B151" t="s">
        <v>1315</v>
      </c>
      <c r="C151" t="s">
        <v>332</v>
      </c>
      <c r="D151" t="s">
        <v>8712</v>
      </c>
      <c r="E151" t="s">
        <v>8713</v>
      </c>
      <c r="F151" t="s">
        <v>8714</v>
      </c>
      <c r="G151" t="s">
        <v>8715</v>
      </c>
      <c r="I151" t="str">
        <f t="shared" si="8"/>
        <v>N/A</v>
      </c>
      <c r="J151" t="str">
        <f t="shared" si="9"/>
        <v>N/A</v>
      </c>
      <c r="K151">
        <f t="shared" si="10"/>
        <v>-0.1116</v>
      </c>
      <c r="L151">
        <f t="shared" si="11"/>
        <v>0.25929999999999997</v>
      </c>
      <c r="M151">
        <f t="shared" si="12"/>
        <v>0.31740000000000002</v>
      </c>
      <c r="N151">
        <f t="shared" si="13"/>
        <v>0.12740000000000001</v>
      </c>
    </row>
    <row r="152" spans="1:14" x14ac:dyDescent="0.3">
      <c r="A152" s="1">
        <v>7</v>
      </c>
      <c r="B152" t="s">
        <v>1320</v>
      </c>
      <c r="C152" t="s">
        <v>8716</v>
      </c>
      <c r="D152" t="s">
        <v>8717</v>
      </c>
      <c r="E152" t="s">
        <v>8718</v>
      </c>
      <c r="F152" t="s">
        <v>8719</v>
      </c>
      <c r="G152" t="s">
        <v>8720</v>
      </c>
      <c r="I152" t="str">
        <f t="shared" si="8"/>
        <v>N/A</v>
      </c>
      <c r="J152">
        <f t="shared" si="9"/>
        <v>42520000</v>
      </c>
      <c r="K152">
        <f t="shared" si="10"/>
        <v>25560000</v>
      </c>
      <c r="L152">
        <f t="shared" si="11"/>
        <v>24330000</v>
      </c>
      <c r="M152">
        <f t="shared" si="12"/>
        <v>28630000</v>
      </c>
      <c r="N152">
        <f t="shared" si="13"/>
        <v>39290000</v>
      </c>
    </row>
    <row r="153" spans="1:14" x14ac:dyDescent="0.3">
      <c r="A153" s="1">
        <v>8</v>
      </c>
      <c r="B153" t="s">
        <v>1326</v>
      </c>
      <c r="C153" t="s">
        <v>8721</v>
      </c>
      <c r="D153" t="s">
        <v>8722</v>
      </c>
      <c r="E153" t="s">
        <v>2869</v>
      </c>
      <c r="F153" t="s">
        <v>8723</v>
      </c>
      <c r="G153" t="s">
        <v>8724</v>
      </c>
      <c r="I153" t="str">
        <f t="shared" si="8"/>
        <v>N/A</v>
      </c>
      <c r="J153">
        <f t="shared" si="9"/>
        <v>30260000</v>
      </c>
      <c r="K153">
        <f t="shared" si="10"/>
        <v>19240000</v>
      </c>
      <c r="L153">
        <f t="shared" si="11"/>
        <v>17030000</v>
      </c>
      <c r="M153">
        <f t="shared" si="12"/>
        <v>19660000</v>
      </c>
      <c r="N153">
        <f t="shared" si="13"/>
        <v>25580000</v>
      </c>
    </row>
    <row r="154" spans="1:14" x14ac:dyDescent="0.3">
      <c r="A154" s="1">
        <v>9</v>
      </c>
      <c r="B154" t="s">
        <v>1332</v>
      </c>
      <c r="C154" t="s">
        <v>8725</v>
      </c>
      <c r="D154" t="s">
        <v>8726</v>
      </c>
      <c r="E154" t="s">
        <v>3651</v>
      </c>
      <c r="F154" t="s">
        <v>8727</v>
      </c>
      <c r="G154" t="s">
        <v>8728</v>
      </c>
      <c r="I154" t="str">
        <f t="shared" si="8"/>
        <v>N/A</v>
      </c>
      <c r="J154">
        <f t="shared" si="9"/>
        <v>12260000</v>
      </c>
      <c r="K154">
        <f t="shared" si="10"/>
        <v>6320000</v>
      </c>
      <c r="L154">
        <f t="shared" si="11"/>
        <v>7300000</v>
      </c>
      <c r="M154">
        <f t="shared" si="12"/>
        <v>8970000</v>
      </c>
      <c r="N154">
        <f t="shared" si="13"/>
        <v>13710000</v>
      </c>
    </row>
    <row r="155" spans="1:14" x14ac:dyDescent="0.3">
      <c r="A155" s="1">
        <v>10</v>
      </c>
      <c r="B155" t="s">
        <v>1338</v>
      </c>
      <c r="C155" t="s">
        <v>8725</v>
      </c>
      <c r="D155" t="s">
        <v>8726</v>
      </c>
      <c r="E155" t="s">
        <v>3651</v>
      </c>
      <c r="F155" t="s">
        <v>8727</v>
      </c>
      <c r="G155" t="s">
        <v>8728</v>
      </c>
      <c r="I155" t="str">
        <f t="shared" si="8"/>
        <v>N/A</v>
      </c>
      <c r="J155">
        <f t="shared" si="9"/>
        <v>12260000</v>
      </c>
      <c r="K155">
        <f t="shared" si="10"/>
        <v>6320000</v>
      </c>
      <c r="L155">
        <f t="shared" si="11"/>
        <v>7300000</v>
      </c>
      <c r="M155">
        <f t="shared" si="12"/>
        <v>8970000</v>
      </c>
      <c r="N155">
        <f t="shared" si="13"/>
        <v>13710000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8729</v>
      </c>
      <c r="E158" t="s">
        <v>4255</v>
      </c>
      <c r="F158" t="s">
        <v>8730</v>
      </c>
      <c r="G158" t="s">
        <v>8731</v>
      </c>
      <c r="I158" t="str">
        <f t="shared" si="8"/>
        <v>N/A</v>
      </c>
      <c r="J158" t="str">
        <f t="shared" si="9"/>
        <v>N/A</v>
      </c>
      <c r="K158">
        <f t="shared" si="10"/>
        <v>-0.39890000000000003</v>
      </c>
      <c r="L158">
        <f t="shared" si="11"/>
        <v>-4.8300000000000003E-2</v>
      </c>
      <c r="M158">
        <f t="shared" si="12"/>
        <v>0.17690000000000003</v>
      </c>
      <c r="N158">
        <f t="shared" si="13"/>
        <v>0.37229999999999996</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8732</v>
      </c>
      <c r="D161" t="s">
        <v>8733</v>
      </c>
      <c r="E161" t="s">
        <v>8734</v>
      </c>
      <c r="F161" t="s">
        <v>8735</v>
      </c>
      <c r="G161" t="s">
        <v>8736</v>
      </c>
      <c r="I161" t="str">
        <f t="shared" si="8"/>
        <v>N/A</v>
      </c>
      <c r="J161">
        <f t="shared" si="9"/>
        <v>292790000</v>
      </c>
      <c r="K161">
        <f t="shared" si="10"/>
        <v>272340000</v>
      </c>
      <c r="L161">
        <f t="shared" si="11"/>
        <v>350820000</v>
      </c>
      <c r="M161">
        <f t="shared" si="12"/>
        <v>465610000</v>
      </c>
      <c r="N161">
        <f t="shared" si="13"/>
        <v>517890000</v>
      </c>
    </row>
    <row r="162" spans="1:14" x14ac:dyDescent="0.3">
      <c r="A162" s="1">
        <v>1</v>
      </c>
      <c r="B162" t="s">
        <v>1351</v>
      </c>
      <c r="C162" t="s">
        <v>332</v>
      </c>
      <c r="D162" t="s">
        <v>8737</v>
      </c>
      <c r="E162" t="s">
        <v>8738</v>
      </c>
      <c r="F162" t="s">
        <v>8739</v>
      </c>
      <c r="G162" t="s">
        <v>8740</v>
      </c>
      <c r="I162" t="str">
        <f t="shared" si="8"/>
        <v>N/A</v>
      </c>
      <c r="J162" t="str">
        <f t="shared" si="9"/>
        <v>N/A</v>
      </c>
      <c r="K162">
        <f t="shared" si="10"/>
        <v>-6.9900000000000004E-2</v>
      </c>
      <c r="L162">
        <f t="shared" si="11"/>
        <v>0.28820000000000001</v>
      </c>
      <c r="M162">
        <f t="shared" si="12"/>
        <v>0.32719999999999999</v>
      </c>
      <c r="N162">
        <f t="shared" si="13"/>
        <v>0.11230000000000001</v>
      </c>
    </row>
    <row r="163" spans="1:14" x14ac:dyDescent="0.3">
      <c r="A163" s="1">
        <v>2</v>
      </c>
      <c r="B163" t="s">
        <v>1356</v>
      </c>
      <c r="C163" t="s">
        <v>1872</v>
      </c>
      <c r="D163" t="s">
        <v>8741</v>
      </c>
      <c r="E163" t="s">
        <v>2107</v>
      </c>
      <c r="F163" t="s">
        <v>8742</v>
      </c>
      <c r="G163" t="s">
        <v>8743</v>
      </c>
      <c r="I163" t="str">
        <f t="shared" si="8"/>
        <v>N/A</v>
      </c>
      <c r="J163" t="str">
        <f t="shared" si="9"/>
        <v>(8.9M)</v>
      </c>
      <c r="K163" t="str">
        <f t="shared" si="10"/>
        <v>(5.8M)</v>
      </c>
      <c r="L163">
        <f t="shared" si="11"/>
        <v>12050000</v>
      </c>
      <c r="M163">
        <f t="shared" si="12"/>
        <v>21390000</v>
      </c>
      <c r="N163">
        <f t="shared" si="13"/>
        <v>19560000</v>
      </c>
    </row>
    <row r="164" spans="1:14" x14ac:dyDescent="0.3">
      <c r="A164" s="1">
        <v>3</v>
      </c>
      <c r="B164" t="s">
        <v>1362</v>
      </c>
      <c r="C164" t="s">
        <v>332</v>
      </c>
      <c r="D164" t="s">
        <v>8744</v>
      </c>
      <c r="E164" t="s">
        <v>8745</v>
      </c>
      <c r="F164" t="s">
        <v>8746</v>
      </c>
      <c r="G164" t="s">
        <v>3936</v>
      </c>
      <c r="I164" t="str">
        <f t="shared" si="8"/>
        <v>N/A</v>
      </c>
      <c r="J164" t="str">
        <f t="shared" si="9"/>
        <v>N/A</v>
      </c>
      <c r="K164">
        <f t="shared" si="10"/>
        <v>0.34789999999999999</v>
      </c>
      <c r="L164">
        <f t="shared" si="11"/>
        <v>3.0764999999999998</v>
      </c>
      <c r="M164">
        <f t="shared" si="12"/>
        <v>0.77450000000000008</v>
      </c>
      <c r="N164">
        <f t="shared" si="13"/>
        <v>-8.5199999999999998E-2</v>
      </c>
    </row>
    <row r="165" spans="1:14" x14ac:dyDescent="0.3">
      <c r="A165" s="1">
        <v>4</v>
      </c>
      <c r="B165" t="s">
        <v>1367</v>
      </c>
      <c r="C165" t="s">
        <v>8747</v>
      </c>
      <c r="D165" t="s">
        <v>8748</v>
      </c>
      <c r="E165" t="s">
        <v>8749</v>
      </c>
      <c r="F165" t="s">
        <v>8750</v>
      </c>
      <c r="G165" t="s">
        <v>8751</v>
      </c>
      <c r="I165" t="str">
        <f t="shared" si="8"/>
        <v>N/A</v>
      </c>
      <c r="J165">
        <f t="shared" si="9"/>
        <v>301690000</v>
      </c>
      <c r="K165">
        <f t="shared" si="10"/>
        <v>278140000</v>
      </c>
      <c r="L165">
        <f t="shared" si="11"/>
        <v>338770000</v>
      </c>
      <c r="M165">
        <f t="shared" si="12"/>
        <v>444220000</v>
      </c>
      <c r="N165">
        <f t="shared" si="13"/>
        <v>498330000</v>
      </c>
    </row>
    <row r="166" spans="1:14" x14ac:dyDescent="0.3">
      <c r="A166" s="1">
        <v>5</v>
      </c>
      <c r="B166" t="s">
        <v>1373</v>
      </c>
      <c r="C166" t="s">
        <v>332</v>
      </c>
      <c r="D166" t="s">
        <v>4067</v>
      </c>
      <c r="E166" t="s">
        <v>8752</v>
      </c>
      <c r="F166" t="s">
        <v>8753</v>
      </c>
      <c r="G166" t="s">
        <v>8754</v>
      </c>
      <c r="I166" t="str">
        <f t="shared" si="8"/>
        <v>N/A</v>
      </c>
      <c r="J166" t="str">
        <f t="shared" si="9"/>
        <v>N/A</v>
      </c>
      <c r="K166">
        <f t="shared" si="10"/>
        <v>-7.8100000000000003E-2</v>
      </c>
      <c r="L166">
        <f t="shared" si="11"/>
        <v>0.218</v>
      </c>
      <c r="M166">
        <f t="shared" si="12"/>
        <v>0.31130000000000002</v>
      </c>
      <c r="N166">
        <f t="shared" si="13"/>
        <v>0.12180000000000001</v>
      </c>
    </row>
    <row r="167" spans="1:14" x14ac:dyDescent="0.3">
      <c r="A167" s="1">
        <v>6</v>
      </c>
      <c r="B167" t="s">
        <v>1378</v>
      </c>
      <c r="C167" t="s">
        <v>332</v>
      </c>
      <c r="D167" t="s">
        <v>332</v>
      </c>
      <c r="E167" t="s">
        <v>332</v>
      </c>
      <c r="F167" t="s">
        <v>332</v>
      </c>
      <c r="G167" t="s">
        <v>2095</v>
      </c>
      <c r="I167" t="str">
        <f t="shared" si="8"/>
        <v>N/A</v>
      </c>
      <c r="J167" t="str">
        <f t="shared" si="9"/>
        <v>N/A</v>
      </c>
      <c r="K167" t="str">
        <f t="shared" si="10"/>
        <v>N/A</v>
      </c>
      <c r="L167" t="str">
        <f t="shared" si="11"/>
        <v>N/A</v>
      </c>
      <c r="M167" t="str">
        <f t="shared" si="12"/>
        <v>N/A</v>
      </c>
      <c r="N167">
        <f t="shared" si="13"/>
        <v>3.5400000000000001E-2</v>
      </c>
    </row>
    <row r="168" spans="1:14" x14ac:dyDescent="0.3">
      <c r="A168" s="1">
        <v>7</v>
      </c>
      <c r="B168" t="s">
        <v>1380</v>
      </c>
      <c r="C168" t="s">
        <v>8755</v>
      </c>
      <c r="D168" t="s">
        <v>4268</v>
      </c>
      <c r="E168" t="s">
        <v>8756</v>
      </c>
      <c r="F168" t="s">
        <v>8757</v>
      </c>
      <c r="G168" t="s">
        <v>8758</v>
      </c>
      <c r="I168" t="str">
        <f t="shared" si="8"/>
        <v>pos_trend</v>
      </c>
      <c r="J168">
        <f t="shared" si="9"/>
        <v>144030000</v>
      </c>
      <c r="K168">
        <f t="shared" si="10"/>
        <v>144440000</v>
      </c>
      <c r="L168">
        <f t="shared" si="11"/>
        <v>202110000</v>
      </c>
      <c r="M168">
        <f t="shared" si="12"/>
        <v>327850000</v>
      </c>
      <c r="N168">
        <f t="shared" si="13"/>
        <v>357920000</v>
      </c>
    </row>
    <row r="169" spans="1:14" x14ac:dyDescent="0.3">
      <c r="A169" s="1">
        <v>8</v>
      </c>
      <c r="B169" t="s">
        <v>1386</v>
      </c>
      <c r="C169" t="s">
        <v>8759</v>
      </c>
      <c r="D169" t="s">
        <v>8760</v>
      </c>
      <c r="E169" t="s">
        <v>8761</v>
      </c>
      <c r="F169" t="s">
        <v>8762</v>
      </c>
      <c r="G169" t="s">
        <v>8763</v>
      </c>
      <c r="I169" t="str">
        <f t="shared" si="8"/>
        <v>N/A</v>
      </c>
      <c r="J169" t="str">
        <f t="shared" si="9"/>
        <v>779000</v>
      </c>
      <c r="K169" t="str">
        <f t="shared" si="10"/>
        <v>13000</v>
      </c>
      <c r="L169" t="str">
        <f t="shared" si="11"/>
        <v>(2.43M)</v>
      </c>
      <c r="M169" t="str">
        <f t="shared" si="12"/>
        <v>(176,000)</v>
      </c>
      <c r="N169" t="str">
        <f t="shared" si="13"/>
        <v>447000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8764</v>
      </c>
      <c r="D171" t="s">
        <v>8765</v>
      </c>
      <c r="E171" t="s">
        <v>8766</v>
      </c>
      <c r="F171" t="s">
        <v>8767</v>
      </c>
      <c r="G171" t="s">
        <v>8768</v>
      </c>
      <c r="I171" t="str">
        <f t="shared" si="8"/>
        <v>pos_trend</v>
      </c>
      <c r="J171">
        <f t="shared" si="9"/>
        <v>81150000</v>
      </c>
      <c r="K171">
        <f t="shared" si="10"/>
        <v>83020000</v>
      </c>
      <c r="L171">
        <f t="shared" si="11"/>
        <v>144280000</v>
      </c>
      <c r="M171">
        <f t="shared" si="12"/>
        <v>235020000</v>
      </c>
      <c r="N171">
        <f t="shared" si="13"/>
        <v>286780000</v>
      </c>
    </row>
    <row r="172" spans="1:14" x14ac:dyDescent="0.3">
      <c r="A172" s="1">
        <v>11</v>
      </c>
      <c r="B172" t="s">
        <v>1399</v>
      </c>
      <c r="C172" t="s">
        <v>8769</v>
      </c>
      <c r="D172" t="s">
        <v>8770</v>
      </c>
      <c r="E172" t="s">
        <v>8771</v>
      </c>
      <c r="F172" t="s">
        <v>8772</v>
      </c>
      <c r="G172" t="s">
        <v>8773</v>
      </c>
      <c r="I172" t="str">
        <f t="shared" si="8"/>
        <v>pos_trend</v>
      </c>
      <c r="J172">
        <f t="shared" si="9"/>
        <v>63160000</v>
      </c>
      <c r="K172">
        <f t="shared" si="10"/>
        <v>63880000</v>
      </c>
      <c r="L172">
        <f t="shared" si="11"/>
        <v>122440000</v>
      </c>
      <c r="M172">
        <f t="shared" si="12"/>
        <v>211470000</v>
      </c>
      <c r="N172">
        <f t="shared" si="13"/>
        <v>253910000</v>
      </c>
    </row>
    <row r="173" spans="1:14" x14ac:dyDescent="0.3">
      <c r="A173" s="1">
        <v>12</v>
      </c>
      <c r="B173" t="s">
        <v>1405</v>
      </c>
      <c r="C173" t="s">
        <v>8774</v>
      </c>
      <c r="D173" t="s">
        <v>8775</v>
      </c>
      <c r="E173" t="s">
        <v>8776</v>
      </c>
      <c r="F173" t="s">
        <v>8777</v>
      </c>
      <c r="G173" t="s">
        <v>8778</v>
      </c>
      <c r="I173" t="str">
        <f t="shared" si="8"/>
        <v>N/A</v>
      </c>
      <c r="J173">
        <f t="shared" si="9"/>
        <v>62100000</v>
      </c>
      <c r="K173">
        <f t="shared" si="10"/>
        <v>61410000</v>
      </c>
      <c r="L173">
        <f t="shared" si="11"/>
        <v>60260000</v>
      </c>
      <c r="M173">
        <f t="shared" si="12"/>
        <v>93000000</v>
      </c>
      <c r="N173">
        <f t="shared" si="13"/>
        <v>70690000</v>
      </c>
    </row>
    <row r="174" spans="1:14" x14ac:dyDescent="0.3">
      <c r="A174" s="1">
        <v>13</v>
      </c>
      <c r="B174" t="s">
        <v>1411</v>
      </c>
      <c r="C174" t="s">
        <v>8779</v>
      </c>
      <c r="D174" t="s">
        <v>8780</v>
      </c>
      <c r="E174" t="s">
        <v>8781</v>
      </c>
      <c r="F174" t="s">
        <v>8782</v>
      </c>
      <c r="G174" t="s">
        <v>8783</v>
      </c>
      <c r="I174" t="str">
        <f t="shared" si="8"/>
        <v>pos_trend</v>
      </c>
      <c r="J174">
        <f t="shared" si="9"/>
        <v>284070000</v>
      </c>
      <c r="K174">
        <f t="shared" si="10"/>
        <v>296300000</v>
      </c>
      <c r="L174">
        <f t="shared" si="11"/>
        <v>398650000</v>
      </c>
      <c r="M174">
        <f t="shared" si="12"/>
        <v>533929999.99999994</v>
      </c>
      <c r="N174">
        <f t="shared" si="13"/>
        <v>591440000</v>
      </c>
    </row>
    <row r="175" spans="1:14" x14ac:dyDescent="0.3">
      <c r="A175" s="1">
        <v>14</v>
      </c>
      <c r="B175" t="s">
        <v>1417</v>
      </c>
      <c r="C175" t="s">
        <v>8784</v>
      </c>
      <c r="D175" t="s">
        <v>8785</v>
      </c>
      <c r="E175" t="s">
        <v>8786</v>
      </c>
      <c r="F175" t="s">
        <v>8787</v>
      </c>
      <c r="G175" t="s">
        <v>8788</v>
      </c>
      <c r="I175" t="str">
        <f t="shared" si="8"/>
        <v>pos_trend</v>
      </c>
      <c r="J175">
        <f t="shared" si="9"/>
        <v>165700000</v>
      </c>
      <c r="K175">
        <f t="shared" si="10"/>
        <v>177860000</v>
      </c>
      <c r="L175">
        <f t="shared" si="11"/>
        <v>239690000</v>
      </c>
      <c r="M175">
        <f t="shared" si="12"/>
        <v>343710000</v>
      </c>
      <c r="N175">
        <f t="shared" si="13"/>
        <v>387170000</v>
      </c>
    </row>
    <row r="176" spans="1:14" x14ac:dyDescent="0.3">
      <c r="A176" s="1">
        <v>15</v>
      </c>
      <c r="B176" t="s">
        <v>1423</v>
      </c>
      <c r="C176" t="s">
        <v>8789</v>
      </c>
      <c r="D176" t="s">
        <v>8790</v>
      </c>
      <c r="E176" t="s">
        <v>8791</v>
      </c>
      <c r="F176" t="s">
        <v>8792</v>
      </c>
      <c r="G176" t="s">
        <v>8793</v>
      </c>
      <c r="I176" t="str">
        <f t="shared" si="8"/>
        <v>pos_trend</v>
      </c>
      <c r="J176">
        <f t="shared" si="9"/>
        <v>35810000</v>
      </c>
      <c r="K176">
        <f t="shared" si="10"/>
        <v>36880000</v>
      </c>
      <c r="L176">
        <f t="shared" si="11"/>
        <v>44170000</v>
      </c>
      <c r="M176">
        <f t="shared" si="12"/>
        <v>50240000</v>
      </c>
      <c r="N176">
        <f t="shared" si="13"/>
        <v>56920000</v>
      </c>
    </row>
    <row r="177" spans="1:14" x14ac:dyDescent="0.3">
      <c r="A177" s="1">
        <v>16</v>
      </c>
      <c r="B177" t="s">
        <v>408</v>
      </c>
      <c r="C177" t="s">
        <v>8794</v>
      </c>
      <c r="D177" t="s">
        <v>8795</v>
      </c>
      <c r="E177" t="s">
        <v>8796</v>
      </c>
      <c r="F177" t="s">
        <v>8797</v>
      </c>
      <c r="G177" t="s">
        <v>8798</v>
      </c>
      <c r="I177" t="str">
        <f t="shared" si="8"/>
        <v>N/A</v>
      </c>
      <c r="J177">
        <f t="shared" si="9"/>
        <v>30330000</v>
      </c>
      <c r="K177">
        <f t="shared" si="10"/>
        <v>29490000</v>
      </c>
      <c r="L177">
        <f t="shared" si="11"/>
        <v>53770000</v>
      </c>
      <c r="M177">
        <f t="shared" si="12"/>
        <v>62820000</v>
      </c>
      <c r="N177">
        <f t="shared" si="13"/>
        <v>78520000</v>
      </c>
    </row>
    <row r="178" spans="1:14" x14ac:dyDescent="0.3">
      <c r="A178" s="1">
        <v>17</v>
      </c>
      <c r="B178" t="s">
        <v>1434</v>
      </c>
      <c r="C178" t="s">
        <v>8799</v>
      </c>
      <c r="D178" t="s">
        <v>8800</v>
      </c>
      <c r="E178" t="s">
        <v>8801</v>
      </c>
      <c r="F178" t="s">
        <v>8802</v>
      </c>
      <c r="G178" t="s">
        <v>8803</v>
      </c>
      <c r="I178" t="str">
        <f t="shared" si="8"/>
        <v>N/A</v>
      </c>
      <c r="J178">
        <f t="shared" si="9"/>
        <v>161650000</v>
      </c>
      <c r="K178">
        <f t="shared" si="10"/>
        <v>126280000</v>
      </c>
      <c r="L178">
        <f t="shared" si="11"/>
        <v>142230000</v>
      </c>
      <c r="M178">
        <f t="shared" si="12"/>
        <v>238140000</v>
      </c>
      <c r="N178">
        <f t="shared" si="13"/>
        <v>264800000</v>
      </c>
    </row>
    <row r="179" spans="1:14" x14ac:dyDescent="0.3">
      <c r="A179" s="1">
        <v>18</v>
      </c>
      <c r="B179" t="s">
        <v>1440</v>
      </c>
      <c r="C179" t="s">
        <v>332</v>
      </c>
      <c r="D179" t="s">
        <v>8804</v>
      </c>
      <c r="E179" t="s">
        <v>8805</v>
      </c>
      <c r="F179" t="s">
        <v>8806</v>
      </c>
      <c r="G179" t="s">
        <v>902</v>
      </c>
      <c r="I179" t="str">
        <f t="shared" si="8"/>
        <v>N/A</v>
      </c>
      <c r="J179" t="str">
        <f t="shared" si="9"/>
        <v>N/A</v>
      </c>
      <c r="K179">
        <f t="shared" si="10"/>
        <v>-0.21879999999999999</v>
      </c>
      <c r="L179">
        <f t="shared" si="11"/>
        <v>0.12630000000000002</v>
      </c>
      <c r="M179">
        <f t="shared" si="12"/>
        <v>0.67430000000000012</v>
      </c>
      <c r="N179">
        <f t="shared" si="13"/>
        <v>0.11199999999999999</v>
      </c>
    </row>
    <row r="180" spans="1:14" x14ac:dyDescent="0.3">
      <c r="A180" s="1">
        <v>19</v>
      </c>
      <c r="B180" t="s">
        <v>1444</v>
      </c>
      <c r="C180" t="s">
        <v>332</v>
      </c>
      <c r="D180" t="s">
        <v>332</v>
      </c>
      <c r="E180" t="s">
        <v>332</v>
      </c>
      <c r="F180" t="s">
        <v>332</v>
      </c>
      <c r="G180" t="s">
        <v>8807</v>
      </c>
      <c r="I180" t="str">
        <f t="shared" si="8"/>
        <v>N/A</v>
      </c>
      <c r="J180" t="str">
        <f t="shared" si="9"/>
        <v>N/A</v>
      </c>
      <c r="K180" t="str">
        <f t="shared" si="10"/>
        <v>N/A</v>
      </c>
      <c r="L180" t="str">
        <f t="shared" si="11"/>
        <v>N/A</v>
      </c>
      <c r="M180" t="str">
        <f t="shared" si="12"/>
        <v>N/A</v>
      </c>
      <c r="N180">
        <f t="shared" si="13"/>
        <v>0.28940000000000005</v>
      </c>
    </row>
    <row r="181" spans="1:14" x14ac:dyDescent="0.3">
      <c r="A181" s="1">
        <v>20</v>
      </c>
      <c r="B181" t="s">
        <v>1446</v>
      </c>
      <c r="C181" t="s">
        <v>8808</v>
      </c>
      <c r="D181" t="s">
        <v>8809</v>
      </c>
      <c r="E181" t="s">
        <v>5452</v>
      </c>
      <c r="F181" t="s">
        <v>8810</v>
      </c>
      <c r="G181" t="s">
        <v>8811</v>
      </c>
      <c r="I181" t="str">
        <f t="shared" si="8"/>
        <v>N/A</v>
      </c>
      <c r="J181" t="str">
        <f t="shared" si="9"/>
        <v>(32.38M)</v>
      </c>
      <c r="K181">
        <f t="shared" si="10"/>
        <v>11680000</v>
      </c>
      <c r="L181">
        <f t="shared" si="11"/>
        <v>16350000.000000002</v>
      </c>
      <c r="M181">
        <f t="shared" si="12"/>
        <v>8039999.9999999991</v>
      </c>
      <c r="N181">
        <f t="shared" si="13"/>
        <v>12450000</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8808</v>
      </c>
      <c r="D183" t="s">
        <v>8809</v>
      </c>
      <c r="E183" t="s">
        <v>5452</v>
      </c>
      <c r="F183" t="s">
        <v>8810</v>
      </c>
      <c r="G183" t="s">
        <v>8811</v>
      </c>
      <c r="I183" t="str">
        <f t="shared" si="8"/>
        <v>N/A</v>
      </c>
      <c r="J183" t="str">
        <f t="shared" si="9"/>
        <v>(32.38M)</v>
      </c>
      <c r="K183">
        <f t="shared" si="10"/>
        <v>11680000</v>
      </c>
      <c r="L183">
        <f t="shared" si="11"/>
        <v>16350000.000000002</v>
      </c>
      <c r="M183">
        <f t="shared" si="12"/>
        <v>8039999.9999999991</v>
      </c>
      <c r="N183">
        <f t="shared" si="13"/>
        <v>12450000</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8812</v>
      </c>
      <c r="D185" t="s">
        <v>8813</v>
      </c>
      <c r="E185" t="s">
        <v>8814</v>
      </c>
      <c r="F185" t="s">
        <v>6402</v>
      </c>
      <c r="G185" t="s">
        <v>8815</v>
      </c>
      <c r="I185" t="str">
        <f t="shared" si="8"/>
        <v>N/A</v>
      </c>
      <c r="J185">
        <f t="shared" si="9"/>
        <v>2410000</v>
      </c>
      <c r="K185" t="str">
        <f t="shared" si="10"/>
        <v>14000</v>
      </c>
      <c r="L185">
        <f t="shared" si="11"/>
        <v>35290000</v>
      </c>
      <c r="M185">
        <f t="shared" si="12"/>
        <v>14020000</v>
      </c>
      <c r="N185">
        <f t="shared" si="13"/>
        <v>23870000</v>
      </c>
    </row>
    <row r="186" spans="1:14" x14ac:dyDescent="0.3">
      <c r="A186" s="1">
        <v>25</v>
      </c>
      <c r="B186" t="s">
        <v>441</v>
      </c>
      <c r="C186" t="s">
        <v>8816</v>
      </c>
      <c r="D186" t="s">
        <v>8817</v>
      </c>
      <c r="E186" t="s">
        <v>8818</v>
      </c>
      <c r="F186" t="s">
        <v>8819</v>
      </c>
      <c r="G186" t="s">
        <v>8820</v>
      </c>
      <c r="I186" t="str">
        <f t="shared" si="8"/>
        <v>N/A</v>
      </c>
      <c r="J186">
        <f t="shared" si="9"/>
        <v>126850000</v>
      </c>
      <c r="K186">
        <f t="shared" si="10"/>
        <v>137950000</v>
      </c>
      <c r="L186">
        <f t="shared" si="11"/>
        <v>123290000</v>
      </c>
      <c r="M186">
        <f t="shared" si="12"/>
        <v>232160000</v>
      </c>
      <c r="N186">
        <f t="shared" si="13"/>
        <v>253380000</v>
      </c>
    </row>
    <row r="187" spans="1:14" x14ac:dyDescent="0.3">
      <c r="A187" s="1">
        <v>26</v>
      </c>
      <c r="B187" t="s">
        <v>447</v>
      </c>
      <c r="C187" t="s">
        <v>332</v>
      </c>
      <c r="D187" t="s">
        <v>4665</v>
      </c>
      <c r="E187" t="s">
        <v>8821</v>
      </c>
      <c r="F187" t="s">
        <v>8822</v>
      </c>
      <c r="G187" t="s">
        <v>8823</v>
      </c>
      <c r="I187" t="str">
        <f t="shared" si="8"/>
        <v>N/A</v>
      </c>
      <c r="J187" t="str">
        <f t="shared" si="9"/>
        <v>N/A</v>
      </c>
      <c r="K187">
        <f t="shared" si="10"/>
        <v>8.7500000000000008E-2</v>
      </c>
      <c r="L187">
        <f t="shared" si="11"/>
        <v>-0.10619999999999999</v>
      </c>
      <c r="M187">
        <f t="shared" si="12"/>
        <v>0.88300000000000001</v>
      </c>
      <c r="N187">
        <f t="shared" si="13"/>
        <v>9.1400000000000009E-2</v>
      </c>
    </row>
    <row r="188" spans="1:14" x14ac:dyDescent="0.3">
      <c r="A188" s="1">
        <v>27</v>
      </c>
      <c r="B188" t="s">
        <v>452</v>
      </c>
      <c r="C188" t="s">
        <v>332</v>
      </c>
      <c r="D188" t="s">
        <v>332</v>
      </c>
      <c r="E188" t="s">
        <v>332</v>
      </c>
      <c r="F188" t="s">
        <v>332</v>
      </c>
      <c r="G188" t="s">
        <v>4227</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0.27690000000000003</v>
      </c>
    </row>
    <row r="189" spans="1:14" x14ac:dyDescent="0.3">
      <c r="A189" s="1">
        <v>28</v>
      </c>
      <c r="B189" t="s">
        <v>1455</v>
      </c>
      <c r="C189" t="s">
        <v>8824</v>
      </c>
      <c r="D189" t="s">
        <v>8825</v>
      </c>
      <c r="E189" t="s">
        <v>8826</v>
      </c>
      <c r="F189" t="s">
        <v>2229</v>
      </c>
      <c r="G189" t="s">
        <v>8827</v>
      </c>
      <c r="I189" t="str">
        <f t="shared" si="14"/>
        <v>N/A</v>
      </c>
      <c r="J189">
        <f t="shared" si="15"/>
        <v>36480000</v>
      </c>
      <c r="K189">
        <f t="shared" si="16"/>
        <v>39490000</v>
      </c>
      <c r="L189">
        <f t="shared" si="17"/>
        <v>37190000</v>
      </c>
      <c r="M189">
        <f t="shared" si="18"/>
        <v>73210000</v>
      </c>
      <c r="N189">
        <f t="shared" si="19"/>
        <v>79240000</v>
      </c>
    </row>
    <row r="190" spans="1:14" x14ac:dyDescent="0.3">
      <c r="A190" s="1">
        <v>29</v>
      </c>
      <c r="B190" t="s">
        <v>1461</v>
      </c>
      <c r="C190" t="s">
        <v>8828</v>
      </c>
      <c r="D190" t="s">
        <v>8829</v>
      </c>
      <c r="E190" t="s">
        <v>605</v>
      </c>
      <c r="F190" t="s">
        <v>8830</v>
      </c>
      <c r="G190" t="s">
        <v>8831</v>
      </c>
      <c r="I190" t="str">
        <f t="shared" si="14"/>
        <v>N/A</v>
      </c>
      <c r="J190">
        <f t="shared" si="15"/>
        <v>21300000</v>
      </c>
      <c r="K190">
        <f t="shared" si="16"/>
        <v>17810000</v>
      </c>
      <c r="L190">
        <f t="shared" si="17"/>
        <v>37240000</v>
      </c>
      <c r="M190">
        <f t="shared" si="18"/>
        <v>33640000</v>
      </c>
      <c r="N190">
        <f t="shared" si="19"/>
        <v>33290000</v>
      </c>
    </row>
    <row r="191" spans="1:14" x14ac:dyDescent="0.3">
      <c r="A191" s="1">
        <v>30</v>
      </c>
      <c r="B191" t="s">
        <v>1467</v>
      </c>
      <c r="C191" t="s">
        <v>332</v>
      </c>
      <c r="D191" t="s">
        <v>332</v>
      </c>
      <c r="E191" t="s">
        <v>332</v>
      </c>
      <c r="F191" t="s">
        <v>332</v>
      </c>
      <c r="G191" t="s">
        <v>7648</v>
      </c>
      <c r="I191" t="str">
        <f t="shared" si="14"/>
        <v>N/A</v>
      </c>
      <c r="J191" t="str">
        <f t="shared" si="15"/>
        <v>N/A</v>
      </c>
      <c r="K191" t="str">
        <f t="shared" si="16"/>
        <v>N/A</v>
      </c>
      <c r="L191" t="str">
        <f t="shared" si="17"/>
        <v>N/A</v>
      </c>
      <c r="M191" t="str">
        <f t="shared" si="18"/>
        <v>N/A</v>
      </c>
      <c r="N191" t="str">
        <f t="shared" si="19"/>
        <v>42000</v>
      </c>
    </row>
    <row r="192" spans="1:14" x14ac:dyDescent="0.3">
      <c r="A192" s="1">
        <v>31</v>
      </c>
      <c r="B192" t="s">
        <v>1470</v>
      </c>
      <c r="C192" t="s">
        <v>8832</v>
      </c>
      <c r="D192" t="s">
        <v>8833</v>
      </c>
      <c r="E192" t="s">
        <v>8834</v>
      </c>
      <c r="F192" t="s">
        <v>8835</v>
      </c>
      <c r="G192" t="s">
        <v>8836</v>
      </c>
      <c r="I192" t="str">
        <f t="shared" si="14"/>
        <v>N/A</v>
      </c>
      <c r="J192">
        <f t="shared" si="15"/>
        <v>15180000</v>
      </c>
      <c r="K192">
        <f t="shared" si="16"/>
        <v>21680000</v>
      </c>
      <c r="L192" t="str">
        <f t="shared" si="17"/>
        <v>(48,000)</v>
      </c>
      <c r="M192">
        <f t="shared" si="18"/>
        <v>39570000</v>
      </c>
      <c r="N192">
        <f t="shared" si="19"/>
        <v>45920000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4770</v>
      </c>
      <c r="D196" t="s">
        <v>8837</v>
      </c>
      <c r="E196" t="s">
        <v>8837</v>
      </c>
      <c r="F196" t="s">
        <v>2768</v>
      </c>
      <c r="G196" t="s">
        <v>8838</v>
      </c>
      <c r="I196" t="str">
        <f t="shared" si="14"/>
        <v>N/A</v>
      </c>
      <c r="J196" t="str">
        <f t="shared" si="15"/>
        <v>(3,000)</v>
      </c>
      <c r="K196" t="str">
        <f t="shared" si="16"/>
        <v>(2,000)</v>
      </c>
      <c r="L196" t="str">
        <f t="shared" si="17"/>
        <v>(2,000)</v>
      </c>
      <c r="M196" t="str">
        <f t="shared" si="18"/>
        <v>(8,000)</v>
      </c>
      <c r="N196" t="str">
        <f t="shared" si="19"/>
        <v>(7,000)</v>
      </c>
    </row>
    <row r="197" spans="1:14" x14ac:dyDescent="0.3">
      <c r="A197" s="1">
        <v>36</v>
      </c>
      <c r="B197" t="s">
        <v>482</v>
      </c>
      <c r="C197" t="s">
        <v>8839</v>
      </c>
      <c r="D197" t="s">
        <v>6997</v>
      </c>
      <c r="E197" t="s">
        <v>5977</v>
      </c>
      <c r="F197" t="s">
        <v>8840</v>
      </c>
      <c r="G197" t="s">
        <v>8841</v>
      </c>
      <c r="I197" t="str">
        <f t="shared" si="14"/>
        <v>N/A</v>
      </c>
      <c r="J197">
        <f t="shared" si="15"/>
        <v>90370000</v>
      </c>
      <c r="K197">
        <f t="shared" si="16"/>
        <v>98450000</v>
      </c>
      <c r="L197">
        <f t="shared" si="17"/>
        <v>86100000</v>
      </c>
      <c r="M197">
        <f t="shared" si="18"/>
        <v>158940000</v>
      </c>
      <c r="N197">
        <f t="shared" si="19"/>
        <v>174130000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8839</v>
      </c>
      <c r="D199" t="s">
        <v>6997</v>
      </c>
      <c r="E199" t="s">
        <v>5977</v>
      </c>
      <c r="F199" t="s">
        <v>8840</v>
      </c>
      <c r="G199" t="s">
        <v>8841</v>
      </c>
      <c r="I199" t="str">
        <f t="shared" si="14"/>
        <v>N/A</v>
      </c>
      <c r="J199">
        <f t="shared" si="15"/>
        <v>90370000</v>
      </c>
      <c r="K199">
        <f t="shared" si="16"/>
        <v>98450000</v>
      </c>
      <c r="L199">
        <f t="shared" si="17"/>
        <v>86100000</v>
      </c>
      <c r="M199">
        <f t="shared" si="18"/>
        <v>158940000</v>
      </c>
      <c r="N199">
        <f t="shared" si="19"/>
        <v>174130000</v>
      </c>
    </row>
    <row r="200" spans="1:14" x14ac:dyDescent="0.3">
      <c r="A200" s="1">
        <v>39</v>
      </c>
      <c r="B200" t="s">
        <v>489</v>
      </c>
      <c r="C200" t="s">
        <v>332</v>
      </c>
      <c r="D200" t="s">
        <v>8842</v>
      </c>
      <c r="E200" t="s">
        <v>8843</v>
      </c>
      <c r="F200" t="s">
        <v>8844</v>
      </c>
      <c r="G200" t="s">
        <v>2053</v>
      </c>
      <c r="I200" t="str">
        <f t="shared" si="14"/>
        <v>N/A</v>
      </c>
      <c r="J200" t="str">
        <f t="shared" si="15"/>
        <v>N/A</v>
      </c>
      <c r="K200">
        <f t="shared" si="16"/>
        <v>8.9399999999999993E-2</v>
      </c>
      <c r="L200">
        <f t="shared" si="17"/>
        <v>-0.1255</v>
      </c>
      <c r="M200">
        <f t="shared" si="18"/>
        <v>0.84599999999999997</v>
      </c>
      <c r="N200">
        <f t="shared" si="19"/>
        <v>9.5600000000000004E-2</v>
      </c>
    </row>
    <row r="201" spans="1:14" x14ac:dyDescent="0.3">
      <c r="A201" s="1">
        <v>40</v>
      </c>
      <c r="B201" t="s">
        <v>1494</v>
      </c>
      <c r="C201" t="s">
        <v>332</v>
      </c>
      <c r="D201" t="s">
        <v>332</v>
      </c>
      <c r="E201" t="s">
        <v>332</v>
      </c>
      <c r="F201" t="s">
        <v>332</v>
      </c>
      <c r="G201" t="s">
        <v>5795</v>
      </c>
      <c r="I201" t="str">
        <f t="shared" si="14"/>
        <v>N/A</v>
      </c>
      <c r="J201" t="str">
        <f t="shared" si="15"/>
        <v>N/A</v>
      </c>
      <c r="K201" t="str">
        <f t="shared" si="16"/>
        <v>N/A</v>
      </c>
      <c r="L201" t="str">
        <f t="shared" si="17"/>
        <v>N/A</v>
      </c>
      <c r="M201" t="str">
        <f t="shared" si="18"/>
        <v>N/A</v>
      </c>
      <c r="N201">
        <f t="shared" si="19"/>
        <v>0.19030000000000002</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5158</v>
      </c>
      <c r="D207" t="s">
        <v>332</v>
      </c>
      <c r="E207" t="s">
        <v>484</v>
      </c>
      <c r="F207" t="s">
        <v>5850</v>
      </c>
      <c r="G207" t="s">
        <v>5850</v>
      </c>
      <c r="I207" t="str">
        <f t="shared" si="14"/>
        <v>N/A</v>
      </c>
      <c r="J207">
        <f t="shared" si="15"/>
        <v>3270000</v>
      </c>
      <c r="K207" t="str">
        <f t="shared" si="16"/>
        <v>N/A</v>
      </c>
      <c r="L207">
        <f t="shared" si="17"/>
        <v>4000000</v>
      </c>
      <c r="M207">
        <f t="shared" si="18"/>
        <v>8000000</v>
      </c>
      <c r="N207">
        <f t="shared" si="19"/>
        <v>8000000</v>
      </c>
    </row>
    <row r="208" spans="1:14" x14ac:dyDescent="0.3">
      <c r="A208" s="1">
        <v>47</v>
      </c>
      <c r="B208" t="s">
        <v>502</v>
      </c>
      <c r="C208" t="s">
        <v>8845</v>
      </c>
      <c r="D208" t="s">
        <v>6997</v>
      </c>
      <c r="E208" t="s">
        <v>8846</v>
      </c>
      <c r="F208" t="s">
        <v>8847</v>
      </c>
      <c r="G208" t="s">
        <v>8848</v>
      </c>
      <c r="I208" t="str">
        <f t="shared" si="14"/>
        <v>N/A</v>
      </c>
      <c r="J208">
        <f t="shared" si="15"/>
        <v>87100000</v>
      </c>
      <c r="K208">
        <f t="shared" si="16"/>
        <v>98450000</v>
      </c>
      <c r="L208">
        <f t="shared" si="17"/>
        <v>82100000</v>
      </c>
      <c r="M208">
        <f t="shared" si="18"/>
        <v>150940000</v>
      </c>
      <c r="N208">
        <f t="shared" si="19"/>
        <v>166130000</v>
      </c>
    </row>
    <row r="209" spans="1:14" x14ac:dyDescent="0.3">
      <c r="A209" s="1">
        <v>48</v>
      </c>
      <c r="B209" t="s">
        <v>503</v>
      </c>
      <c r="C209" t="s">
        <v>4604</v>
      </c>
      <c r="D209" t="s">
        <v>4244</v>
      </c>
      <c r="E209" t="s">
        <v>1078</v>
      </c>
      <c r="F209" t="s">
        <v>1967</v>
      </c>
      <c r="G209" t="s">
        <v>2611</v>
      </c>
      <c r="I209" t="str">
        <f t="shared" si="14"/>
        <v>N/A</v>
      </c>
      <c r="J209" t="str">
        <f t="shared" si="15"/>
        <v>1.61</v>
      </c>
      <c r="K209" t="str">
        <f t="shared" si="16"/>
        <v>1.81</v>
      </c>
      <c r="L209" t="str">
        <f t="shared" si="17"/>
        <v>1.32</v>
      </c>
      <c r="M209" t="str">
        <f t="shared" si="18"/>
        <v>2.03</v>
      </c>
      <c r="N209" t="str">
        <f t="shared" si="19"/>
        <v>2.16</v>
      </c>
    </row>
    <row r="210" spans="1:14" x14ac:dyDescent="0.3">
      <c r="A210" s="1">
        <v>49</v>
      </c>
      <c r="B210" t="s">
        <v>509</v>
      </c>
      <c r="C210" t="s">
        <v>332</v>
      </c>
      <c r="D210" t="s">
        <v>7877</v>
      </c>
      <c r="E210" t="s">
        <v>8849</v>
      </c>
      <c r="F210" t="s">
        <v>8850</v>
      </c>
      <c r="G210" t="s">
        <v>3435</v>
      </c>
      <c r="I210" t="str">
        <f t="shared" si="14"/>
        <v>N/A</v>
      </c>
      <c r="J210" t="str">
        <f t="shared" si="15"/>
        <v>N/A</v>
      </c>
      <c r="K210">
        <f t="shared" si="16"/>
        <v>0.1242</v>
      </c>
      <c r="L210">
        <f t="shared" si="17"/>
        <v>-0.2707</v>
      </c>
      <c r="M210">
        <f t="shared" si="18"/>
        <v>0.53790000000000004</v>
      </c>
      <c r="N210">
        <f t="shared" si="19"/>
        <v>6.4000000000000001E-2</v>
      </c>
    </row>
    <row r="211" spans="1:14" x14ac:dyDescent="0.3">
      <c r="A211" s="1">
        <v>50</v>
      </c>
      <c r="B211" t="s">
        <v>514</v>
      </c>
      <c r="C211" t="s">
        <v>8851</v>
      </c>
      <c r="D211" t="s">
        <v>5460</v>
      </c>
      <c r="E211" t="s">
        <v>8852</v>
      </c>
      <c r="F211" t="s">
        <v>8853</v>
      </c>
      <c r="G211" t="s">
        <v>8854</v>
      </c>
      <c r="I211" t="str">
        <f t="shared" si="14"/>
        <v>pos_trend</v>
      </c>
      <c r="J211">
        <f t="shared" si="15"/>
        <v>54270000</v>
      </c>
      <c r="K211">
        <f t="shared" si="16"/>
        <v>54510000</v>
      </c>
      <c r="L211">
        <f t="shared" si="17"/>
        <v>62010000</v>
      </c>
      <c r="M211">
        <f t="shared" si="18"/>
        <v>74180000</v>
      </c>
      <c r="N211">
        <f t="shared" si="19"/>
        <v>76970000</v>
      </c>
    </row>
    <row r="212" spans="1:14" x14ac:dyDescent="0.3">
      <c r="A212" s="1">
        <v>51</v>
      </c>
      <c r="B212" t="s">
        <v>519</v>
      </c>
      <c r="C212" t="s">
        <v>261</v>
      </c>
      <c r="D212" t="s">
        <v>1962</v>
      </c>
      <c r="E212" t="s">
        <v>4069</v>
      </c>
      <c r="F212" t="s">
        <v>302</v>
      </c>
      <c r="G212" t="s">
        <v>5119</v>
      </c>
      <c r="I212" t="str">
        <f t="shared" si="14"/>
        <v>N/A</v>
      </c>
      <c r="J212" t="str">
        <f t="shared" si="15"/>
        <v>1.60</v>
      </c>
      <c r="K212" t="str">
        <f t="shared" si="16"/>
        <v>1.79</v>
      </c>
      <c r="L212" t="str">
        <f t="shared" si="17"/>
        <v>1.31</v>
      </c>
      <c r="M212" t="str">
        <f t="shared" si="18"/>
        <v>2.02</v>
      </c>
      <c r="N212" t="str">
        <f t="shared" si="19"/>
        <v>2.13</v>
      </c>
    </row>
    <row r="213" spans="1:14" x14ac:dyDescent="0.3">
      <c r="A213" s="1">
        <v>52</v>
      </c>
      <c r="B213" t="s">
        <v>525</v>
      </c>
      <c r="C213" t="s">
        <v>332</v>
      </c>
      <c r="D213" t="s">
        <v>8855</v>
      </c>
      <c r="E213" t="s">
        <v>8856</v>
      </c>
      <c r="F213" t="s">
        <v>8857</v>
      </c>
      <c r="G213" t="s">
        <v>1517</v>
      </c>
      <c r="I213" t="str">
        <f t="shared" si="14"/>
        <v>N/A</v>
      </c>
      <c r="J213" t="str">
        <f t="shared" si="15"/>
        <v>N/A</v>
      </c>
      <c r="K213">
        <f t="shared" si="16"/>
        <v>0.11880000000000002</v>
      </c>
      <c r="L213">
        <f t="shared" si="17"/>
        <v>-0.26819999999999999</v>
      </c>
      <c r="M213">
        <f t="shared" si="18"/>
        <v>0.54200000000000004</v>
      </c>
      <c r="N213">
        <f t="shared" si="19"/>
        <v>5.45E-2</v>
      </c>
    </row>
    <row r="214" spans="1:14" x14ac:dyDescent="0.3">
      <c r="A214" s="1">
        <v>53</v>
      </c>
      <c r="B214" t="s">
        <v>530</v>
      </c>
      <c r="C214" t="s">
        <v>5460</v>
      </c>
      <c r="D214" t="s">
        <v>8858</v>
      </c>
      <c r="E214" t="s">
        <v>8859</v>
      </c>
      <c r="F214" t="s">
        <v>8860</v>
      </c>
      <c r="G214" t="s">
        <v>8861</v>
      </c>
      <c r="I214" t="str">
        <f t="shared" si="14"/>
        <v>pos_trend</v>
      </c>
      <c r="J214">
        <f t="shared" si="15"/>
        <v>54510000</v>
      </c>
      <c r="K214">
        <f t="shared" si="16"/>
        <v>54990000</v>
      </c>
      <c r="L214">
        <f t="shared" si="17"/>
        <v>62570000</v>
      </c>
      <c r="M214">
        <f t="shared" si="18"/>
        <v>74850000</v>
      </c>
      <c r="N214">
        <f t="shared" si="19"/>
        <v>77980000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8862</v>
      </c>
      <c r="D217" t="s">
        <v>8863</v>
      </c>
      <c r="E217" t="s">
        <v>8864</v>
      </c>
      <c r="F217" t="s">
        <v>8865</v>
      </c>
      <c r="G217" t="s">
        <v>8866</v>
      </c>
      <c r="I217" t="str">
        <f t="shared" si="14"/>
        <v>pos_trend</v>
      </c>
      <c r="J217">
        <f t="shared" si="15"/>
        <v>176010000</v>
      </c>
      <c r="K217">
        <f t="shared" si="16"/>
        <v>205190000</v>
      </c>
      <c r="L217">
        <f t="shared" si="17"/>
        <v>256800000</v>
      </c>
      <c r="M217">
        <f t="shared" si="18"/>
        <v>307870000</v>
      </c>
      <c r="N217">
        <f t="shared" si="19"/>
        <v>364780000</v>
      </c>
    </row>
    <row r="218" spans="1:14" x14ac:dyDescent="0.3">
      <c r="A218" s="1">
        <v>1</v>
      </c>
      <c r="B218" t="s">
        <v>1531</v>
      </c>
      <c r="C218" t="s">
        <v>332</v>
      </c>
      <c r="D218" t="s">
        <v>8867</v>
      </c>
      <c r="E218" t="s">
        <v>8868</v>
      </c>
      <c r="F218" t="s">
        <v>8869</v>
      </c>
      <c r="G218" t="s">
        <v>8870</v>
      </c>
      <c r="I218" t="str">
        <f t="shared" si="14"/>
        <v>N/A</v>
      </c>
      <c r="J218" t="str">
        <f t="shared" si="15"/>
        <v>N/A</v>
      </c>
      <c r="K218">
        <f t="shared" si="16"/>
        <v>0.16579999999999998</v>
      </c>
      <c r="L218">
        <f t="shared" si="17"/>
        <v>0.2515</v>
      </c>
      <c r="M218">
        <f t="shared" si="18"/>
        <v>0.1988</v>
      </c>
      <c r="N218">
        <f t="shared" si="19"/>
        <v>0.18489999999999998</v>
      </c>
    </row>
    <row r="219" spans="1:14" x14ac:dyDescent="0.3">
      <c r="A219" s="1">
        <v>2</v>
      </c>
      <c r="B219" t="s">
        <v>1536</v>
      </c>
      <c r="C219" t="s">
        <v>1060</v>
      </c>
      <c r="D219" t="s">
        <v>8871</v>
      </c>
      <c r="E219" t="s">
        <v>6808</v>
      </c>
      <c r="F219" t="s">
        <v>8359</v>
      </c>
      <c r="G219" t="s">
        <v>8872</v>
      </c>
      <c r="I219" t="str">
        <f t="shared" si="14"/>
        <v>N/A</v>
      </c>
      <c r="J219">
        <f t="shared" si="15"/>
        <v>2540000000</v>
      </c>
      <c r="K219">
        <f t="shared" si="16"/>
        <v>2660000000</v>
      </c>
      <c r="L219">
        <f t="shared" si="17"/>
        <v>3520000000</v>
      </c>
      <c r="M219">
        <f t="shared" si="18"/>
        <v>3750000000</v>
      </c>
      <c r="N219">
        <f t="shared" si="19"/>
        <v>3720000000</v>
      </c>
    </row>
    <row r="220" spans="1:14" x14ac:dyDescent="0.3">
      <c r="A220" s="1">
        <v>3</v>
      </c>
      <c r="B220" t="s">
        <v>1542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4</v>
      </c>
      <c r="B221" t="s">
        <v>1548</v>
      </c>
      <c r="C221" t="s">
        <v>332</v>
      </c>
      <c r="D221" t="s">
        <v>8873</v>
      </c>
      <c r="E221" t="s">
        <v>332</v>
      </c>
      <c r="F221" t="s">
        <v>332</v>
      </c>
      <c r="G221" t="s">
        <v>332</v>
      </c>
      <c r="I221" t="str">
        <f t="shared" si="14"/>
        <v>N/A</v>
      </c>
      <c r="J221" t="str">
        <f t="shared" si="15"/>
        <v>N/A</v>
      </c>
      <c r="K221">
        <f t="shared" si="16"/>
        <v>42950000</v>
      </c>
      <c r="L221" t="str">
        <f t="shared" si="17"/>
        <v>N/A</v>
      </c>
      <c r="M221" t="str">
        <f t="shared" si="18"/>
        <v>N/A</v>
      </c>
      <c r="N221" t="str">
        <f t="shared" si="19"/>
        <v>N/A</v>
      </c>
    </row>
    <row r="222" spans="1:14" x14ac:dyDescent="0.3">
      <c r="A222" s="1">
        <v>5</v>
      </c>
      <c r="B222" t="s">
        <v>1553</v>
      </c>
      <c r="C222" t="s">
        <v>332</v>
      </c>
      <c r="D222" t="s">
        <v>8873</v>
      </c>
      <c r="E222" t="s">
        <v>332</v>
      </c>
      <c r="F222" t="s">
        <v>332</v>
      </c>
      <c r="G222" t="s">
        <v>332</v>
      </c>
      <c r="I222" t="str">
        <f t="shared" si="14"/>
        <v>N/A</v>
      </c>
      <c r="J222" t="str">
        <f t="shared" si="15"/>
        <v>N/A</v>
      </c>
      <c r="K222">
        <f t="shared" si="16"/>
        <v>42950000</v>
      </c>
      <c r="L222" t="str">
        <f t="shared" si="17"/>
        <v>N/A</v>
      </c>
      <c r="M222" t="str">
        <f t="shared" si="18"/>
        <v>N/A</v>
      </c>
      <c r="N222" t="str">
        <f t="shared" si="19"/>
        <v>N/A</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8874</v>
      </c>
      <c r="D224" t="s">
        <v>8875</v>
      </c>
      <c r="E224" t="s">
        <v>8876</v>
      </c>
      <c r="F224" t="s">
        <v>8877</v>
      </c>
      <c r="G224" t="s">
        <v>8878</v>
      </c>
      <c r="I224" t="str">
        <f t="shared" si="14"/>
        <v>N/A</v>
      </c>
      <c r="J224">
        <f t="shared" si="15"/>
        <v>41320000</v>
      </c>
      <c r="K224">
        <f t="shared" si="16"/>
        <v>52070000</v>
      </c>
      <c r="L224">
        <f t="shared" si="17"/>
        <v>65870000.000000007</v>
      </c>
      <c r="M224">
        <f t="shared" si="18"/>
        <v>64610000</v>
      </c>
      <c r="N224">
        <f t="shared" si="19"/>
        <v>23420000</v>
      </c>
    </row>
    <row r="225" spans="1:14" x14ac:dyDescent="0.3">
      <c r="A225" s="1">
        <v>8</v>
      </c>
      <c r="B225" t="s">
        <v>1558</v>
      </c>
      <c r="C225" t="s">
        <v>8879</v>
      </c>
      <c r="D225" t="s">
        <v>8880</v>
      </c>
      <c r="E225" t="s">
        <v>8881</v>
      </c>
      <c r="F225" t="s">
        <v>8882</v>
      </c>
      <c r="G225" t="s">
        <v>4602</v>
      </c>
      <c r="I225" t="str">
        <f t="shared" si="14"/>
        <v>N/A</v>
      </c>
      <c r="J225">
        <f t="shared" si="15"/>
        <v>55390000</v>
      </c>
      <c r="K225">
        <f t="shared" si="16"/>
        <v>51420000</v>
      </c>
      <c r="L225">
        <f t="shared" si="17"/>
        <v>75570000</v>
      </c>
      <c r="M225">
        <f t="shared" si="18"/>
        <v>114230000</v>
      </c>
      <c r="N225">
        <f t="shared" si="19"/>
        <v>143280000</v>
      </c>
    </row>
    <row r="226" spans="1:14" x14ac:dyDescent="0.3">
      <c r="A226" s="1">
        <v>9</v>
      </c>
      <c r="B226" t="s">
        <v>1564</v>
      </c>
      <c r="C226" t="s">
        <v>8883</v>
      </c>
      <c r="D226" t="s">
        <v>8884</v>
      </c>
      <c r="E226" t="s">
        <v>1212</v>
      </c>
      <c r="F226" t="s">
        <v>7359</v>
      </c>
      <c r="G226" t="s">
        <v>4561</v>
      </c>
      <c r="I226" t="str">
        <f t="shared" si="14"/>
        <v>N/A</v>
      </c>
      <c r="J226">
        <f t="shared" si="15"/>
        <v>962580000</v>
      </c>
      <c r="K226">
        <f t="shared" si="16"/>
        <v>952100000</v>
      </c>
      <c r="L226">
        <f t="shared" si="17"/>
        <v>1160000000</v>
      </c>
      <c r="M226">
        <f t="shared" si="18"/>
        <v>1410000000</v>
      </c>
      <c r="N226">
        <f t="shared" si="19"/>
        <v>1300000000</v>
      </c>
    </row>
    <row r="227" spans="1:14" x14ac:dyDescent="0.3">
      <c r="A227" s="1">
        <v>10</v>
      </c>
      <c r="B227" t="s">
        <v>1570</v>
      </c>
      <c r="C227" t="s">
        <v>3550</v>
      </c>
      <c r="D227" t="s">
        <v>2934</v>
      </c>
      <c r="E227" t="s">
        <v>1569</v>
      </c>
      <c r="F227" t="s">
        <v>3992</v>
      </c>
      <c r="G227" t="s">
        <v>1836</v>
      </c>
      <c r="I227" t="str">
        <f t="shared" si="14"/>
        <v>N/A</v>
      </c>
      <c r="J227">
        <f t="shared" si="15"/>
        <v>1250000000</v>
      </c>
      <c r="K227">
        <f t="shared" si="16"/>
        <v>1000000000</v>
      </c>
      <c r="L227">
        <f t="shared" si="17"/>
        <v>1150000000</v>
      </c>
      <c r="M227">
        <f t="shared" si="18"/>
        <v>1110000000</v>
      </c>
      <c r="N227">
        <f t="shared" si="19"/>
        <v>1240000000</v>
      </c>
    </row>
    <row r="228" spans="1:14" x14ac:dyDescent="0.3">
      <c r="A228" s="1">
        <v>11</v>
      </c>
      <c r="B228" t="s">
        <v>1576</v>
      </c>
      <c r="C228" t="s">
        <v>8885</v>
      </c>
      <c r="D228" t="s">
        <v>8886</v>
      </c>
      <c r="E228" t="s">
        <v>8887</v>
      </c>
      <c r="F228" t="s">
        <v>8888</v>
      </c>
      <c r="G228" t="s">
        <v>8889</v>
      </c>
      <c r="I228" t="str">
        <f t="shared" si="14"/>
        <v>N/A</v>
      </c>
      <c r="J228">
        <f t="shared" si="15"/>
        <v>108510000</v>
      </c>
      <c r="K228">
        <f t="shared" si="16"/>
        <v>293530000</v>
      </c>
      <c r="L228">
        <f t="shared" si="17"/>
        <v>269800000</v>
      </c>
      <c r="M228">
        <f t="shared" si="18"/>
        <v>230390000</v>
      </c>
      <c r="N228">
        <f t="shared" si="19"/>
        <v>204720000</v>
      </c>
    </row>
    <row r="229" spans="1:14" x14ac:dyDescent="0.3">
      <c r="A229" s="1">
        <v>12</v>
      </c>
      <c r="B229" t="s">
        <v>1582</v>
      </c>
      <c r="C229" t="s">
        <v>8890</v>
      </c>
      <c r="D229" t="s">
        <v>8891</v>
      </c>
      <c r="E229" t="s">
        <v>8892</v>
      </c>
      <c r="F229" t="s">
        <v>8893</v>
      </c>
      <c r="G229" t="s">
        <v>8894</v>
      </c>
      <c r="I229" t="str">
        <f t="shared" si="14"/>
        <v>N/A</v>
      </c>
      <c r="J229">
        <f t="shared" si="15"/>
        <v>119030000</v>
      </c>
      <c r="K229">
        <f t="shared" si="16"/>
        <v>268900000</v>
      </c>
      <c r="L229">
        <f t="shared" si="17"/>
        <v>792490000</v>
      </c>
      <c r="M229">
        <f t="shared" si="18"/>
        <v>818300000</v>
      </c>
      <c r="N229">
        <f t="shared" si="19"/>
        <v>815570000</v>
      </c>
    </row>
    <row r="230" spans="1:14" x14ac:dyDescent="0.3">
      <c r="A230" s="1">
        <v>13</v>
      </c>
      <c r="B230" t="s">
        <v>1588</v>
      </c>
      <c r="C230" t="s">
        <v>332</v>
      </c>
      <c r="D230" t="s">
        <v>8895</v>
      </c>
      <c r="E230" t="s">
        <v>8896</v>
      </c>
      <c r="F230" t="s">
        <v>1443</v>
      </c>
      <c r="G230" t="s">
        <v>8897</v>
      </c>
      <c r="I230" t="str">
        <f t="shared" si="14"/>
        <v>N/A</v>
      </c>
      <c r="J230" t="str">
        <f t="shared" si="15"/>
        <v>N/A</v>
      </c>
      <c r="K230">
        <f t="shared" si="16"/>
        <v>5.0800000000000005E-2</v>
      </c>
      <c r="L230">
        <f t="shared" si="17"/>
        <v>0.31950000000000001</v>
      </c>
      <c r="M230">
        <f t="shared" si="18"/>
        <v>6.6000000000000003E-2</v>
      </c>
      <c r="N230">
        <f t="shared" si="19"/>
        <v>-6.3E-3</v>
      </c>
    </row>
    <row r="231" spans="1:14" x14ac:dyDescent="0.3">
      <c r="A231" s="1">
        <v>14</v>
      </c>
      <c r="B231" t="s">
        <v>1593</v>
      </c>
      <c r="C231" t="s">
        <v>1537</v>
      </c>
      <c r="D231" t="s">
        <v>8898</v>
      </c>
      <c r="E231" t="s">
        <v>8899</v>
      </c>
      <c r="F231" t="s">
        <v>8900</v>
      </c>
      <c r="G231" t="s">
        <v>8901</v>
      </c>
      <c r="I231" t="str">
        <f t="shared" si="14"/>
        <v>N/A</v>
      </c>
      <c r="J231">
        <f t="shared" si="15"/>
        <v>5640000000</v>
      </c>
      <c r="K231">
        <f t="shared" si="16"/>
        <v>5600000000</v>
      </c>
      <c r="L231">
        <f t="shared" si="17"/>
        <v>8970000000</v>
      </c>
      <c r="M231">
        <f t="shared" si="18"/>
        <v>9670000000</v>
      </c>
      <c r="N231">
        <f t="shared" si="19"/>
        <v>12630000000</v>
      </c>
    </row>
    <row r="232" spans="1:14" x14ac:dyDescent="0.3">
      <c r="A232" s="1">
        <v>15</v>
      </c>
      <c r="B232" t="s">
        <v>1599</v>
      </c>
      <c r="C232" t="s">
        <v>8902</v>
      </c>
      <c r="D232" t="s">
        <v>8903</v>
      </c>
      <c r="E232" t="s">
        <v>8904</v>
      </c>
      <c r="F232" t="s">
        <v>8905</v>
      </c>
      <c r="G232" t="s">
        <v>8906</v>
      </c>
      <c r="I232" t="str">
        <f t="shared" si="14"/>
        <v>N/A</v>
      </c>
      <c r="J232">
        <f t="shared" si="15"/>
        <v>5770000000</v>
      </c>
      <c r="K232">
        <f t="shared" si="16"/>
        <v>5710000000</v>
      </c>
      <c r="L232">
        <f t="shared" si="17"/>
        <v>9080000000</v>
      </c>
      <c r="M232">
        <f t="shared" si="18"/>
        <v>9790000000</v>
      </c>
      <c r="N232">
        <f t="shared" si="19"/>
        <v>12770000000</v>
      </c>
    </row>
    <row r="233" spans="1:14" x14ac:dyDescent="0.3">
      <c r="A233" s="1">
        <v>16</v>
      </c>
      <c r="B233" t="s">
        <v>1605</v>
      </c>
      <c r="C233" t="s">
        <v>8907</v>
      </c>
      <c r="D233" t="s">
        <v>8908</v>
      </c>
      <c r="E233" t="s">
        <v>5953</v>
      </c>
      <c r="F233" t="s">
        <v>8909</v>
      </c>
      <c r="G233" t="s">
        <v>8910</v>
      </c>
      <c r="I233" t="str">
        <f t="shared" si="14"/>
        <v>pos_trend</v>
      </c>
      <c r="J233">
        <f t="shared" si="15"/>
        <v>2430000000</v>
      </c>
      <c r="K233">
        <f t="shared" si="16"/>
        <v>2600000000</v>
      </c>
      <c r="L233">
        <f t="shared" si="17"/>
        <v>4690000000</v>
      </c>
      <c r="M233">
        <f t="shared" si="18"/>
        <v>5020000000</v>
      </c>
      <c r="N233">
        <f t="shared" si="19"/>
        <v>5930000000</v>
      </c>
    </row>
    <row r="234" spans="1:14" x14ac:dyDescent="0.3">
      <c r="A234" s="1">
        <v>17</v>
      </c>
      <c r="B234" t="s">
        <v>1611</v>
      </c>
      <c r="C234" t="s">
        <v>8911</v>
      </c>
      <c r="D234" t="s">
        <v>8912</v>
      </c>
      <c r="E234" t="s">
        <v>8913</v>
      </c>
      <c r="F234" t="s">
        <v>8914</v>
      </c>
      <c r="G234" t="s">
        <v>8915</v>
      </c>
      <c r="I234" t="str">
        <f t="shared" si="14"/>
        <v>N/A</v>
      </c>
      <c r="J234">
        <f t="shared" si="15"/>
        <v>398500000</v>
      </c>
      <c r="K234">
        <f t="shared" si="16"/>
        <v>335240000</v>
      </c>
      <c r="L234">
        <f t="shared" si="17"/>
        <v>621370000</v>
      </c>
      <c r="M234">
        <f t="shared" si="18"/>
        <v>698040000</v>
      </c>
      <c r="N234">
        <f t="shared" si="19"/>
        <v>905650000</v>
      </c>
    </row>
    <row r="235" spans="1:14" x14ac:dyDescent="0.3">
      <c r="A235" s="1">
        <v>18</v>
      </c>
      <c r="B235" t="s">
        <v>1617</v>
      </c>
      <c r="C235" t="s">
        <v>4961</v>
      </c>
      <c r="D235" t="s">
        <v>5035</v>
      </c>
      <c r="E235" t="s">
        <v>2978</v>
      </c>
      <c r="F235" t="s">
        <v>8916</v>
      </c>
      <c r="G235" t="s">
        <v>7759</v>
      </c>
      <c r="I235" t="str">
        <f t="shared" si="14"/>
        <v>N/A</v>
      </c>
      <c r="J235">
        <f t="shared" si="15"/>
        <v>2190000000</v>
      </c>
      <c r="K235">
        <f t="shared" si="16"/>
        <v>2100000000</v>
      </c>
      <c r="L235">
        <f t="shared" si="17"/>
        <v>3420000000</v>
      </c>
      <c r="M235">
        <f t="shared" si="18"/>
        <v>3680000000</v>
      </c>
      <c r="N235">
        <f t="shared" si="19"/>
        <v>5490000000</v>
      </c>
    </row>
    <row r="236" spans="1:14" x14ac:dyDescent="0.3">
      <c r="A236" s="1">
        <v>19</v>
      </c>
      <c r="B236" t="s">
        <v>1623</v>
      </c>
      <c r="C236" t="s">
        <v>3017</v>
      </c>
      <c r="D236" t="s">
        <v>8917</v>
      </c>
      <c r="E236" t="s">
        <v>8918</v>
      </c>
      <c r="F236" t="s">
        <v>8919</v>
      </c>
      <c r="G236" t="s">
        <v>8920</v>
      </c>
      <c r="I236" t="str">
        <f t="shared" si="14"/>
        <v>pos_trend</v>
      </c>
      <c r="J236">
        <f t="shared" si="15"/>
        <v>94170000</v>
      </c>
      <c r="K236">
        <f t="shared" si="16"/>
        <v>172740000</v>
      </c>
      <c r="L236">
        <f t="shared" si="17"/>
        <v>348610000</v>
      </c>
      <c r="M236">
        <f t="shared" si="18"/>
        <v>397960000</v>
      </c>
      <c r="N236">
        <f t="shared" si="19"/>
        <v>439050000</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8921</v>
      </c>
      <c r="D239" t="s">
        <v>8922</v>
      </c>
      <c r="E239" t="s">
        <v>8923</v>
      </c>
      <c r="F239" t="s">
        <v>8924</v>
      </c>
      <c r="G239" t="s">
        <v>8925</v>
      </c>
      <c r="I239" t="str">
        <f t="shared" si="14"/>
        <v>N/A</v>
      </c>
      <c r="J239">
        <f t="shared" si="15"/>
        <v>659580000</v>
      </c>
      <c r="K239">
        <f t="shared" si="16"/>
        <v>500250000</v>
      </c>
      <c r="L239">
        <f t="shared" si="17"/>
        <v>31230000</v>
      </c>
      <c r="M239">
        <f t="shared" si="18"/>
        <v>34680000</v>
      </c>
      <c r="N239">
        <f t="shared" si="19"/>
        <v>36330000</v>
      </c>
    </row>
    <row r="240" spans="1:14" x14ac:dyDescent="0.3">
      <c r="A240" s="1">
        <v>23</v>
      </c>
      <c r="B240" t="s">
        <v>1630</v>
      </c>
      <c r="C240" t="s">
        <v>5813</v>
      </c>
      <c r="D240" t="s">
        <v>8926</v>
      </c>
      <c r="E240" t="s">
        <v>8927</v>
      </c>
      <c r="F240" t="s">
        <v>8928</v>
      </c>
      <c r="G240" t="s">
        <v>8929</v>
      </c>
      <c r="I240" t="str">
        <f t="shared" si="14"/>
        <v>pos_trend</v>
      </c>
      <c r="J240" t="str">
        <f t="shared" si="15"/>
        <v>(1.1M)</v>
      </c>
      <c r="K240" t="str">
        <f t="shared" si="16"/>
        <v>(1.9M)</v>
      </c>
      <c r="L240" t="str">
        <f t="shared" si="17"/>
        <v>(31.23M)</v>
      </c>
      <c r="M240" t="str">
        <f t="shared" si="18"/>
        <v>(34.68M)</v>
      </c>
      <c r="N240" t="str">
        <f t="shared" si="19"/>
        <v>(36.33M)</v>
      </c>
    </row>
    <row r="241" spans="1:14" x14ac:dyDescent="0.3">
      <c r="A241" s="1">
        <v>24</v>
      </c>
      <c r="B241" t="s">
        <v>1631</v>
      </c>
      <c r="C241" t="s">
        <v>8930</v>
      </c>
      <c r="D241" t="s">
        <v>8931</v>
      </c>
      <c r="E241" t="s">
        <v>8932</v>
      </c>
      <c r="F241" t="s">
        <v>8933</v>
      </c>
      <c r="G241" t="s">
        <v>8934</v>
      </c>
      <c r="I241" t="str">
        <f t="shared" si="14"/>
        <v>N/A</v>
      </c>
      <c r="J241" t="str">
        <f t="shared" si="15"/>
        <v>(124.2M)</v>
      </c>
      <c r="K241" t="str">
        <f t="shared" si="16"/>
        <v>(111.75M)</v>
      </c>
      <c r="L241" t="str">
        <f t="shared" si="17"/>
        <v>(110.03M)</v>
      </c>
      <c r="M241" t="str">
        <f t="shared" si="18"/>
        <v>(128.14M)</v>
      </c>
      <c r="N241" t="str">
        <f t="shared" si="19"/>
        <v>(139.37M)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4128</v>
      </c>
      <c r="E243" t="s">
        <v>8935</v>
      </c>
      <c r="F243" t="s">
        <v>8936</v>
      </c>
      <c r="G243" t="s">
        <v>8937</v>
      </c>
      <c r="I243" t="str">
        <f t="shared" si="14"/>
        <v>N/A</v>
      </c>
      <c r="J243" t="str">
        <f t="shared" si="15"/>
        <v>N/A</v>
      </c>
      <c r="K243">
        <f t="shared" si="16"/>
        <v>-7.4000000000000003E-3</v>
      </c>
      <c r="L243">
        <f t="shared" si="17"/>
        <v>0.60209999999999997</v>
      </c>
      <c r="M243">
        <f t="shared" si="18"/>
        <v>7.7200000000000005E-2</v>
      </c>
      <c r="N243">
        <f t="shared" si="19"/>
        <v>0.30659999999999998</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8938</v>
      </c>
      <c r="D246" t="s">
        <v>8939</v>
      </c>
      <c r="E246" t="s">
        <v>8940</v>
      </c>
      <c r="F246" t="s">
        <v>8941</v>
      </c>
      <c r="G246" t="s">
        <v>8942</v>
      </c>
      <c r="I246" t="str">
        <f t="shared" si="14"/>
        <v>pos_trend</v>
      </c>
      <c r="J246">
        <f t="shared" si="15"/>
        <v>351360000</v>
      </c>
      <c r="K246">
        <f t="shared" si="16"/>
        <v>352150000</v>
      </c>
      <c r="L246">
        <f t="shared" si="17"/>
        <v>401210000</v>
      </c>
      <c r="M246">
        <f t="shared" si="18"/>
        <v>447700000</v>
      </c>
      <c r="N246">
        <f t="shared" si="19"/>
        <v>605240000</v>
      </c>
    </row>
    <row r="247" spans="1:14" x14ac:dyDescent="0.3">
      <c r="A247" s="1">
        <v>30</v>
      </c>
      <c r="B247" t="s">
        <v>1649</v>
      </c>
      <c r="C247" t="s">
        <v>8943</v>
      </c>
      <c r="D247" t="s">
        <v>8944</v>
      </c>
      <c r="E247" t="s">
        <v>51</v>
      </c>
      <c r="F247" t="s">
        <v>1219</v>
      </c>
      <c r="G247" t="s">
        <v>4817</v>
      </c>
      <c r="I247" t="str">
        <f t="shared" si="14"/>
        <v>N/A</v>
      </c>
      <c r="J247">
        <f t="shared" si="15"/>
        <v>665460000</v>
      </c>
      <c r="K247">
        <f t="shared" si="16"/>
        <v>657270000</v>
      </c>
      <c r="L247">
        <f t="shared" si="17"/>
        <v>1220000000</v>
      </c>
      <c r="M247">
        <f t="shared" si="18"/>
        <v>1200000000</v>
      </c>
      <c r="N247">
        <f t="shared" si="19"/>
        <v>1770000000</v>
      </c>
    </row>
    <row r="248" spans="1:14" x14ac:dyDescent="0.3">
      <c r="A248" s="1">
        <v>31</v>
      </c>
      <c r="B248" t="s">
        <v>681</v>
      </c>
      <c r="C248" t="s">
        <v>8945</v>
      </c>
      <c r="D248" t="s">
        <v>8946</v>
      </c>
      <c r="E248" t="s">
        <v>8947</v>
      </c>
      <c r="F248" t="s">
        <v>8948</v>
      </c>
      <c r="G248" t="s">
        <v>8949</v>
      </c>
      <c r="I248" t="str">
        <f t="shared" si="14"/>
        <v>N/A</v>
      </c>
      <c r="J248">
        <f t="shared" si="15"/>
        <v>212580000</v>
      </c>
      <c r="K248">
        <f t="shared" si="16"/>
        <v>210470000</v>
      </c>
      <c r="L248">
        <f t="shared" si="17"/>
        <v>471340000</v>
      </c>
      <c r="M248">
        <f t="shared" si="18"/>
        <v>433030000</v>
      </c>
      <c r="N248">
        <f t="shared" si="19"/>
        <v>704040000</v>
      </c>
    </row>
    <row r="249" spans="1:14" x14ac:dyDescent="0.3">
      <c r="A249" s="1">
        <v>32</v>
      </c>
      <c r="B249" t="s">
        <v>667</v>
      </c>
      <c r="C249" t="s">
        <v>8950</v>
      </c>
      <c r="D249" t="s">
        <v>8951</v>
      </c>
      <c r="E249" t="s">
        <v>8952</v>
      </c>
      <c r="F249" t="s">
        <v>8953</v>
      </c>
      <c r="G249" t="s">
        <v>1215</v>
      </c>
      <c r="I249" t="str">
        <f t="shared" si="14"/>
        <v>N/A</v>
      </c>
      <c r="J249">
        <f t="shared" si="15"/>
        <v>452880000</v>
      </c>
      <c r="K249">
        <f t="shared" si="16"/>
        <v>446800000</v>
      </c>
      <c r="L249">
        <f t="shared" si="17"/>
        <v>749530000</v>
      </c>
      <c r="M249">
        <f t="shared" si="18"/>
        <v>769880000</v>
      </c>
      <c r="N249">
        <f t="shared" si="19"/>
        <v>1060000000</v>
      </c>
    </row>
    <row r="250" spans="1:14" x14ac:dyDescent="0.3">
      <c r="A250" s="1">
        <v>33</v>
      </c>
      <c r="B250" t="s">
        <v>1664</v>
      </c>
      <c r="C250" t="s">
        <v>332</v>
      </c>
      <c r="D250" t="s">
        <v>332</v>
      </c>
      <c r="E250" t="s">
        <v>332</v>
      </c>
      <c r="F250" t="s">
        <v>332</v>
      </c>
      <c r="G250" t="s">
        <v>332</v>
      </c>
      <c r="I250" t="str">
        <f t="shared" si="14"/>
        <v>N/A</v>
      </c>
      <c r="J250" t="str">
        <f t="shared" si="15"/>
        <v>N/A</v>
      </c>
      <c r="K250" t="str">
        <f t="shared" si="16"/>
        <v>N/A</v>
      </c>
      <c r="L250" t="str">
        <f t="shared" si="17"/>
        <v>N/A</v>
      </c>
      <c r="M250" t="str">
        <f t="shared" si="18"/>
        <v>N/A</v>
      </c>
      <c r="N250" t="str">
        <f t="shared" si="19"/>
        <v>N/A</v>
      </c>
    </row>
    <row r="251" spans="1:14" x14ac:dyDescent="0.3">
      <c r="A251" s="1">
        <v>34</v>
      </c>
      <c r="B251" t="s">
        <v>688</v>
      </c>
      <c r="C251" t="s">
        <v>8954</v>
      </c>
      <c r="D251" t="s">
        <v>8955</v>
      </c>
      <c r="E251" t="s">
        <v>8956</v>
      </c>
      <c r="F251" t="s">
        <v>8957</v>
      </c>
      <c r="G251" t="s">
        <v>8958</v>
      </c>
      <c r="I251" t="str">
        <f t="shared" si="14"/>
        <v>pos_trend</v>
      </c>
      <c r="J251">
        <f t="shared" si="15"/>
        <v>9610000000</v>
      </c>
      <c r="K251">
        <f t="shared" si="16"/>
        <v>9700000000</v>
      </c>
      <c r="L251">
        <f t="shared" si="17"/>
        <v>14660000000</v>
      </c>
      <c r="M251">
        <f t="shared" si="18"/>
        <v>15690000000</v>
      </c>
      <c r="N251">
        <f t="shared" si="19"/>
        <v>19450000000</v>
      </c>
    </row>
    <row r="252" spans="1:14" x14ac:dyDescent="0.3">
      <c r="A252" s="1">
        <v>35</v>
      </c>
      <c r="B252" t="s">
        <v>1673</v>
      </c>
      <c r="C252" t="s">
        <v>332</v>
      </c>
      <c r="D252" t="s">
        <v>8959</v>
      </c>
      <c r="E252" t="s">
        <v>8960</v>
      </c>
      <c r="F252" t="s">
        <v>2361</v>
      </c>
      <c r="G252" t="s">
        <v>8961</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9.4999999999999998E-3</v>
      </c>
      <c r="L252">
        <f t="shared" ref="L252:L315" si="23">IF(TRIM(E252)="-", "N/A", IF(RIGHT(E252,1)="M",1000000*VALUE(LEFT(E252,LEN(E252)-1)),IF(RIGHT(E252,1)="B",1000000000*VALUE(LEFT(E252,LEN(E252)-1)),IF(RIGHT(E252,1)="%",0.01*VALUE(LEFT(E252,LEN(E252)-1)),E252))))</f>
        <v>0.51119999999999999</v>
      </c>
      <c r="M252">
        <f t="shared" ref="M252:M315" si="24">IF(TRIM(F252)="-", "N/A", IF(RIGHT(F252,1)="M",1000000*VALUE(LEFT(F252,LEN(F252)-1)),IF(RIGHT(F252,1)="B",1000000000*VALUE(LEFT(F252,LEN(F252)-1)),IF(RIGHT(F252,1)="%",0.01*VALUE(LEFT(F252,LEN(F252)-1)),F252))))</f>
        <v>6.9699999999999998E-2</v>
      </c>
      <c r="N252">
        <f t="shared" ref="N252:N315" si="25">IF(TRIM(G252)="-", "N/A", IF(RIGHT(G252,1)="M",1000000*VALUE(LEFT(G252,LEN(G252)-1)),IF(RIGHT(G252,1)="B",1000000000*VALUE(LEFT(G252,LEN(G252)-1)),IF(RIGHT(G252,1)="%",0.01*VALUE(LEFT(G252,LEN(G252)-1)),G252))))</f>
        <v>0.2399</v>
      </c>
    </row>
    <row r="253" spans="1:14" x14ac:dyDescent="0.3">
      <c r="A253" s="1">
        <v>36</v>
      </c>
      <c r="B253" t="s">
        <v>1678</v>
      </c>
      <c r="C253" t="s">
        <v>332</v>
      </c>
      <c r="D253" t="s">
        <v>332</v>
      </c>
      <c r="E253" t="s">
        <v>332</v>
      </c>
      <c r="F253" t="s">
        <v>332</v>
      </c>
      <c r="G253" t="s">
        <v>8962</v>
      </c>
      <c r="I253" t="str">
        <f t="shared" si="20"/>
        <v>N/A</v>
      </c>
      <c r="J253" t="str">
        <f t="shared" si="21"/>
        <v>N/A</v>
      </c>
      <c r="K253" t="str">
        <f t="shared" si="22"/>
        <v>N/A</v>
      </c>
      <c r="L253" t="str">
        <f t="shared" si="23"/>
        <v>N/A</v>
      </c>
      <c r="M253" t="str">
        <f t="shared" si="24"/>
        <v>N/A</v>
      </c>
      <c r="N253">
        <f t="shared" si="25"/>
        <v>9.9000000000000008E-3</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8963</v>
      </c>
      <c r="D256" t="s">
        <v>4917</v>
      </c>
      <c r="E256" t="s">
        <v>8964</v>
      </c>
      <c r="F256" t="s">
        <v>8965</v>
      </c>
      <c r="G256" t="s">
        <v>8966</v>
      </c>
      <c r="I256" t="str">
        <f t="shared" si="20"/>
        <v>N/A</v>
      </c>
      <c r="J256">
        <f t="shared" si="21"/>
        <v>7540000000</v>
      </c>
      <c r="K256">
        <f t="shared" si="22"/>
        <v>7380000000</v>
      </c>
      <c r="L256">
        <f t="shared" si="23"/>
        <v>10990000000</v>
      </c>
      <c r="M256">
        <f t="shared" si="24"/>
        <v>11510000000</v>
      </c>
      <c r="N256">
        <f t="shared" si="25"/>
        <v>14110000000</v>
      </c>
    </row>
    <row r="257" spans="1:14" x14ac:dyDescent="0.3">
      <c r="A257" s="1">
        <v>1</v>
      </c>
      <c r="B257" t="s">
        <v>1686</v>
      </c>
      <c r="C257" t="s">
        <v>3430</v>
      </c>
      <c r="D257" t="s">
        <v>4975</v>
      </c>
      <c r="E257" t="s">
        <v>7469</v>
      </c>
      <c r="F257" t="s">
        <v>1688</v>
      </c>
      <c r="G257" t="s">
        <v>7188</v>
      </c>
      <c r="I257" t="str">
        <f t="shared" si="20"/>
        <v>pos_trend</v>
      </c>
      <c r="J257">
        <f t="shared" si="21"/>
        <v>2160000000</v>
      </c>
      <c r="K257">
        <f t="shared" si="22"/>
        <v>2380000000</v>
      </c>
      <c r="L257">
        <f t="shared" si="23"/>
        <v>4120000000</v>
      </c>
      <c r="M257">
        <f t="shared" si="24"/>
        <v>4630000000</v>
      </c>
      <c r="N257">
        <f t="shared" si="25"/>
        <v>6410000000</v>
      </c>
    </row>
    <row r="258" spans="1:14" x14ac:dyDescent="0.3">
      <c r="A258" s="1">
        <v>2</v>
      </c>
      <c r="B258" t="s">
        <v>1691</v>
      </c>
      <c r="C258" t="s">
        <v>8967</v>
      </c>
      <c r="D258" t="s">
        <v>8968</v>
      </c>
      <c r="E258" t="s">
        <v>8969</v>
      </c>
      <c r="F258" t="s">
        <v>8970</v>
      </c>
      <c r="G258" t="s">
        <v>8971</v>
      </c>
      <c r="I258" t="str">
        <f t="shared" si="20"/>
        <v>N/A</v>
      </c>
      <c r="J258">
        <f t="shared" si="21"/>
        <v>5380000000</v>
      </c>
      <c r="K258">
        <f t="shared" si="22"/>
        <v>5010000000</v>
      </c>
      <c r="L258">
        <f t="shared" si="23"/>
        <v>6870000000</v>
      </c>
      <c r="M258">
        <f t="shared" si="24"/>
        <v>6880000000</v>
      </c>
      <c r="N258">
        <f t="shared" si="25"/>
        <v>7700000000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8972</v>
      </c>
      <c r="E260" t="s">
        <v>8973</v>
      </c>
      <c r="F260" t="s">
        <v>264</v>
      </c>
      <c r="G260" t="s">
        <v>2239</v>
      </c>
      <c r="I260" t="str">
        <f t="shared" si="20"/>
        <v>N/A</v>
      </c>
      <c r="J260" t="str">
        <f t="shared" si="21"/>
        <v>N/A</v>
      </c>
      <c r="K260">
        <f t="shared" si="22"/>
        <v>-2.1400000000000002E-2</v>
      </c>
      <c r="L260">
        <f t="shared" si="23"/>
        <v>0.48899999999999999</v>
      </c>
      <c r="M260">
        <f t="shared" si="24"/>
        <v>4.6800000000000001E-2</v>
      </c>
      <c r="N260">
        <f t="shared" si="25"/>
        <v>0.22640000000000002</v>
      </c>
    </row>
    <row r="261" spans="1:14" x14ac:dyDescent="0.3">
      <c r="A261" s="1">
        <v>5</v>
      </c>
      <c r="B261" t="s">
        <v>1702</v>
      </c>
      <c r="C261" t="s">
        <v>8974</v>
      </c>
      <c r="D261" t="s">
        <v>8975</v>
      </c>
      <c r="E261" t="s">
        <v>1219</v>
      </c>
      <c r="F261" t="s">
        <v>1767</v>
      </c>
      <c r="G261" t="s">
        <v>1614</v>
      </c>
      <c r="I261" t="str">
        <f t="shared" si="20"/>
        <v>pos_trend</v>
      </c>
      <c r="J261">
        <f t="shared" si="21"/>
        <v>488720000</v>
      </c>
      <c r="K261">
        <f t="shared" si="22"/>
        <v>707610000</v>
      </c>
      <c r="L261">
        <f t="shared" si="23"/>
        <v>1200000000</v>
      </c>
      <c r="M261">
        <f t="shared" si="24"/>
        <v>1590000000</v>
      </c>
      <c r="N261">
        <f t="shared" si="25"/>
        <v>2089999999.9999998</v>
      </c>
    </row>
    <row r="262" spans="1:14" x14ac:dyDescent="0.3">
      <c r="A262" s="1">
        <v>6</v>
      </c>
      <c r="B262" t="s">
        <v>699</v>
      </c>
      <c r="C262" t="s">
        <v>8976</v>
      </c>
      <c r="D262" t="s">
        <v>8977</v>
      </c>
      <c r="E262" t="s">
        <v>8978</v>
      </c>
      <c r="F262" t="s">
        <v>127</v>
      </c>
      <c r="G262" t="s">
        <v>3871</v>
      </c>
      <c r="I262" t="str">
        <f t="shared" si="20"/>
        <v>pos_trend</v>
      </c>
      <c r="J262">
        <f t="shared" si="21"/>
        <v>280480000</v>
      </c>
      <c r="K262">
        <f t="shared" si="22"/>
        <v>502520000</v>
      </c>
      <c r="L262">
        <f t="shared" si="23"/>
        <v>948540000</v>
      </c>
      <c r="M262">
        <f t="shared" si="24"/>
        <v>1070000000.0000001</v>
      </c>
      <c r="N262">
        <f t="shared" si="25"/>
        <v>1740000000</v>
      </c>
    </row>
    <row r="263" spans="1:14" x14ac:dyDescent="0.3">
      <c r="A263" s="1">
        <v>7</v>
      </c>
      <c r="B263" t="s">
        <v>701</v>
      </c>
      <c r="C263" t="s">
        <v>8979</v>
      </c>
      <c r="D263" t="s">
        <v>8980</v>
      </c>
      <c r="E263" t="s">
        <v>8981</v>
      </c>
      <c r="F263" t="s">
        <v>8982</v>
      </c>
      <c r="G263" t="s">
        <v>7358</v>
      </c>
      <c r="I263" t="str">
        <f t="shared" si="20"/>
        <v>pos_trend</v>
      </c>
      <c r="J263">
        <f t="shared" si="21"/>
        <v>72240000</v>
      </c>
      <c r="K263">
        <f t="shared" si="22"/>
        <v>309130000</v>
      </c>
      <c r="L263">
        <f t="shared" si="23"/>
        <v>717120000</v>
      </c>
      <c r="M263">
        <f t="shared" si="24"/>
        <v>839680000</v>
      </c>
      <c r="N263">
        <f t="shared" si="25"/>
        <v>1440000000</v>
      </c>
    </row>
    <row r="264" spans="1:14" x14ac:dyDescent="0.3">
      <c r="A264" s="1">
        <v>8</v>
      </c>
      <c r="B264" t="s">
        <v>700</v>
      </c>
      <c r="C264" t="s">
        <v>8983</v>
      </c>
      <c r="D264" t="s">
        <v>8984</v>
      </c>
      <c r="E264" t="s">
        <v>8985</v>
      </c>
      <c r="F264" t="s">
        <v>8986</v>
      </c>
      <c r="G264" t="s">
        <v>8987</v>
      </c>
      <c r="I264" t="str">
        <f t="shared" si="20"/>
        <v>N/A</v>
      </c>
      <c r="J264">
        <f t="shared" si="21"/>
        <v>208240000</v>
      </c>
      <c r="K264">
        <f t="shared" si="22"/>
        <v>193390000</v>
      </c>
      <c r="L264">
        <f t="shared" si="23"/>
        <v>231420000</v>
      </c>
      <c r="M264">
        <f t="shared" si="24"/>
        <v>230740000</v>
      </c>
      <c r="N264">
        <f t="shared" si="25"/>
        <v>294290000</v>
      </c>
    </row>
    <row r="265" spans="1:14" x14ac:dyDescent="0.3">
      <c r="A265" s="1">
        <v>9</v>
      </c>
      <c r="B265" t="s">
        <v>727</v>
      </c>
      <c r="C265" t="s">
        <v>8988</v>
      </c>
      <c r="D265" t="s">
        <v>8989</v>
      </c>
      <c r="E265" t="s">
        <v>8990</v>
      </c>
      <c r="F265" t="s">
        <v>8991</v>
      </c>
      <c r="G265" t="s">
        <v>8992</v>
      </c>
      <c r="I265" t="str">
        <f t="shared" si="20"/>
        <v>N/A</v>
      </c>
      <c r="J265">
        <f t="shared" si="21"/>
        <v>208230000</v>
      </c>
      <c r="K265">
        <f t="shared" si="22"/>
        <v>205090000</v>
      </c>
      <c r="L265">
        <f t="shared" si="23"/>
        <v>251570000</v>
      </c>
      <c r="M265">
        <f t="shared" si="24"/>
        <v>521760000</v>
      </c>
      <c r="N265">
        <f t="shared" si="25"/>
        <v>352970000</v>
      </c>
    </row>
    <row r="266" spans="1:14" x14ac:dyDescent="0.3">
      <c r="A266" s="1">
        <v>10</v>
      </c>
      <c r="B266" t="s">
        <v>1726</v>
      </c>
      <c r="C266" t="s">
        <v>8988</v>
      </c>
      <c r="D266" t="s">
        <v>8989</v>
      </c>
      <c r="E266" t="s">
        <v>8990</v>
      </c>
      <c r="F266" t="s">
        <v>8991</v>
      </c>
      <c r="G266" t="s">
        <v>8992</v>
      </c>
      <c r="I266" t="str">
        <f t="shared" si="20"/>
        <v>N/A</v>
      </c>
      <c r="J266">
        <f t="shared" si="21"/>
        <v>208230000</v>
      </c>
      <c r="K266">
        <f t="shared" si="22"/>
        <v>205090000</v>
      </c>
      <c r="L266">
        <f t="shared" si="23"/>
        <v>251570000</v>
      </c>
      <c r="M266">
        <f t="shared" si="24"/>
        <v>521760000</v>
      </c>
      <c r="N266">
        <f t="shared" si="25"/>
        <v>352970000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876</v>
      </c>
      <c r="E268" t="s">
        <v>5226</v>
      </c>
      <c r="F268" t="s">
        <v>8993</v>
      </c>
      <c r="G268" t="s">
        <v>8994</v>
      </c>
      <c r="I268" t="str">
        <f t="shared" si="20"/>
        <v>N/A</v>
      </c>
      <c r="J268" t="str">
        <f t="shared" si="21"/>
        <v>N/A</v>
      </c>
      <c r="K268">
        <f t="shared" si="22"/>
        <v>-1.5100000000000001E-2</v>
      </c>
      <c r="L268">
        <f t="shared" si="23"/>
        <v>0.2266</v>
      </c>
      <c r="M268">
        <f t="shared" si="24"/>
        <v>1.0740000000000001</v>
      </c>
      <c r="N268">
        <f t="shared" si="25"/>
        <v>-0.32350000000000001</v>
      </c>
    </row>
    <row r="269" spans="1:14" x14ac:dyDescent="0.3">
      <c r="A269" s="1">
        <v>13</v>
      </c>
      <c r="B269" t="s">
        <v>1731</v>
      </c>
      <c r="C269" t="s">
        <v>8895</v>
      </c>
      <c r="D269" t="s">
        <v>8995</v>
      </c>
      <c r="E269" t="s">
        <v>8996</v>
      </c>
      <c r="F269" t="s">
        <v>8997</v>
      </c>
      <c r="G269" t="s">
        <v>8998</v>
      </c>
      <c r="I269" t="str">
        <f t="shared" si="20"/>
        <v>pos_trend</v>
      </c>
      <c r="J269">
        <f t="shared" si="21"/>
        <v>5.0800000000000005E-2</v>
      </c>
      <c r="K269">
        <f t="shared" si="22"/>
        <v>7.2900000000000006E-2</v>
      </c>
      <c r="L269">
        <f t="shared" si="23"/>
        <v>8.1799999999999998E-2</v>
      </c>
      <c r="M269">
        <f t="shared" si="24"/>
        <v>0.10150000000000001</v>
      </c>
      <c r="N269">
        <f t="shared" si="25"/>
        <v>0.1075</v>
      </c>
    </row>
    <row r="270" spans="1:14" x14ac:dyDescent="0.3">
      <c r="A270" s="1">
        <v>14</v>
      </c>
      <c r="B270" t="s">
        <v>751</v>
      </c>
      <c r="C270" t="s">
        <v>8999</v>
      </c>
      <c r="D270" t="s">
        <v>9000</v>
      </c>
      <c r="E270" t="s">
        <v>9001</v>
      </c>
      <c r="F270" t="s">
        <v>9002</v>
      </c>
      <c r="G270" t="s">
        <v>9003</v>
      </c>
      <c r="I270" t="str">
        <f t="shared" si="20"/>
        <v>N/A</v>
      </c>
      <c r="J270">
        <f t="shared" si="21"/>
        <v>264620000</v>
      </c>
      <c r="K270">
        <f t="shared" si="22"/>
        <v>225870000</v>
      </c>
      <c r="L270">
        <f t="shared" si="23"/>
        <v>382760000</v>
      </c>
      <c r="M270">
        <f t="shared" si="24"/>
        <v>400330000</v>
      </c>
      <c r="N270">
        <f t="shared" si="25"/>
        <v>520909999.99999994</v>
      </c>
    </row>
    <row r="271" spans="1:14" x14ac:dyDescent="0.3">
      <c r="A271" s="1">
        <v>15</v>
      </c>
      <c r="B271" t="s">
        <v>757</v>
      </c>
      <c r="C271" t="s">
        <v>8999</v>
      </c>
      <c r="D271" t="s">
        <v>9000</v>
      </c>
      <c r="E271" t="s">
        <v>9001</v>
      </c>
      <c r="F271" t="s">
        <v>9002</v>
      </c>
      <c r="G271" t="s">
        <v>9003</v>
      </c>
      <c r="I271" t="str">
        <f t="shared" si="20"/>
        <v>N/A</v>
      </c>
      <c r="J271">
        <f t="shared" si="21"/>
        <v>264620000</v>
      </c>
      <c r="K271">
        <f t="shared" si="22"/>
        <v>225870000</v>
      </c>
      <c r="L271">
        <f t="shared" si="23"/>
        <v>382760000</v>
      </c>
      <c r="M271">
        <f t="shared" si="24"/>
        <v>400330000</v>
      </c>
      <c r="N271">
        <f t="shared" si="25"/>
        <v>520909999.99999994</v>
      </c>
    </row>
    <row r="272" spans="1:14" x14ac:dyDescent="0.3">
      <c r="A272" s="1">
        <v>16</v>
      </c>
      <c r="B272" t="s">
        <v>762</v>
      </c>
      <c r="C272" t="s">
        <v>9004</v>
      </c>
      <c r="D272" t="s">
        <v>9005</v>
      </c>
      <c r="E272" t="s">
        <v>1693</v>
      </c>
      <c r="F272" t="s">
        <v>9006</v>
      </c>
      <c r="G272" t="s">
        <v>9007</v>
      </c>
      <c r="I272" t="str">
        <f t="shared" si="20"/>
        <v>pos_trend</v>
      </c>
      <c r="J272">
        <f t="shared" si="21"/>
        <v>8340000000</v>
      </c>
      <c r="K272">
        <f t="shared" si="22"/>
        <v>8380000000.000001</v>
      </c>
      <c r="L272">
        <f t="shared" si="23"/>
        <v>12640000000</v>
      </c>
      <c r="M272">
        <f t="shared" si="24"/>
        <v>13600000000</v>
      </c>
      <c r="N272">
        <f t="shared" si="25"/>
        <v>16870000000.000002</v>
      </c>
    </row>
    <row r="273" spans="1:14" x14ac:dyDescent="0.3">
      <c r="A273" s="1">
        <v>17</v>
      </c>
      <c r="B273" t="s">
        <v>775</v>
      </c>
      <c r="C273" t="s">
        <v>332</v>
      </c>
      <c r="D273" t="s">
        <v>332</v>
      </c>
      <c r="E273" t="s">
        <v>9008</v>
      </c>
      <c r="F273" t="s">
        <v>9008</v>
      </c>
      <c r="G273" t="s">
        <v>9009</v>
      </c>
      <c r="I273" t="str">
        <f t="shared" si="20"/>
        <v>N/A</v>
      </c>
      <c r="J273" t="str">
        <f t="shared" si="21"/>
        <v>N/A</v>
      </c>
      <c r="K273" t="str">
        <f t="shared" si="22"/>
        <v>N/A</v>
      </c>
      <c r="L273">
        <f t="shared" si="23"/>
        <v>115280000</v>
      </c>
      <c r="M273">
        <f t="shared" si="24"/>
        <v>115280000</v>
      </c>
      <c r="N273">
        <f t="shared" si="25"/>
        <v>115570000</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9008</v>
      </c>
      <c r="F275" t="s">
        <v>9008</v>
      </c>
      <c r="G275" t="s">
        <v>9009</v>
      </c>
      <c r="I275" t="str">
        <f t="shared" si="20"/>
        <v>N/A</v>
      </c>
      <c r="J275" t="str">
        <f t="shared" si="21"/>
        <v>N/A</v>
      </c>
      <c r="K275" t="str">
        <f t="shared" si="22"/>
        <v>N/A</v>
      </c>
      <c r="L275">
        <f t="shared" si="23"/>
        <v>115280000</v>
      </c>
      <c r="M275">
        <f t="shared" si="24"/>
        <v>115280000</v>
      </c>
      <c r="N275">
        <f t="shared" si="25"/>
        <v>115570000</v>
      </c>
    </row>
    <row r="276" spans="1:14" x14ac:dyDescent="0.3">
      <c r="A276" s="1">
        <v>20</v>
      </c>
      <c r="B276" t="s">
        <v>778</v>
      </c>
      <c r="C276" t="s">
        <v>1909</v>
      </c>
      <c r="D276" t="s">
        <v>1616</v>
      </c>
      <c r="E276" t="s">
        <v>9010</v>
      </c>
      <c r="F276" t="s">
        <v>7991</v>
      </c>
      <c r="G276" t="s">
        <v>5964</v>
      </c>
      <c r="I276" t="str">
        <f t="shared" si="20"/>
        <v>pos_trend</v>
      </c>
      <c r="J276">
        <f t="shared" si="21"/>
        <v>1270000000</v>
      </c>
      <c r="K276">
        <f t="shared" si="22"/>
        <v>1330000000</v>
      </c>
      <c r="L276">
        <f t="shared" si="23"/>
        <v>1910000000</v>
      </c>
      <c r="M276">
        <f t="shared" si="24"/>
        <v>1970000000</v>
      </c>
      <c r="N276">
        <f t="shared" si="25"/>
        <v>2460000000</v>
      </c>
    </row>
    <row r="277" spans="1:14" x14ac:dyDescent="0.3">
      <c r="A277" s="1">
        <v>21</v>
      </c>
      <c r="B277" t="s">
        <v>784</v>
      </c>
      <c r="C277" t="s">
        <v>9011</v>
      </c>
      <c r="D277" t="s">
        <v>9012</v>
      </c>
      <c r="E277" t="s">
        <v>9013</v>
      </c>
      <c r="F277" t="s">
        <v>9014</v>
      </c>
      <c r="G277" t="s">
        <v>9015</v>
      </c>
      <c r="I277" t="str">
        <f t="shared" si="20"/>
        <v>pos_trend</v>
      </c>
      <c r="J277" t="str">
        <f t="shared" si="21"/>
        <v>550000</v>
      </c>
      <c r="K277" t="str">
        <f t="shared" si="22"/>
        <v>551000</v>
      </c>
      <c r="L277" t="str">
        <f t="shared" si="23"/>
        <v>751000</v>
      </c>
      <c r="M277" t="str">
        <f t="shared" si="24"/>
        <v>756000</v>
      </c>
      <c r="N277" t="str">
        <f t="shared" si="25"/>
        <v>856000</v>
      </c>
    </row>
    <row r="278" spans="1:14" x14ac:dyDescent="0.3">
      <c r="A278" s="1">
        <v>22</v>
      </c>
      <c r="B278" t="s">
        <v>1760</v>
      </c>
      <c r="C278" t="s">
        <v>9016</v>
      </c>
      <c r="D278" t="s">
        <v>9017</v>
      </c>
      <c r="E278" t="s">
        <v>1909</v>
      </c>
      <c r="F278" t="s">
        <v>1765</v>
      </c>
      <c r="G278" t="s">
        <v>4959</v>
      </c>
      <c r="I278" t="str">
        <f t="shared" si="20"/>
        <v>pos_trend</v>
      </c>
      <c r="J278">
        <f t="shared" si="21"/>
        <v>732770000</v>
      </c>
      <c r="K278">
        <f t="shared" si="22"/>
        <v>738050000</v>
      </c>
      <c r="L278">
        <f t="shared" si="23"/>
        <v>1270000000</v>
      </c>
      <c r="M278">
        <f t="shared" si="24"/>
        <v>1280000000</v>
      </c>
      <c r="N278">
        <f t="shared" si="25"/>
        <v>1680000000</v>
      </c>
    </row>
    <row r="279" spans="1:14" x14ac:dyDescent="0.3">
      <c r="A279" s="1">
        <v>23</v>
      </c>
      <c r="B279" t="s">
        <v>790</v>
      </c>
      <c r="C279" t="s">
        <v>9018</v>
      </c>
      <c r="D279" t="s">
        <v>9019</v>
      </c>
      <c r="E279" t="s">
        <v>9020</v>
      </c>
      <c r="F279" t="s">
        <v>9021</v>
      </c>
      <c r="G279" t="s">
        <v>9022</v>
      </c>
      <c r="I279" t="str">
        <f t="shared" si="20"/>
        <v>pos_trend</v>
      </c>
      <c r="J279">
        <f t="shared" si="21"/>
        <v>507930000</v>
      </c>
      <c r="K279">
        <f t="shared" si="22"/>
        <v>582000000</v>
      </c>
      <c r="L279">
        <f t="shared" si="23"/>
        <v>629680000</v>
      </c>
      <c r="M279">
        <f t="shared" si="24"/>
        <v>731810000</v>
      </c>
      <c r="N279">
        <f t="shared" si="25"/>
        <v>838890000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8925</v>
      </c>
      <c r="D284" t="s">
        <v>9023</v>
      </c>
      <c r="E284" t="s">
        <v>9024</v>
      </c>
      <c r="F284" t="s">
        <v>4287</v>
      </c>
      <c r="G284" t="s">
        <v>9025</v>
      </c>
      <c r="I284" t="str">
        <f t="shared" si="20"/>
        <v>N/A</v>
      </c>
      <c r="J284">
        <f t="shared" si="21"/>
        <v>36330000</v>
      </c>
      <c r="K284">
        <f t="shared" si="22"/>
        <v>8380000.0000000009</v>
      </c>
      <c r="L284">
        <f t="shared" si="23"/>
        <v>20360000</v>
      </c>
      <c r="M284">
        <f t="shared" si="24"/>
        <v>15780000</v>
      </c>
      <c r="N284">
        <f t="shared" si="25"/>
        <v>5190000</v>
      </c>
    </row>
    <row r="285" spans="1:14" x14ac:dyDescent="0.3">
      <c r="A285" s="1">
        <v>29</v>
      </c>
      <c r="B285" t="s">
        <v>805</v>
      </c>
      <c r="C285" t="s">
        <v>9026</v>
      </c>
      <c r="D285" t="s">
        <v>9027</v>
      </c>
      <c r="E285" t="s">
        <v>913</v>
      </c>
      <c r="F285" t="s">
        <v>9028</v>
      </c>
      <c r="G285" t="s">
        <v>9029</v>
      </c>
      <c r="I285" t="str">
        <f t="shared" si="20"/>
        <v>N/A</v>
      </c>
      <c r="J285" t="str">
        <f t="shared" si="21"/>
        <v>(3.29M)</v>
      </c>
      <c r="K285" t="str">
        <f t="shared" si="22"/>
        <v>(3.75M)</v>
      </c>
      <c r="L285" t="str">
        <f t="shared" si="23"/>
        <v>(6.97M)</v>
      </c>
      <c r="M285" t="str">
        <f t="shared" si="24"/>
        <v>(58.5M)</v>
      </c>
      <c r="N285" t="str">
        <f t="shared" si="25"/>
        <v>(60.38M)</v>
      </c>
    </row>
    <row r="286" spans="1:14" x14ac:dyDescent="0.3">
      <c r="A286" s="1">
        <v>30</v>
      </c>
      <c r="B286" t="s">
        <v>809</v>
      </c>
      <c r="C286" t="s">
        <v>9030</v>
      </c>
      <c r="D286" t="s">
        <v>9031</v>
      </c>
      <c r="E286" t="s">
        <v>9032</v>
      </c>
      <c r="F286" t="s">
        <v>9033</v>
      </c>
      <c r="G286" t="s">
        <v>2171</v>
      </c>
      <c r="I286" t="str">
        <f t="shared" si="20"/>
        <v>N/A</v>
      </c>
      <c r="J286">
        <f t="shared" si="21"/>
        <v>0.1326</v>
      </c>
      <c r="K286">
        <f t="shared" si="22"/>
        <v>0.1366</v>
      </c>
      <c r="L286">
        <f t="shared" si="23"/>
        <v>0.1303</v>
      </c>
      <c r="M286">
        <f t="shared" si="24"/>
        <v>0.12560000000000002</v>
      </c>
      <c r="N286">
        <f t="shared" si="25"/>
        <v>0.12659999999999999</v>
      </c>
    </row>
    <row r="287" spans="1:14" x14ac:dyDescent="0.3">
      <c r="A287" s="1">
        <v>31</v>
      </c>
      <c r="B287" t="s">
        <v>815</v>
      </c>
      <c r="C287" t="s">
        <v>1909</v>
      </c>
      <c r="D287" t="s">
        <v>1616</v>
      </c>
      <c r="E287" t="s">
        <v>3458</v>
      </c>
      <c r="F287" t="s">
        <v>1614</v>
      </c>
      <c r="G287" t="s">
        <v>2985</v>
      </c>
      <c r="I287" t="str">
        <f t="shared" si="20"/>
        <v>pos_trend</v>
      </c>
      <c r="J287">
        <f t="shared" si="21"/>
        <v>1270000000</v>
      </c>
      <c r="K287">
        <f t="shared" si="22"/>
        <v>1330000000</v>
      </c>
      <c r="L287">
        <f t="shared" si="23"/>
        <v>2029999999.9999998</v>
      </c>
      <c r="M287">
        <f t="shared" si="24"/>
        <v>2089999999.9999998</v>
      </c>
      <c r="N287">
        <f t="shared" si="25"/>
        <v>2580000000</v>
      </c>
    </row>
    <row r="288" spans="1:14" x14ac:dyDescent="0.3">
      <c r="A288" s="1">
        <v>32</v>
      </c>
      <c r="B288" t="s">
        <v>816</v>
      </c>
      <c r="C288" t="s">
        <v>9030</v>
      </c>
      <c r="D288" t="s">
        <v>9031</v>
      </c>
      <c r="E288" t="s">
        <v>9034</v>
      </c>
      <c r="F288" t="s">
        <v>8649</v>
      </c>
      <c r="G288" t="s">
        <v>9030</v>
      </c>
      <c r="I288" t="str">
        <f t="shared" si="20"/>
        <v>N/A</v>
      </c>
      <c r="J288">
        <f t="shared" si="21"/>
        <v>0.1326</v>
      </c>
      <c r="K288">
        <f t="shared" si="22"/>
        <v>0.1366</v>
      </c>
      <c r="L288">
        <f t="shared" si="23"/>
        <v>0.13820000000000002</v>
      </c>
      <c r="M288">
        <f t="shared" si="24"/>
        <v>0.13300000000000001</v>
      </c>
      <c r="N288">
        <f t="shared" si="25"/>
        <v>0.1326</v>
      </c>
    </row>
    <row r="289" spans="1:14" x14ac:dyDescent="0.3">
      <c r="A289" s="1">
        <v>33</v>
      </c>
      <c r="B289" t="s">
        <v>1798</v>
      </c>
      <c r="C289" t="s">
        <v>332</v>
      </c>
      <c r="D289" t="s">
        <v>332</v>
      </c>
      <c r="E289" t="s">
        <v>332</v>
      </c>
      <c r="F289" t="s">
        <v>332</v>
      </c>
      <c r="G289" t="s">
        <v>9035</v>
      </c>
      <c r="I289" t="str">
        <f t="shared" si="20"/>
        <v>N/A</v>
      </c>
      <c r="J289" t="str">
        <f t="shared" si="21"/>
        <v>N/A</v>
      </c>
      <c r="K289" t="str">
        <f t="shared" si="22"/>
        <v>N/A</v>
      </c>
      <c r="L289" t="str">
        <f t="shared" si="23"/>
        <v>N/A</v>
      </c>
      <c r="M289" t="str">
        <f t="shared" si="24"/>
        <v>N/A</v>
      </c>
      <c r="N289">
        <f t="shared" si="25"/>
        <v>7.4700000000000003E-2</v>
      </c>
    </row>
    <row r="290" spans="1:14" x14ac:dyDescent="0.3">
      <c r="A290" s="1">
        <v>34</v>
      </c>
      <c r="B290" t="s">
        <v>817</v>
      </c>
      <c r="C290" t="s">
        <v>855</v>
      </c>
      <c r="D290" t="s">
        <v>4139</v>
      </c>
      <c r="E290" t="s">
        <v>4139</v>
      </c>
      <c r="F290" t="s">
        <v>9036</v>
      </c>
      <c r="G290" t="s">
        <v>9037</v>
      </c>
      <c r="I290" t="str">
        <f t="shared" si="20"/>
        <v>N/A</v>
      </c>
      <c r="J290">
        <f t="shared" si="21"/>
        <v>1480000</v>
      </c>
      <c r="K290">
        <f t="shared" si="22"/>
        <v>1440000</v>
      </c>
      <c r="L290">
        <f t="shared" si="23"/>
        <v>1440000</v>
      </c>
      <c r="M290">
        <f t="shared" si="24"/>
        <v>1290000</v>
      </c>
      <c r="N290" t="str">
        <f t="shared" si="25"/>
        <v>257000</v>
      </c>
    </row>
    <row r="291" spans="1:14" x14ac:dyDescent="0.3">
      <c r="A291" s="1">
        <v>35</v>
      </c>
      <c r="B291" t="s">
        <v>818</v>
      </c>
      <c r="C291" t="s">
        <v>1765</v>
      </c>
      <c r="D291" t="s">
        <v>1616</v>
      </c>
      <c r="E291" t="s">
        <v>3458</v>
      </c>
      <c r="F291" t="s">
        <v>1614</v>
      </c>
      <c r="G291" t="s">
        <v>2985</v>
      </c>
      <c r="I291" t="str">
        <f t="shared" si="20"/>
        <v>pos_trend</v>
      </c>
      <c r="J291">
        <f t="shared" si="21"/>
        <v>1280000000</v>
      </c>
      <c r="K291">
        <f t="shared" si="22"/>
        <v>1330000000</v>
      </c>
      <c r="L291">
        <f t="shared" si="23"/>
        <v>2029999999.9999998</v>
      </c>
      <c r="M291">
        <f t="shared" si="24"/>
        <v>2089999999.9999998</v>
      </c>
      <c r="N291">
        <f t="shared" si="25"/>
        <v>2580000000</v>
      </c>
    </row>
    <row r="292" spans="1:14" x14ac:dyDescent="0.3">
      <c r="A292" s="1">
        <v>36</v>
      </c>
      <c r="B292" t="s">
        <v>819</v>
      </c>
      <c r="C292" t="s">
        <v>8954</v>
      </c>
      <c r="D292" t="s">
        <v>8955</v>
      </c>
      <c r="E292" t="s">
        <v>8956</v>
      </c>
      <c r="F292" t="s">
        <v>8957</v>
      </c>
      <c r="G292" t="s">
        <v>8958</v>
      </c>
      <c r="I292" t="str">
        <f t="shared" si="20"/>
        <v>pos_trend</v>
      </c>
      <c r="J292">
        <f t="shared" si="21"/>
        <v>9610000000</v>
      </c>
      <c r="K292">
        <f t="shared" si="22"/>
        <v>9700000000</v>
      </c>
      <c r="L292">
        <f t="shared" si="23"/>
        <v>14660000000</v>
      </c>
      <c r="M292">
        <f t="shared" si="24"/>
        <v>15690000000</v>
      </c>
      <c r="N292">
        <f t="shared" si="25"/>
        <v>19450000000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9038</v>
      </c>
      <c r="D295" t="s">
        <v>9039</v>
      </c>
      <c r="E295" t="s">
        <v>9040</v>
      </c>
      <c r="F295" t="s">
        <v>9041</v>
      </c>
      <c r="G295" t="s">
        <v>9042</v>
      </c>
      <c r="I295" t="str">
        <f t="shared" si="20"/>
        <v>N/A</v>
      </c>
      <c r="J295" t="str">
        <f t="shared" si="21"/>
        <v>(79.09M)</v>
      </c>
      <c r="K295" t="str">
        <f t="shared" si="22"/>
        <v>(65.45M)</v>
      </c>
      <c r="L295" t="str">
        <f t="shared" si="23"/>
        <v>(99.38M)</v>
      </c>
      <c r="M295" t="str">
        <f t="shared" si="24"/>
        <v>(123.43M)</v>
      </c>
      <c r="N295" t="str">
        <f t="shared" si="25"/>
        <v>(201.12M)</v>
      </c>
    </row>
    <row r="296" spans="1:14" x14ac:dyDescent="0.3">
      <c r="A296" s="1">
        <v>1</v>
      </c>
      <c r="B296" t="s">
        <v>887</v>
      </c>
      <c r="C296" t="s">
        <v>9038</v>
      </c>
      <c r="D296" t="s">
        <v>9039</v>
      </c>
      <c r="E296" t="s">
        <v>9043</v>
      </c>
      <c r="F296" t="s">
        <v>9044</v>
      </c>
      <c r="G296" t="s">
        <v>9045</v>
      </c>
      <c r="I296" t="str">
        <f t="shared" si="20"/>
        <v>N/A</v>
      </c>
      <c r="J296" t="str">
        <f t="shared" si="21"/>
        <v>(79.09M)</v>
      </c>
      <c r="K296" t="str">
        <f t="shared" si="22"/>
        <v>(65.45M)</v>
      </c>
      <c r="L296" t="str">
        <f t="shared" si="23"/>
        <v>(94.67M)</v>
      </c>
      <c r="M296" t="str">
        <f t="shared" si="24"/>
        <v>(111.12M)</v>
      </c>
      <c r="N296" t="str">
        <f t="shared" si="25"/>
        <v>(191.92M)</v>
      </c>
    </row>
    <row r="297" spans="1:14" x14ac:dyDescent="0.3">
      <c r="A297" s="1">
        <v>2</v>
      </c>
      <c r="B297" t="s">
        <v>893</v>
      </c>
      <c r="C297" t="s">
        <v>332</v>
      </c>
      <c r="D297" t="s">
        <v>332</v>
      </c>
      <c r="E297" t="s">
        <v>9046</v>
      </c>
      <c r="F297" t="s">
        <v>9047</v>
      </c>
      <c r="G297" t="s">
        <v>9048</v>
      </c>
      <c r="I297" t="str">
        <f t="shared" si="20"/>
        <v>N/A</v>
      </c>
      <c r="J297" t="str">
        <f t="shared" si="21"/>
        <v>N/A</v>
      </c>
      <c r="K297" t="str">
        <f t="shared" si="22"/>
        <v>N/A</v>
      </c>
      <c r="L297" t="str">
        <f t="shared" si="23"/>
        <v>(4.72M)</v>
      </c>
      <c r="M297" t="str">
        <f t="shared" si="24"/>
        <v>(12.31M)</v>
      </c>
      <c r="N297" t="str">
        <f t="shared" si="25"/>
        <v>(9.2M)</v>
      </c>
    </row>
    <row r="298" spans="1:14" x14ac:dyDescent="0.3">
      <c r="A298" s="1">
        <v>3</v>
      </c>
      <c r="B298" t="s">
        <v>910</v>
      </c>
      <c r="C298" t="s">
        <v>9049</v>
      </c>
      <c r="D298" t="s">
        <v>332</v>
      </c>
      <c r="E298" t="s">
        <v>332</v>
      </c>
      <c r="F298" t="s">
        <v>9050</v>
      </c>
      <c r="G298" t="s">
        <v>9051</v>
      </c>
      <c r="I298" t="str">
        <f t="shared" si="20"/>
        <v>N/A</v>
      </c>
      <c r="J298" t="str">
        <f t="shared" si="21"/>
        <v>(27.01M)</v>
      </c>
      <c r="K298" t="str">
        <f t="shared" si="22"/>
        <v>N/A</v>
      </c>
      <c r="L298" t="str">
        <f t="shared" si="23"/>
        <v>N/A</v>
      </c>
      <c r="M298" t="str">
        <f t="shared" si="24"/>
        <v>(18.94M)</v>
      </c>
      <c r="N298" t="str">
        <f t="shared" si="25"/>
        <v>(9.01M)</v>
      </c>
    </row>
    <row r="299" spans="1:14" x14ac:dyDescent="0.3">
      <c r="A299" s="1">
        <v>4</v>
      </c>
      <c r="B299" t="s">
        <v>914</v>
      </c>
      <c r="C299" t="s">
        <v>9052</v>
      </c>
      <c r="D299" t="s">
        <v>2974</v>
      </c>
      <c r="E299" t="s">
        <v>9053</v>
      </c>
      <c r="F299" t="s">
        <v>9054</v>
      </c>
      <c r="G299" t="s">
        <v>9055</v>
      </c>
      <c r="I299" t="str">
        <f t="shared" si="20"/>
        <v>N/A</v>
      </c>
      <c r="J299">
        <f t="shared" si="21"/>
        <v>14590000</v>
      </c>
      <c r="K299">
        <f t="shared" si="22"/>
        <v>8530000</v>
      </c>
      <c r="L299">
        <f t="shared" si="23"/>
        <v>48100000</v>
      </c>
      <c r="M299">
        <f t="shared" si="24"/>
        <v>5370000</v>
      </c>
      <c r="N299">
        <f t="shared" si="25"/>
        <v>6820000</v>
      </c>
    </row>
    <row r="300" spans="1:14" x14ac:dyDescent="0.3">
      <c r="A300" s="1">
        <v>5</v>
      </c>
      <c r="B300" t="s">
        <v>917</v>
      </c>
      <c r="C300" t="s">
        <v>277</v>
      </c>
      <c r="D300" t="s">
        <v>9056</v>
      </c>
      <c r="E300" t="s">
        <v>9057</v>
      </c>
      <c r="F300" t="s">
        <v>9058</v>
      </c>
      <c r="G300" t="s">
        <v>9059</v>
      </c>
      <c r="I300" t="str">
        <f t="shared" si="20"/>
        <v>N/A</v>
      </c>
      <c r="J300">
        <f t="shared" si="21"/>
        <v>44380000</v>
      </c>
      <c r="K300" t="str">
        <f t="shared" si="22"/>
        <v>(69.83M)</v>
      </c>
      <c r="L300">
        <f t="shared" si="23"/>
        <v>570450000</v>
      </c>
      <c r="M300" t="str">
        <f t="shared" si="24"/>
        <v>(234.97M)</v>
      </c>
      <c r="N300">
        <f t="shared" si="25"/>
        <v>498880000</v>
      </c>
    </row>
    <row r="301" spans="1:14" x14ac:dyDescent="0.3">
      <c r="A301" s="1">
        <v>6</v>
      </c>
      <c r="B301" t="s">
        <v>918</v>
      </c>
      <c r="C301" t="s">
        <v>9060</v>
      </c>
      <c r="D301" t="s">
        <v>9061</v>
      </c>
      <c r="E301" t="s">
        <v>9062</v>
      </c>
      <c r="F301" t="s">
        <v>9063</v>
      </c>
      <c r="G301" t="s">
        <v>9064</v>
      </c>
      <c r="I301" t="str">
        <f t="shared" si="20"/>
        <v>N/A</v>
      </c>
      <c r="J301" t="str">
        <f t="shared" si="21"/>
        <v>(607.33M)</v>
      </c>
      <c r="K301" t="str">
        <f t="shared" si="22"/>
        <v>(588.68M)</v>
      </c>
      <c r="L301" t="str">
        <f t="shared" si="23"/>
        <v>(296.7M)</v>
      </c>
      <c r="M301" t="str">
        <f t="shared" si="24"/>
        <v>(674.78M)</v>
      </c>
      <c r="N301" t="str">
        <f t="shared" si="25"/>
        <v>(111.86M)</v>
      </c>
    </row>
    <row r="302" spans="1:14" x14ac:dyDescent="0.3">
      <c r="A302" s="1">
        <v>7</v>
      </c>
      <c r="B302" t="s">
        <v>919</v>
      </c>
      <c r="C302" t="s">
        <v>9065</v>
      </c>
      <c r="D302" t="s">
        <v>9066</v>
      </c>
      <c r="E302" t="s">
        <v>9067</v>
      </c>
      <c r="F302" t="s">
        <v>9068</v>
      </c>
      <c r="G302" t="s">
        <v>9069</v>
      </c>
      <c r="I302" t="str">
        <f t="shared" si="20"/>
        <v>N/A</v>
      </c>
      <c r="J302">
        <f t="shared" si="21"/>
        <v>651710000</v>
      </c>
      <c r="K302">
        <f t="shared" si="22"/>
        <v>518850000</v>
      </c>
      <c r="L302">
        <f t="shared" si="23"/>
        <v>867150000</v>
      </c>
      <c r="M302">
        <f t="shared" si="24"/>
        <v>439810000</v>
      </c>
      <c r="N302">
        <f t="shared" si="25"/>
        <v>610740000</v>
      </c>
    </row>
    <row r="303" spans="1:14" x14ac:dyDescent="0.3">
      <c r="A303" s="1">
        <v>8</v>
      </c>
      <c r="B303" t="s">
        <v>1828</v>
      </c>
      <c r="C303" t="s">
        <v>9070</v>
      </c>
      <c r="D303" t="s">
        <v>9071</v>
      </c>
      <c r="E303" t="s">
        <v>9072</v>
      </c>
      <c r="F303" t="s">
        <v>9073</v>
      </c>
      <c r="G303" t="s">
        <v>9074</v>
      </c>
      <c r="I303" t="str">
        <f t="shared" si="20"/>
        <v>N/A</v>
      </c>
      <c r="J303" t="str">
        <f t="shared" si="21"/>
        <v>(96.48M)</v>
      </c>
      <c r="K303" t="str">
        <f t="shared" si="22"/>
        <v>(77.94M)</v>
      </c>
      <c r="L303" t="str">
        <f t="shared" si="23"/>
        <v>(2.27B)</v>
      </c>
      <c r="M303" t="str">
        <f t="shared" si="24"/>
        <v>(7.48B)</v>
      </c>
      <c r="N303" t="str">
        <f t="shared" si="25"/>
        <v>(7.65B)</v>
      </c>
    </row>
    <row r="304" spans="1:14" x14ac:dyDescent="0.3">
      <c r="A304" s="1">
        <v>9</v>
      </c>
      <c r="B304" t="s">
        <v>1834</v>
      </c>
      <c r="C304" t="s">
        <v>9075</v>
      </c>
      <c r="D304" t="s">
        <v>9076</v>
      </c>
      <c r="E304" t="s">
        <v>3291</v>
      </c>
      <c r="F304" t="s">
        <v>9077</v>
      </c>
      <c r="G304" t="s">
        <v>9078</v>
      </c>
      <c r="I304" t="str">
        <f t="shared" si="20"/>
        <v>N/A</v>
      </c>
      <c r="J304">
        <f t="shared" si="21"/>
        <v>315370000</v>
      </c>
      <c r="K304">
        <f t="shared" si="22"/>
        <v>125230000</v>
      </c>
      <c r="L304">
        <f t="shared" si="23"/>
        <v>2370000000</v>
      </c>
      <c r="M304">
        <f t="shared" si="24"/>
        <v>6820000000</v>
      </c>
      <c r="N304">
        <f t="shared" si="25"/>
        <v>6690000000</v>
      </c>
    </row>
    <row r="305" spans="1:14" x14ac:dyDescent="0.3">
      <c r="A305" s="1">
        <v>10</v>
      </c>
      <c r="B305" t="s">
        <v>920</v>
      </c>
      <c r="C305" t="s">
        <v>9079</v>
      </c>
      <c r="D305" t="s">
        <v>9080</v>
      </c>
      <c r="E305" t="s">
        <v>332</v>
      </c>
      <c r="F305" t="s">
        <v>332</v>
      </c>
      <c r="G305" t="s">
        <v>332</v>
      </c>
      <c r="I305" t="str">
        <f t="shared" si="20"/>
        <v>N/A</v>
      </c>
      <c r="J305" t="str">
        <f t="shared" si="21"/>
        <v>(2.81M)</v>
      </c>
      <c r="K305" t="str">
        <f t="shared" si="22"/>
        <v>(74,000)</v>
      </c>
      <c r="L305" t="str">
        <f t="shared" si="23"/>
        <v>N/A</v>
      </c>
      <c r="M305" t="str">
        <f t="shared" si="24"/>
        <v>N/A</v>
      </c>
      <c r="N305" t="str">
        <f t="shared" si="25"/>
        <v>N/A</v>
      </c>
    </row>
    <row r="306" spans="1:14" x14ac:dyDescent="0.3">
      <c r="A306" s="1">
        <v>11</v>
      </c>
      <c r="B306" t="s">
        <v>921</v>
      </c>
      <c r="C306" t="s">
        <v>9081</v>
      </c>
      <c r="D306" t="s">
        <v>9082</v>
      </c>
      <c r="E306" t="s">
        <v>332</v>
      </c>
      <c r="F306" t="s">
        <v>9083</v>
      </c>
      <c r="G306" t="s">
        <v>332</v>
      </c>
      <c r="I306" t="str">
        <f t="shared" si="20"/>
        <v>N/A</v>
      </c>
      <c r="J306">
        <f t="shared" si="21"/>
        <v>158570000</v>
      </c>
      <c r="K306">
        <f t="shared" si="22"/>
        <v>48860000</v>
      </c>
      <c r="L306" t="str">
        <f t="shared" si="23"/>
        <v>N/A</v>
      </c>
      <c r="M306">
        <f t="shared" si="24"/>
        <v>103110000</v>
      </c>
      <c r="N306" t="str">
        <f t="shared" si="25"/>
        <v>N/A</v>
      </c>
    </row>
    <row r="307" spans="1:14" x14ac:dyDescent="0.3">
      <c r="A307" s="1">
        <v>12</v>
      </c>
      <c r="B307" t="s">
        <v>923</v>
      </c>
      <c r="C307" t="s">
        <v>9084</v>
      </c>
      <c r="D307" t="s">
        <v>9085</v>
      </c>
      <c r="E307" t="s">
        <v>9086</v>
      </c>
      <c r="F307" t="s">
        <v>9087</v>
      </c>
      <c r="G307" t="s">
        <v>9088</v>
      </c>
      <c r="I307" t="str">
        <f t="shared" si="20"/>
        <v>N/A</v>
      </c>
      <c r="J307">
        <f t="shared" si="21"/>
        <v>327510000</v>
      </c>
      <c r="K307" t="str">
        <f t="shared" si="22"/>
        <v>(30.68M)</v>
      </c>
      <c r="L307">
        <f t="shared" si="23"/>
        <v>621840000</v>
      </c>
      <c r="M307" t="str">
        <f t="shared" si="24"/>
        <v>(932.89M)</v>
      </c>
      <c r="N307" t="str">
        <f t="shared" si="25"/>
        <v>(670.35M)</v>
      </c>
    </row>
    <row r="308" spans="1:14" x14ac:dyDescent="0.3">
      <c r="A308" s="1">
        <v>13</v>
      </c>
      <c r="B308" t="s">
        <v>929</v>
      </c>
      <c r="C308" t="s">
        <v>332</v>
      </c>
      <c r="D308" t="s">
        <v>9089</v>
      </c>
      <c r="E308" t="s">
        <v>9090</v>
      </c>
      <c r="F308" t="s">
        <v>9091</v>
      </c>
      <c r="G308" t="s">
        <v>9092</v>
      </c>
      <c r="I308" t="str">
        <f t="shared" si="20"/>
        <v>N/A</v>
      </c>
      <c r="J308" t="str">
        <f t="shared" si="21"/>
        <v>N/A</v>
      </c>
      <c r="K308">
        <f t="shared" si="22"/>
        <v>-1.0937000000000001</v>
      </c>
      <c r="L308">
        <f t="shared" si="23"/>
        <v>21.270500000000002</v>
      </c>
      <c r="M308">
        <f t="shared" si="24"/>
        <v>-2.5002</v>
      </c>
      <c r="N308">
        <f t="shared" si="25"/>
        <v>0.28140000000000004</v>
      </c>
    </row>
    <row r="309" spans="1:14" x14ac:dyDescent="0.3">
      <c r="A309" s="1">
        <v>14</v>
      </c>
      <c r="B309" t="s">
        <v>1852</v>
      </c>
      <c r="C309" t="s">
        <v>9093</v>
      </c>
      <c r="D309" t="s">
        <v>9094</v>
      </c>
      <c r="E309" t="s">
        <v>9095</v>
      </c>
      <c r="F309" t="s">
        <v>9096</v>
      </c>
      <c r="G309" t="s">
        <v>9097</v>
      </c>
      <c r="I309" t="str">
        <f t="shared" si="20"/>
        <v>N/A</v>
      </c>
      <c r="J309">
        <f t="shared" si="21"/>
        <v>0.97670000000000001</v>
      </c>
      <c r="K309">
        <f t="shared" si="22"/>
        <v>-0.10300000000000001</v>
      </c>
      <c r="L309">
        <f t="shared" si="23"/>
        <v>1.6576</v>
      </c>
      <c r="M309">
        <f t="shared" si="24"/>
        <v>-1.8875</v>
      </c>
      <c r="N309">
        <f t="shared" si="25"/>
        <v>-1.2031000000000001</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9098</v>
      </c>
      <c r="D312" t="s">
        <v>9099</v>
      </c>
      <c r="E312" t="s">
        <v>9100</v>
      </c>
      <c r="F312" t="s">
        <v>9101</v>
      </c>
      <c r="G312" t="s">
        <v>9102</v>
      </c>
      <c r="I312" t="str">
        <f t="shared" si="20"/>
        <v>pos_trend</v>
      </c>
      <c r="J312" t="str">
        <f t="shared" si="21"/>
        <v>(10.34M)</v>
      </c>
      <c r="K312" t="str">
        <f t="shared" si="22"/>
        <v>(24.07M)</v>
      </c>
      <c r="L312" t="str">
        <f t="shared" si="23"/>
        <v>(36.21M)</v>
      </c>
      <c r="M312" t="str">
        <f t="shared" si="24"/>
        <v>(56.41M)</v>
      </c>
      <c r="N312" t="str">
        <f t="shared" si="25"/>
        <v>(66.19M)</v>
      </c>
    </row>
    <row r="313" spans="1:14" x14ac:dyDescent="0.3">
      <c r="A313" s="1">
        <v>1</v>
      </c>
      <c r="B313" t="s">
        <v>946</v>
      </c>
      <c r="C313" t="s">
        <v>7296</v>
      </c>
      <c r="D313" t="s">
        <v>9099</v>
      </c>
      <c r="E313" t="s">
        <v>9103</v>
      </c>
      <c r="F313" t="s">
        <v>9104</v>
      </c>
      <c r="G313" t="s">
        <v>9105</v>
      </c>
      <c r="I313" t="str">
        <f t="shared" si="20"/>
        <v>N/A</v>
      </c>
      <c r="J313" t="str">
        <f t="shared" si="21"/>
        <v>(7.1M)</v>
      </c>
      <c r="K313" t="str">
        <f t="shared" si="22"/>
        <v>(24.07M)</v>
      </c>
      <c r="L313" t="str">
        <f t="shared" si="23"/>
        <v>(34.21M)</v>
      </c>
      <c r="M313" t="str">
        <f t="shared" si="24"/>
        <v>(48.41M)</v>
      </c>
      <c r="N313" t="str">
        <f t="shared" si="25"/>
        <v>(58.18M)</v>
      </c>
    </row>
    <row r="314" spans="1:14" x14ac:dyDescent="0.3">
      <c r="A314" s="1">
        <v>2</v>
      </c>
      <c r="B314" t="s">
        <v>501</v>
      </c>
      <c r="C314" t="s">
        <v>9106</v>
      </c>
      <c r="D314" t="s">
        <v>332</v>
      </c>
      <c r="E314" t="s">
        <v>3884</v>
      </c>
      <c r="F314" t="s">
        <v>9107</v>
      </c>
      <c r="G314" t="s">
        <v>9108</v>
      </c>
      <c r="I314" t="str">
        <f t="shared" si="20"/>
        <v>N/A</v>
      </c>
      <c r="J314" t="str">
        <f t="shared" si="21"/>
        <v>(3.24M)</v>
      </c>
      <c r="K314" t="str">
        <f t="shared" si="22"/>
        <v>N/A</v>
      </c>
      <c r="L314" t="str">
        <f t="shared" si="23"/>
        <v>(2M)</v>
      </c>
      <c r="M314" t="str">
        <f t="shared" si="24"/>
        <v>(8M)</v>
      </c>
      <c r="N314" t="str">
        <f t="shared" si="25"/>
        <v>(8.01M)</v>
      </c>
    </row>
    <row r="315" spans="1:14" x14ac:dyDescent="0.3">
      <c r="A315" s="1">
        <v>3</v>
      </c>
      <c r="B315" t="s">
        <v>1873</v>
      </c>
      <c r="C315" t="s">
        <v>332</v>
      </c>
      <c r="D315" t="s">
        <v>9109</v>
      </c>
      <c r="E315" t="s">
        <v>9110</v>
      </c>
      <c r="F315" t="s">
        <v>9111</v>
      </c>
      <c r="G315" t="s">
        <v>9112</v>
      </c>
      <c r="I315" t="str">
        <f t="shared" si="20"/>
        <v>N/A</v>
      </c>
      <c r="J315" t="str">
        <f t="shared" si="21"/>
        <v>N/A</v>
      </c>
      <c r="K315">
        <f t="shared" si="22"/>
        <v>-1.3278999999999999</v>
      </c>
      <c r="L315">
        <f t="shared" si="23"/>
        <v>-0.50439999999999996</v>
      </c>
      <c r="M315">
        <f t="shared" si="24"/>
        <v>-0.55789999999999995</v>
      </c>
      <c r="N315">
        <f t="shared" si="25"/>
        <v>-0.17319999999999999</v>
      </c>
    </row>
    <row r="316" spans="1:14" x14ac:dyDescent="0.3">
      <c r="A316" s="1">
        <v>4</v>
      </c>
      <c r="B316" t="s">
        <v>1878</v>
      </c>
      <c r="C316" t="s">
        <v>9113</v>
      </c>
      <c r="D316" t="s">
        <v>9114</v>
      </c>
      <c r="E316" t="s">
        <v>9115</v>
      </c>
      <c r="F316" t="s">
        <v>332</v>
      </c>
      <c r="G316" t="s">
        <v>332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104910000</v>
      </c>
      <c r="K316">
        <f t="shared" ref="K316:K379" si="28">IF(TRIM(D316)="-", "N/A", IF(RIGHT(D316,1)="M",1000000*VALUE(LEFT(D316,LEN(D316)-1)),IF(RIGHT(D316,1)="B",1000000000*VALUE(LEFT(D316,LEN(D316)-1)),IF(RIGHT(D316,1)="%",0.01*VALUE(LEFT(D316,LEN(D316)-1)),D316))))</f>
        <v>161440000</v>
      </c>
      <c r="L316">
        <f t="shared" ref="L316:L379" si="29">IF(TRIM(E316)="-", "N/A", IF(RIGHT(E316,1)="M",1000000*VALUE(LEFT(E316,LEN(E316)-1)),IF(RIGHT(E316,1)="B",1000000000*VALUE(LEFT(E316,LEN(E316)-1)),IF(RIGHT(E316,1)="%",0.01*VALUE(LEFT(E316,LEN(E316)-1)),E316))))</f>
        <v>343530000</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332</v>
      </c>
      <c r="D317" t="s">
        <v>332</v>
      </c>
      <c r="E317" t="s">
        <v>332</v>
      </c>
      <c r="F317" t="s">
        <v>9116</v>
      </c>
      <c r="G317" t="s">
        <v>9117</v>
      </c>
      <c r="I317" t="str">
        <f t="shared" si="26"/>
        <v>N/A</v>
      </c>
      <c r="J317" t="str">
        <f t="shared" si="27"/>
        <v>N/A</v>
      </c>
      <c r="K317" t="str">
        <f t="shared" si="28"/>
        <v>N/A</v>
      </c>
      <c r="L317" t="str">
        <f t="shared" si="29"/>
        <v>N/A</v>
      </c>
      <c r="M317">
        <f t="shared" si="30"/>
        <v>514270000</v>
      </c>
      <c r="N317">
        <f t="shared" si="31"/>
        <v>215910000</v>
      </c>
    </row>
    <row r="318" spans="1:14" x14ac:dyDescent="0.3">
      <c r="A318" s="1">
        <v>6</v>
      </c>
      <c r="B318" t="s">
        <v>947</v>
      </c>
      <c r="C318" t="s">
        <v>9118</v>
      </c>
      <c r="D318" t="s">
        <v>9119</v>
      </c>
      <c r="E318" t="s">
        <v>9120</v>
      </c>
      <c r="F318" t="s">
        <v>9121</v>
      </c>
      <c r="G318" t="s">
        <v>8761</v>
      </c>
      <c r="I318" t="str">
        <f t="shared" si="26"/>
        <v>N/A</v>
      </c>
      <c r="J318" t="str">
        <f t="shared" si="27"/>
        <v>(197.61M)</v>
      </c>
      <c r="K318" t="str">
        <f t="shared" si="28"/>
        <v>(658,000)</v>
      </c>
      <c r="L318" t="str">
        <f t="shared" si="29"/>
        <v>(1.66M)</v>
      </c>
      <c r="M318" t="str">
        <f t="shared" si="30"/>
        <v>(53.09M)</v>
      </c>
      <c r="N318" t="str">
        <f t="shared" si="31"/>
        <v>(2.43M)</v>
      </c>
    </row>
    <row r="319" spans="1:14" x14ac:dyDescent="0.3">
      <c r="A319" s="1">
        <v>7</v>
      </c>
      <c r="B319" t="s">
        <v>953</v>
      </c>
      <c r="C319" t="s">
        <v>9122</v>
      </c>
      <c r="D319" t="s">
        <v>802</v>
      </c>
      <c r="E319" t="s">
        <v>9123</v>
      </c>
      <c r="F319" t="s">
        <v>9124</v>
      </c>
      <c r="G319" t="s">
        <v>9125</v>
      </c>
      <c r="I319" t="str">
        <f t="shared" si="26"/>
        <v>N/A</v>
      </c>
      <c r="J319" t="str">
        <f t="shared" si="27"/>
        <v>(197.77M)</v>
      </c>
      <c r="K319" t="str">
        <f t="shared" si="28"/>
        <v>(1.67M)</v>
      </c>
      <c r="L319" t="str">
        <f t="shared" si="29"/>
        <v>(2.69M)</v>
      </c>
      <c r="M319" t="str">
        <f t="shared" si="30"/>
        <v>(53.59M)</v>
      </c>
      <c r="N319" t="str">
        <f t="shared" si="31"/>
        <v>(3.84M)</v>
      </c>
    </row>
    <row r="320" spans="1:14" x14ac:dyDescent="0.3">
      <c r="A320" s="1">
        <v>8</v>
      </c>
      <c r="B320" t="s">
        <v>957</v>
      </c>
      <c r="C320" t="s">
        <v>9126</v>
      </c>
      <c r="D320" t="s">
        <v>4411</v>
      </c>
      <c r="E320" t="s">
        <v>6519</v>
      </c>
      <c r="F320" t="s">
        <v>9127</v>
      </c>
      <c r="G320" t="s">
        <v>675</v>
      </c>
      <c r="I320" t="str">
        <f t="shared" si="26"/>
        <v>N/A</v>
      </c>
      <c r="J320" t="str">
        <f t="shared" si="27"/>
        <v>154000</v>
      </c>
      <c r="K320">
        <f t="shared" si="28"/>
        <v>1010000</v>
      </c>
      <c r="L320">
        <f t="shared" si="29"/>
        <v>1030000</v>
      </c>
      <c r="M320" t="str">
        <f t="shared" si="30"/>
        <v>499000</v>
      </c>
      <c r="N320">
        <f t="shared" si="31"/>
        <v>1410000</v>
      </c>
    </row>
    <row r="321" spans="1:14" x14ac:dyDescent="0.3">
      <c r="A321" s="1">
        <v>9</v>
      </c>
      <c r="B321" t="s">
        <v>961</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963</v>
      </c>
      <c r="C322" t="s">
        <v>9128</v>
      </c>
      <c r="D322" t="s">
        <v>9129</v>
      </c>
      <c r="E322" t="s">
        <v>9130</v>
      </c>
      <c r="F322" t="s">
        <v>9131</v>
      </c>
      <c r="G322" t="s">
        <v>9132</v>
      </c>
      <c r="I322" t="str">
        <f t="shared" si="26"/>
        <v>N/A</v>
      </c>
      <c r="J322" t="str">
        <f t="shared" si="27"/>
        <v>(155.75M)</v>
      </c>
      <c r="K322">
        <f t="shared" si="28"/>
        <v>218900000</v>
      </c>
      <c r="L322" t="str">
        <f t="shared" si="29"/>
        <v>(622.39M)</v>
      </c>
      <c r="M322">
        <f t="shared" si="30"/>
        <v>391070000</v>
      </c>
      <c r="N322">
        <f t="shared" si="31"/>
        <v>410760000</v>
      </c>
    </row>
    <row r="323" spans="1:14" x14ac:dyDescent="0.3">
      <c r="A323" s="1">
        <v>11</v>
      </c>
      <c r="B323" t="s">
        <v>969</v>
      </c>
      <c r="C323" t="s">
        <v>9133</v>
      </c>
      <c r="D323" t="s">
        <v>9134</v>
      </c>
      <c r="E323" t="s">
        <v>9135</v>
      </c>
      <c r="F323" t="s">
        <v>9136</v>
      </c>
      <c r="G323" t="s">
        <v>9137</v>
      </c>
      <c r="I323" t="str">
        <f t="shared" si="26"/>
        <v>N/A</v>
      </c>
      <c r="J323" t="str">
        <f t="shared" si="27"/>
        <v>648000</v>
      </c>
      <c r="K323">
        <f t="shared" si="28"/>
        <v>272790000</v>
      </c>
      <c r="L323" t="str">
        <f t="shared" si="29"/>
        <v>(597.77M)</v>
      </c>
      <c r="M323">
        <f t="shared" si="30"/>
        <v>73720000</v>
      </c>
      <c r="N323">
        <f t="shared" si="31"/>
        <v>215250000</v>
      </c>
    </row>
    <row r="324" spans="1:14" x14ac:dyDescent="0.3">
      <c r="A324" s="1">
        <v>12</v>
      </c>
      <c r="B324" t="s">
        <v>970</v>
      </c>
      <c r="C324" t="s">
        <v>9138</v>
      </c>
      <c r="D324" t="s">
        <v>9139</v>
      </c>
      <c r="E324" t="s">
        <v>9140</v>
      </c>
      <c r="F324" t="s">
        <v>9141</v>
      </c>
      <c r="G324" t="s">
        <v>9142</v>
      </c>
      <c r="I324" t="str">
        <f t="shared" si="26"/>
        <v>N/A</v>
      </c>
      <c r="J324" t="str">
        <f t="shared" si="27"/>
        <v>(156.4M)</v>
      </c>
      <c r="K324" t="str">
        <f t="shared" si="28"/>
        <v>(53.89M)</v>
      </c>
      <c r="L324" t="str">
        <f t="shared" si="29"/>
        <v>(24.61M)</v>
      </c>
      <c r="M324">
        <f t="shared" si="30"/>
        <v>317360000</v>
      </c>
      <c r="N324">
        <f t="shared" si="31"/>
        <v>195510000</v>
      </c>
    </row>
    <row r="325" spans="1:14" x14ac:dyDescent="0.3">
      <c r="A325" s="1">
        <v>13</v>
      </c>
      <c r="B325" t="s">
        <v>971</v>
      </c>
      <c r="C325" t="s">
        <v>9143</v>
      </c>
      <c r="D325" t="s">
        <v>9144</v>
      </c>
      <c r="E325" t="s">
        <v>9145</v>
      </c>
      <c r="F325" t="s">
        <v>9146</v>
      </c>
      <c r="G325" t="s">
        <v>9147</v>
      </c>
      <c r="I325" t="str">
        <f t="shared" si="26"/>
        <v>N/A</v>
      </c>
      <c r="J325">
        <f t="shared" si="27"/>
        <v>6740000</v>
      </c>
      <c r="K325">
        <f t="shared" si="28"/>
        <v>7730000</v>
      </c>
      <c r="L325">
        <f t="shared" si="29"/>
        <v>33820000</v>
      </c>
      <c r="M325">
        <f t="shared" si="30"/>
        <v>339590000</v>
      </c>
      <c r="N325">
        <f t="shared" si="31"/>
        <v>267360000</v>
      </c>
    </row>
    <row r="326" spans="1:14" x14ac:dyDescent="0.3">
      <c r="A326" s="1">
        <v>14</v>
      </c>
      <c r="B326" t="s">
        <v>972</v>
      </c>
      <c r="C326" t="s">
        <v>9148</v>
      </c>
      <c r="D326" t="s">
        <v>9149</v>
      </c>
      <c r="E326" t="s">
        <v>9150</v>
      </c>
      <c r="F326" t="s">
        <v>9151</v>
      </c>
      <c r="G326" t="s">
        <v>6739</v>
      </c>
      <c r="I326" t="str">
        <f t="shared" si="26"/>
        <v>N/A</v>
      </c>
      <c r="J326" t="str">
        <f t="shared" si="27"/>
        <v>(163.14M)</v>
      </c>
      <c r="K326" t="str">
        <f t="shared" si="28"/>
        <v>(61.62M)</v>
      </c>
      <c r="L326" t="str">
        <f t="shared" si="29"/>
        <v>(58.43M)</v>
      </c>
      <c r="M326" t="str">
        <f t="shared" si="30"/>
        <v>(22.23M)</v>
      </c>
      <c r="N326" t="str">
        <f t="shared" si="31"/>
        <v>(71.85M)</v>
      </c>
    </row>
    <row r="327" spans="1:14" x14ac:dyDescent="0.3">
      <c r="A327" s="1">
        <v>15</v>
      </c>
      <c r="B327" t="s">
        <v>830</v>
      </c>
      <c r="C327" t="s">
        <v>9152</v>
      </c>
      <c r="D327" t="s">
        <v>9153</v>
      </c>
      <c r="E327" t="s">
        <v>9154</v>
      </c>
      <c r="F327" t="s">
        <v>9155</v>
      </c>
      <c r="G327" t="s">
        <v>332</v>
      </c>
      <c r="I327" t="str">
        <f t="shared" si="26"/>
        <v>N/A</v>
      </c>
      <c r="J327" t="str">
        <f t="shared" si="27"/>
        <v>(390,000)</v>
      </c>
      <c r="K327" t="str">
        <f t="shared" si="28"/>
        <v>(325,000)</v>
      </c>
      <c r="L327" t="str">
        <f t="shared" si="29"/>
        <v>396000</v>
      </c>
      <c r="M327" t="str">
        <f t="shared" si="30"/>
        <v>331000</v>
      </c>
      <c r="N327" t="str">
        <f t="shared" si="31"/>
        <v>N/A</v>
      </c>
    </row>
    <row r="328" spans="1:14" x14ac:dyDescent="0.3">
      <c r="A328" s="1">
        <v>16</v>
      </c>
      <c r="B328" t="s">
        <v>920</v>
      </c>
      <c r="C328" t="s">
        <v>9152</v>
      </c>
      <c r="D328" t="s">
        <v>9153</v>
      </c>
      <c r="E328" t="s">
        <v>332</v>
      </c>
      <c r="F328" t="s">
        <v>332</v>
      </c>
      <c r="G328" t="s">
        <v>332</v>
      </c>
      <c r="I328" t="str">
        <f t="shared" si="26"/>
        <v>N/A</v>
      </c>
      <c r="J328" t="str">
        <f t="shared" si="27"/>
        <v>(390,000)</v>
      </c>
      <c r="K328" t="str">
        <f t="shared" si="28"/>
        <v>(325,000)</v>
      </c>
      <c r="L328" t="str">
        <f t="shared" si="29"/>
        <v>N/A</v>
      </c>
      <c r="M328" t="str">
        <f t="shared" si="30"/>
        <v>N/A</v>
      </c>
      <c r="N328" t="str">
        <f t="shared" si="31"/>
        <v>N/A</v>
      </c>
    </row>
    <row r="329" spans="1:14" x14ac:dyDescent="0.3">
      <c r="A329" s="1">
        <v>17</v>
      </c>
      <c r="B329" t="s">
        <v>921</v>
      </c>
      <c r="C329" t="s">
        <v>332</v>
      </c>
      <c r="D329" t="s">
        <v>332</v>
      </c>
      <c r="E329" t="s">
        <v>9154</v>
      </c>
      <c r="F329" t="s">
        <v>9155</v>
      </c>
      <c r="G329" t="s">
        <v>332</v>
      </c>
      <c r="I329" t="str">
        <f t="shared" si="26"/>
        <v>N/A</v>
      </c>
      <c r="J329" t="str">
        <f t="shared" si="27"/>
        <v>N/A</v>
      </c>
      <c r="K329" t="str">
        <f t="shared" si="28"/>
        <v>N/A</v>
      </c>
      <c r="L329" t="str">
        <f t="shared" si="29"/>
        <v>396000</v>
      </c>
      <c r="M329" t="str">
        <f t="shared" si="30"/>
        <v>331000</v>
      </c>
      <c r="N329" t="str">
        <f t="shared" si="31"/>
        <v>N/A</v>
      </c>
    </row>
    <row r="330" spans="1:14" x14ac:dyDescent="0.3">
      <c r="A330" s="1">
        <v>18</v>
      </c>
      <c r="B330" t="s">
        <v>976</v>
      </c>
      <c r="C330" t="s">
        <v>9156</v>
      </c>
      <c r="D330" t="s">
        <v>9157</v>
      </c>
      <c r="E330" t="s">
        <v>9158</v>
      </c>
      <c r="F330" t="s">
        <v>9159</v>
      </c>
      <c r="G330" t="s">
        <v>9160</v>
      </c>
      <c r="I330" t="str">
        <f t="shared" si="26"/>
        <v>N/A</v>
      </c>
      <c r="J330" t="str">
        <f t="shared" si="27"/>
        <v>(469.01M)</v>
      </c>
      <c r="K330">
        <f t="shared" si="28"/>
        <v>32409999.999999996</v>
      </c>
      <c r="L330" t="str">
        <f t="shared" si="29"/>
        <v>(1B)</v>
      </c>
      <c r="M330">
        <f t="shared" si="30"/>
        <v>796180000</v>
      </c>
      <c r="N330">
        <f t="shared" si="31"/>
        <v>558050000</v>
      </c>
    </row>
    <row r="331" spans="1:14" x14ac:dyDescent="0.3">
      <c r="A331" s="1">
        <v>19</v>
      </c>
      <c r="B331" t="s">
        <v>981</v>
      </c>
      <c r="C331" t="s">
        <v>332</v>
      </c>
      <c r="D331" t="s">
        <v>9161</v>
      </c>
      <c r="E331" t="s">
        <v>9162</v>
      </c>
      <c r="F331" t="s">
        <v>9163</v>
      </c>
      <c r="G331" t="s">
        <v>9164</v>
      </c>
      <c r="I331" t="str">
        <f t="shared" si="26"/>
        <v>N/A</v>
      </c>
      <c r="J331" t="str">
        <f t="shared" si="27"/>
        <v>N/A</v>
      </c>
      <c r="K331">
        <f t="shared" si="28"/>
        <v>1.0690999999999999</v>
      </c>
      <c r="L331">
        <f t="shared" si="29"/>
        <v>-31.963899999999999</v>
      </c>
      <c r="M331">
        <f t="shared" si="30"/>
        <v>1.7934999999999999</v>
      </c>
      <c r="N331">
        <f t="shared" si="31"/>
        <v>-0.29910000000000003</v>
      </c>
    </row>
    <row r="332" spans="1:14" x14ac:dyDescent="0.3">
      <c r="A332" s="1">
        <v>20</v>
      </c>
      <c r="B332" t="s">
        <v>1926</v>
      </c>
      <c r="C332" t="s">
        <v>9165</v>
      </c>
      <c r="D332" t="s">
        <v>1640</v>
      </c>
      <c r="E332" t="s">
        <v>9166</v>
      </c>
      <c r="F332" t="s">
        <v>9167</v>
      </c>
      <c r="G332" t="s">
        <v>9168</v>
      </c>
      <c r="I332" t="str">
        <f t="shared" si="26"/>
        <v>N/A</v>
      </c>
      <c r="J332">
        <f t="shared" si="27"/>
        <v>-1.3987000000000001</v>
      </c>
      <c r="K332">
        <f t="shared" si="28"/>
        <v>0.10880000000000001</v>
      </c>
      <c r="L332">
        <f t="shared" si="29"/>
        <v>-2.6745999999999999</v>
      </c>
      <c r="M332">
        <f t="shared" si="30"/>
        <v>1.6109</v>
      </c>
      <c r="N332">
        <f t="shared" si="31"/>
        <v>1.0016</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998</v>
      </c>
      <c r="E334" t="s">
        <v>998</v>
      </c>
      <c r="F334" t="s">
        <v>332</v>
      </c>
      <c r="G334" t="s">
        <v>332</v>
      </c>
      <c r="I334" t="str">
        <f t="shared" si="26"/>
        <v>N/A</v>
      </c>
      <c r="J334" t="str">
        <f t="shared" si="27"/>
        <v>N/A</v>
      </c>
      <c r="K334" t="str">
        <f t="shared" si="28"/>
        <v>0</v>
      </c>
      <c r="L334" t="str">
        <f t="shared" si="29"/>
        <v>0</v>
      </c>
      <c r="M334" t="str">
        <f t="shared" si="30"/>
        <v>N/A</v>
      </c>
      <c r="N334" t="str">
        <f t="shared" si="31"/>
        <v>N/A</v>
      </c>
    </row>
    <row r="335" spans="1:14" x14ac:dyDescent="0.3">
      <c r="A335" s="1">
        <v>23</v>
      </c>
      <c r="B335" t="s">
        <v>999</v>
      </c>
      <c r="C335" t="s">
        <v>9169</v>
      </c>
      <c r="D335" t="s">
        <v>9170</v>
      </c>
      <c r="E335" t="s">
        <v>9171</v>
      </c>
      <c r="F335" t="s">
        <v>9172</v>
      </c>
      <c r="G335" t="s">
        <v>9173</v>
      </c>
      <c r="I335" t="str">
        <f t="shared" si="26"/>
        <v>N/A</v>
      </c>
      <c r="J335">
        <f t="shared" si="27"/>
        <v>42980000</v>
      </c>
      <c r="K335">
        <f t="shared" si="28"/>
        <v>185920000</v>
      </c>
      <c r="L335" t="str">
        <f t="shared" si="29"/>
        <v>(161.38M)</v>
      </c>
      <c r="M335">
        <f t="shared" si="30"/>
        <v>69360000</v>
      </c>
      <c r="N335">
        <f t="shared" si="31"/>
        <v>82030000</v>
      </c>
    </row>
    <row r="336" spans="1:14" x14ac:dyDescent="0.3">
      <c r="A336" s="1">
        <v>24</v>
      </c>
      <c r="B336" t="s">
        <v>1005</v>
      </c>
      <c r="C336" t="s">
        <v>9174</v>
      </c>
      <c r="D336" t="s">
        <v>9175</v>
      </c>
      <c r="E336" t="s">
        <v>9176</v>
      </c>
      <c r="F336" t="s">
        <v>9177</v>
      </c>
      <c r="G336" t="s">
        <v>9178</v>
      </c>
      <c r="I336" t="str">
        <f t="shared" si="26"/>
        <v>N/A</v>
      </c>
      <c r="J336">
        <f t="shared" si="27"/>
        <v>105380000</v>
      </c>
      <c r="K336">
        <f t="shared" si="28"/>
        <v>118740000</v>
      </c>
      <c r="L336">
        <f t="shared" si="29"/>
        <v>125500000</v>
      </c>
      <c r="M336">
        <f t="shared" si="30"/>
        <v>94950000</v>
      </c>
      <c r="N336">
        <f t="shared" si="31"/>
        <v>2400000</v>
      </c>
    </row>
    <row r="337" spans="1:14" x14ac:dyDescent="0.3">
      <c r="A337" s="1">
        <v>25</v>
      </c>
      <c r="B337" t="s">
        <v>1010</v>
      </c>
      <c r="C337" t="s">
        <v>332</v>
      </c>
      <c r="D337" t="s">
        <v>3451</v>
      </c>
      <c r="E337" t="s">
        <v>2639</v>
      </c>
      <c r="F337" t="s">
        <v>9179</v>
      </c>
      <c r="G337" t="s">
        <v>9180</v>
      </c>
      <c r="I337" t="str">
        <f t="shared" si="26"/>
        <v>neg_trend</v>
      </c>
      <c r="J337" t="str">
        <f t="shared" si="27"/>
        <v>N/A</v>
      </c>
      <c r="K337">
        <f t="shared" si="28"/>
        <v>0.12670000000000001</v>
      </c>
      <c r="L337">
        <f t="shared" si="29"/>
        <v>5.7000000000000002E-2</v>
      </c>
      <c r="M337">
        <f t="shared" si="30"/>
        <v>-0.24350000000000002</v>
      </c>
      <c r="N337">
        <f t="shared" si="31"/>
        <v>-0.97470000000000001</v>
      </c>
    </row>
    <row r="338" spans="1:14" x14ac:dyDescent="0.3">
      <c r="A338" s="1">
        <v>26</v>
      </c>
      <c r="B338" t="s">
        <v>1015</v>
      </c>
      <c r="C338" t="s">
        <v>332</v>
      </c>
      <c r="D338" t="s">
        <v>332</v>
      </c>
      <c r="E338" t="s">
        <v>332</v>
      </c>
      <c r="F338" t="s">
        <v>332</v>
      </c>
      <c r="G338" t="s">
        <v>9181</v>
      </c>
      <c r="I338" t="str">
        <f t="shared" si="26"/>
        <v>N/A</v>
      </c>
      <c r="J338" t="str">
        <f t="shared" si="27"/>
        <v>N/A</v>
      </c>
      <c r="K338" t="str">
        <f t="shared" si="28"/>
        <v>N/A</v>
      </c>
      <c r="L338" t="str">
        <f t="shared" si="29"/>
        <v>N/A</v>
      </c>
      <c r="M338" t="str">
        <f t="shared" si="30"/>
        <v>N/A</v>
      </c>
      <c r="N338">
        <f t="shared" si="31"/>
        <v>-1.7299999999999999E-2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9182</v>
      </c>
      <c r="C340" t="s">
        <v>9183</v>
      </c>
      <c r="I340" t="str">
        <f t="shared" si="26"/>
        <v>N/A</v>
      </c>
      <c r="J340" t="str">
        <f t="shared" si="27"/>
        <v>Investors Bancorp</v>
      </c>
      <c r="K340">
        <f t="shared" si="28"/>
        <v>0</v>
      </c>
      <c r="L340">
        <f t="shared" si="29"/>
        <v>0</v>
      </c>
      <c r="M340">
        <f t="shared" si="30"/>
        <v>0</v>
      </c>
      <c r="N340">
        <f t="shared" si="31"/>
        <v>0</v>
      </c>
    </row>
    <row r="341" spans="1:14" x14ac:dyDescent="0.3">
      <c r="A341" s="1">
        <v>1</v>
      </c>
      <c r="B341" t="s">
        <v>9184</v>
      </c>
      <c r="C341" t="s">
        <v>9185</v>
      </c>
      <c r="I341" t="str">
        <f t="shared" si="26"/>
        <v>N/A</v>
      </c>
      <c r="J341" t="str">
        <f t="shared" si="27"/>
        <v>TFS Financial</v>
      </c>
      <c r="K341">
        <f t="shared" si="28"/>
        <v>0</v>
      </c>
      <c r="L341">
        <f t="shared" si="29"/>
        <v>0</v>
      </c>
      <c r="M341">
        <f t="shared" si="30"/>
        <v>0</v>
      </c>
      <c r="N341">
        <f t="shared" si="31"/>
        <v>0</v>
      </c>
    </row>
    <row r="342" spans="1:14" x14ac:dyDescent="0.3">
      <c r="A342" s="1">
        <v>2</v>
      </c>
      <c r="B342" t="s">
        <v>9186</v>
      </c>
      <c r="C342" t="s">
        <v>9187</v>
      </c>
      <c r="I342" t="str">
        <f t="shared" si="26"/>
        <v>N/A</v>
      </c>
      <c r="J342" t="str">
        <f t="shared" si="27"/>
        <v>Astoria Financial</v>
      </c>
      <c r="K342">
        <f t="shared" si="28"/>
        <v>0</v>
      </c>
      <c r="L342">
        <f t="shared" si="29"/>
        <v>0</v>
      </c>
      <c r="M342">
        <f t="shared" si="30"/>
        <v>0</v>
      </c>
      <c r="N342">
        <f t="shared" si="31"/>
        <v>0</v>
      </c>
    </row>
    <row r="343" spans="1:14" x14ac:dyDescent="0.3">
      <c r="A343" s="1">
        <v>3</v>
      </c>
      <c r="B343" t="s">
        <v>9188</v>
      </c>
      <c r="C343" t="s">
        <v>9189</v>
      </c>
      <c r="I343" t="str">
        <f t="shared" si="26"/>
        <v>N/A</v>
      </c>
      <c r="J343" t="str">
        <f t="shared" si="27"/>
        <v>Berkshire Hills Bancorp</v>
      </c>
      <c r="K343">
        <f t="shared" si="28"/>
        <v>0</v>
      </c>
      <c r="L343">
        <f t="shared" si="29"/>
        <v>0</v>
      </c>
      <c r="M343">
        <f t="shared" si="30"/>
        <v>0</v>
      </c>
      <c r="N343">
        <f t="shared" si="31"/>
        <v>0</v>
      </c>
    </row>
    <row r="344" spans="1:14" x14ac:dyDescent="0.3">
      <c r="A344" s="1">
        <v>4</v>
      </c>
      <c r="B344" t="s">
        <v>9190</v>
      </c>
      <c r="C344" t="s">
        <v>9191</v>
      </c>
      <c r="I344" t="str">
        <f t="shared" si="26"/>
        <v>N/A</v>
      </c>
      <c r="J344" t="str">
        <f t="shared" si="27"/>
        <v>Beneficial Bancorp</v>
      </c>
      <c r="K344">
        <f t="shared" si="28"/>
        <v>0</v>
      </c>
      <c r="L344">
        <f t="shared" si="29"/>
        <v>0</v>
      </c>
      <c r="M344">
        <f t="shared" si="30"/>
        <v>0</v>
      </c>
      <c r="N344">
        <f t="shared" si="31"/>
        <v>0</v>
      </c>
    </row>
    <row r="345" spans="1:14" x14ac:dyDescent="0.3">
      <c r="A345" s="1">
        <v>5</v>
      </c>
      <c r="B345" t="s">
        <v>9192</v>
      </c>
      <c r="C345" t="s">
        <v>9193</v>
      </c>
      <c r="I345" t="str">
        <f t="shared" si="26"/>
        <v>N/A</v>
      </c>
      <c r="J345" t="str">
        <f t="shared" si="27"/>
        <v>BofI Holding</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6542</v>
      </c>
      <c r="I348" t="str">
        <f t="shared" si="26"/>
        <v>N/A</v>
      </c>
      <c r="J348">
        <f t="shared" si="27"/>
        <v>4059999999.9999995</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9194</v>
      </c>
      <c r="I350" t="str">
        <f t="shared" si="26"/>
        <v>N/A</v>
      </c>
      <c r="J350" t="str">
        <f t="shared" si="27"/>
        <v>19.83</v>
      </c>
      <c r="K350">
        <f t="shared" si="28"/>
        <v>0</v>
      </c>
      <c r="L350">
        <f t="shared" si="29"/>
        <v>0</v>
      </c>
      <c r="M350">
        <f t="shared" si="30"/>
        <v>0</v>
      </c>
      <c r="N350">
        <f t="shared" si="31"/>
        <v>0</v>
      </c>
    </row>
    <row r="351" spans="1:14" x14ac:dyDescent="0.3">
      <c r="A351" s="1">
        <v>3</v>
      </c>
      <c r="B351" t="s">
        <v>105</v>
      </c>
      <c r="C351" t="s">
        <v>9195</v>
      </c>
      <c r="I351" t="str">
        <f t="shared" si="26"/>
        <v>N/A</v>
      </c>
      <c r="J351" t="str">
        <f t="shared" si="27"/>
        <v>18.44</v>
      </c>
      <c r="K351">
        <f t="shared" si="28"/>
        <v>0</v>
      </c>
      <c r="L351">
        <f t="shared" si="29"/>
        <v>0</v>
      </c>
      <c r="M351">
        <f t="shared" si="30"/>
        <v>0</v>
      </c>
      <c r="N351">
        <f t="shared" si="31"/>
        <v>0</v>
      </c>
    </row>
    <row r="352" spans="1:14" x14ac:dyDescent="0.3">
      <c r="A352" s="1">
        <v>4</v>
      </c>
      <c r="B352" t="s">
        <v>107</v>
      </c>
      <c r="C352" t="s">
        <v>9196</v>
      </c>
      <c r="I352" t="str">
        <f t="shared" si="26"/>
        <v>N/A</v>
      </c>
      <c r="J352" t="str">
        <f t="shared" si="27"/>
        <v>2.53</v>
      </c>
      <c r="K352">
        <f t="shared" si="28"/>
        <v>0</v>
      </c>
      <c r="L352">
        <f t="shared" si="29"/>
        <v>0</v>
      </c>
      <c r="M352">
        <f t="shared" si="30"/>
        <v>0</v>
      </c>
      <c r="N352">
        <f t="shared" si="31"/>
        <v>0</v>
      </c>
    </row>
    <row r="353" spans="1:14" x14ac:dyDescent="0.3">
      <c r="A353" s="1">
        <v>5</v>
      </c>
      <c r="B353" t="s">
        <v>109</v>
      </c>
      <c r="C353" t="s">
        <v>9197</v>
      </c>
      <c r="I353" t="str">
        <f t="shared" si="26"/>
        <v>N/A</v>
      </c>
      <c r="J353" t="str">
        <f t="shared" si="27"/>
        <v>6.04</v>
      </c>
      <c r="K353">
        <f t="shared" si="28"/>
        <v>0</v>
      </c>
      <c r="L353">
        <f t="shared" si="29"/>
        <v>0</v>
      </c>
      <c r="M353">
        <f t="shared" si="30"/>
        <v>0</v>
      </c>
      <c r="N353">
        <f t="shared" si="31"/>
        <v>0</v>
      </c>
    </row>
    <row r="354" spans="1:14" x14ac:dyDescent="0.3">
      <c r="A354" s="1">
        <v>6</v>
      </c>
      <c r="B354" t="s">
        <v>111</v>
      </c>
      <c r="C354" t="s">
        <v>3500</v>
      </c>
      <c r="I354" t="str">
        <f t="shared" si="26"/>
        <v>N/A</v>
      </c>
      <c r="J354" t="str">
        <f t="shared" si="27"/>
        <v>1.23</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9198</v>
      </c>
      <c r="I359" t="str">
        <f t="shared" si="26"/>
        <v>N/A</v>
      </c>
      <c r="J359">
        <f t="shared" si="27"/>
        <v>4350000000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9199</v>
      </c>
      <c r="I361" t="str">
        <f t="shared" si="26"/>
        <v>N/A</v>
      </c>
      <c r="J361" t="str">
        <f t="shared" si="27"/>
        <v>52.27</v>
      </c>
      <c r="K361">
        <f t="shared" si="28"/>
        <v>0</v>
      </c>
      <c r="L361">
        <f t="shared" si="29"/>
        <v>0</v>
      </c>
      <c r="M361">
        <f t="shared" si="30"/>
        <v>0</v>
      </c>
      <c r="N361">
        <f t="shared" si="31"/>
        <v>0</v>
      </c>
    </row>
    <row r="362" spans="1:14" x14ac:dyDescent="0.3">
      <c r="A362" s="1">
        <v>3</v>
      </c>
      <c r="B362" t="s">
        <v>105</v>
      </c>
      <c r="C362" t="s">
        <v>9200</v>
      </c>
      <c r="I362" t="str">
        <f t="shared" si="26"/>
        <v>N/A</v>
      </c>
      <c r="J362" t="str">
        <f t="shared" si="27"/>
        <v>50.58</v>
      </c>
      <c r="K362">
        <f t="shared" si="28"/>
        <v>0</v>
      </c>
      <c r="L362">
        <f t="shared" si="29"/>
        <v>0</v>
      </c>
      <c r="M362">
        <f t="shared" si="30"/>
        <v>0</v>
      </c>
      <c r="N362">
        <f t="shared" si="31"/>
        <v>0</v>
      </c>
    </row>
    <row r="363" spans="1:14" x14ac:dyDescent="0.3">
      <c r="A363" s="1">
        <v>4</v>
      </c>
      <c r="B363" t="s">
        <v>107</v>
      </c>
      <c r="I363" t="str">
        <f t="shared" si="26"/>
        <v>N/A</v>
      </c>
      <c r="J363">
        <f t="shared" si="27"/>
        <v>0</v>
      </c>
      <c r="K363">
        <f t="shared" si="28"/>
        <v>0</v>
      </c>
      <c r="L363">
        <f t="shared" si="29"/>
        <v>0</v>
      </c>
      <c r="M363">
        <f t="shared" si="30"/>
        <v>0</v>
      </c>
      <c r="N363">
        <f t="shared" si="31"/>
        <v>0</v>
      </c>
    </row>
    <row r="364" spans="1:14" x14ac:dyDescent="0.3">
      <c r="A364" s="1">
        <v>5</v>
      </c>
      <c r="B364" t="s">
        <v>109</v>
      </c>
      <c r="C364" t="s">
        <v>9201</v>
      </c>
      <c r="I364" t="str">
        <f t="shared" si="26"/>
        <v>N/A</v>
      </c>
      <c r="J364" t="str">
        <f t="shared" si="27"/>
        <v>14.15</v>
      </c>
      <c r="K364">
        <f t="shared" si="28"/>
        <v>0</v>
      </c>
      <c r="L364">
        <f t="shared" si="29"/>
        <v>0</v>
      </c>
      <c r="M364">
        <f t="shared" si="30"/>
        <v>0</v>
      </c>
      <c r="N364">
        <f t="shared" si="31"/>
        <v>0</v>
      </c>
    </row>
    <row r="365" spans="1:14" x14ac:dyDescent="0.3">
      <c r="A365" s="1">
        <v>6</v>
      </c>
      <c r="B365" t="s">
        <v>111</v>
      </c>
      <c r="C365" t="s">
        <v>7687</v>
      </c>
      <c r="I365" t="str">
        <f t="shared" si="26"/>
        <v>N/A</v>
      </c>
      <c r="J365" t="str">
        <f t="shared" si="27"/>
        <v>2.59</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3434</v>
      </c>
      <c r="I370" t="str">
        <f t="shared" si="26"/>
        <v>N/A</v>
      </c>
      <c r="J370">
        <f t="shared" si="27"/>
        <v>2000000000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9202</v>
      </c>
      <c r="I372" t="str">
        <f t="shared" si="26"/>
        <v>N/A</v>
      </c>
      <c r="J372" t="str">
        <f t="shared" si="27"/>
        <v>34.31</v>
      </c>
      <c r="K372">
        <f t="shared" si="28"/>
        <v>0</v>
      </c>
      <c r="L372">
        <f t="shared" si="29"/>
        <v>0</v>
      </c>
      <c r="M372">
        <f t="shared" si="30"/>
        <v>0</v>
      </c>
      <c r="N372">
        <f t="shared" si="31"/>
        <v>0</v>
      </c>
    </row>
    <row r="373" spans="1:14" x14ac:dyDescent="0.3">
      <c r="A373" s="1">
        <v>3</v>
      </c>
      <c r="B373" t="s">
        <v>105</v>
      </c>
      <c r="C373" t="s">
        <v>9203</v>
      </c>
      <c r="I373" t="str">
        <f t="shared" si="26"/>
        <v>N/A</v>
      </c>
      <c r="J373" t="str">
        <f t="shared" si="27"/>
        <v>37.42</v>
      </c>
      <c r="K373">
        <f t="shared" si="28"/>
        <v>0</v>
      </c>
      <c r="L373">
        <f t="shared" si="29"/>
        <v>0</v>
      </c>
      <c r="M373">
        <f t="shared" si="30"/>
        <v>0</v>
      </c>
      <c r="N373">
        <f t="shared" si="31"/>
        <v>0</v>
      </c>
    </row>
    <row r="374" spans="1:14" x14ac:dyDescent="0.3">
      <c r="A374" s="1">
        <v>4</v>
      </c>
      <c r="B374" t="s">
        <v>107</v>
      </c>
      <c r="C374" t="s">
        <v>9204</v>
      </c>
      <c r="I374" t="str">
        <f t="shared" si="26"/>
        <v>N/A</v>
      </c>
      <c r="J374" t="str">
        <f t="shared" si="27"/>
        <v>7.85</v>
      </c>
      <c r="K374">
        <f t="shared" si="28"/>
        <v>0</v>
      </c>
      <c r="L374">
        <f t="shared" si="29"/>
        <v>0</v>
      </c>
      <c r="M374">
        <f t="shared" si="30"/>
        <v>0</v>
      </c>
      <c r="N374">
        <f t="shared" si="31"/>
        <v>0</v>
      </c>
    </row>
    <row r="375" spans="1:14" x14ac:dyDescent="0.3">
      <c r="A375" s="1">
        <v>5</v>
      </c>
      <c r="B375" t="s">
        <v>109</v>
      </c>
      <c r="C375" t="s">
        <v>3218</v>
      </c>
      <c r="I375" t="str">
        <f t="shared" si="26"/>
        <v>N/A</v>
      </c>
      <c r="J375" t="str">
        <f t="shared" si="27"/>
        <v>5.15</v>
      </c>
      <c r="K375">
        <f t="shared" si="28"/>
        <v>0</v>
      </c>
      <c r="L375">
        <f t="shared" si="29"/>
        <v>0</v>
      </c>
      <c r="M375">
        <f t="shared" si="30"/>
        <v>0</v>
      </c>
      <c r="N375">
        <f t="shared" si="31"/>
        <v>0</v>
      </c>
    </row>
    <row r="376" spans="1:14" x14ac:dyDescent="0.3">
      <c r="A376" s="1">
        <v>6</v>
      </c>
      <c r="B376" t="s">
        <v>111</v>
      </c>
      <c r="C376" t="s">
        <v>1241</v>
      </c>
      <c r="I376" t="str">
        <f t="shared" si="26"/>
        <v>N/A</v>
      </c>
      <c r="J376" t="str">
        <f t="shared" si="27"/>
        <v>1.25</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1825</v>
      </c>
      <c r="I381" t="str">
        <f t="shared" si="32"/>
        <v>N/A</v>
      </c>
      <c r="J381">
        <f t="shared" si="33"/>
        <v>1450000000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9205</v>
      </c>
      <c r="I383" t="str">
        <f t="shared" si="32"/>
        <v>N/A</v>
      </c>
      <c r="J383" t="str">
        <f t="shared" si="33"/>
        <v>19.86</v>
      </c>
      <c r="K383">
        <f t="shared" si="34"/>
        <v>0</v>
      </c>
      <c r="L383">
        <f t="shared" si="35"/>
        <v>0</v>
      </c>
      <c r="M383">
        <f t="shared" si="36"/>
        <v>0</v>
      </c>
      <c r="N383">
        <f t="shared" si="37"/>
        <v>0</v>
      </c>
    </row>
    <row r="384" spans="1:14" x14ac:dyDescent="0.3">
      <c r="A384" s="1">
        <v>3</v>
      </c>
      <c r="B384" t="s">
        <v>105</v>
      </c>
      <c r="C384" t="s">
        <v>9206</v>
      </c>
      <c r="I384" t="str">
        <f t="shared" si="32"/>
        <v>N/A</v>
      </c>
      <c r="J384" t="str">
        <f t="shared" si="33"/>
        <v>13.70</v>
      </c>
      <c r="K384">
        <f t="shared" si="34"/>
        <v>0</v>
      </c>
      <c r="L384">
        <f t="shared" si="35"/>
        <v>0</v>
      </c>
      <c r="M384">
        <f t="shared" si="36"/>
        <v>0</v>
      </c>
      <c r="N384">
        <f t="shared" si="37"/>
        <v>0</v>
      </c>
    </row>
    <row r="385" spans="1:14" x14ac:dyDescent="0.3">
      <c r="A385" s="1">
        <v>4</v>
      </c>
      <c r="B385" t="s">
        <v>107</v>
      </c>
      <c r="C385" t="s">
        <v>261</v>
      </c>
      <c r="I385" t="str">
        <f t="shared" si="32"/>
        <v>N/A</v>
      </c>
      <c r="J385" t="str">
        <f t="shared" si="33"/>
        <v>1.60</v>
      </c>
      <c r="K385">
        <f t="shared" si="34"/>
        <v>0</v>
      </c>
      <c r="L385">
        <f t="shared" si="35"/>
        <v>0</v>
      </c>
      <c r="M385">
        <f t="shared" si="36"/>
        <v>0</v>
      </c>
      <c r="N385">
        <f t="shared" si="37"/>
        <v>0</v>
      </c>
    </row>
    <row r="386" spans="1:14" x14ac:dyDescent="0.3">
      <c r="A386" s="1">
        <v>5</v>
      </c>
      <c r="B386" t="s">
        <v>109</v>
      </c>
      <c r="C386" t="s">
        <v>9207</v>
      </c>
      <c r="I386" t="str">
        <f t="shared" si="32"/>
        <v>N/A</v>
      </c>
      <c r="J386" t="str">
        <f t="shared" si="33"/>
        <v>4.71</v>
      </c>
      <c r="K386">
        <f t="shared" si="34"/>
        <v>0</v>
      </c>
      <c r="L386">
        <f t="shared" si="35"/>
        <v>0</v>
      </c>
      <c r="M386">
        <f t="shared" si="36"/>
        <v>0</v>
      </c>
      <c r="N386">
        <f t="shared" si="37"/>
        <v>0</v>
      </c>
    </row>
    <row r="387" spans="1:14" x14ac:dyDescent="0.3">
      <c r="A387" s="1">
        <v>6</v>
      </c>
      <c r="B387" t="s">
        <v>111</v>
      </c>
      <c r="C387" t="s">
        <v>8568</v>
      </c>
      <c r="I387" t="str">
        <f t="shared" si="32"/>
        <v>N/A</v>
      </c>
      <c r="J387" t="str">
        <f t="shared" si="33"/>
        <v>1.15</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1046</v>
      </c>
    </row>
    <row r="501" spans="3:3" x14ac:dyDescent="0.3">
      <c r="C501" t="s">
        <v>1047</v>
      </c>
    </row>
    <row r="502" spans="3:3" x14ac:dyDescent="0.3">
      <c r="C502" t="s">
        <v>9208</v>
      </c>
    </row>
    <row r="503" spans="3:3" x14ac:dyDescent="0.3">
      <c r="C503" t="s">
        <v>2598</v>
      </c>
    </row>
    <row r="504" spans="3:3" x14ac:dyDescent="0.3">
      <c r="C504" t="s">
        <v>1050</v>
      </c>
    </row>
    <row r="505" spans="3:3" x14ac:dyDescent="0.3">
      <c r="C505" t="s">
        <v>1051</v>
      </c>
    </row>
    <row r="506" spans="3:3" x14ac:dyDescent="0.3">
      <c r="C506" t="s">
        <v>2600</v>
      </c>
    </row>
    <row r="507" spans="3:3" x14ac:dyDescent="0.3">
      <c r="C507" t="s">
        <v>1982</v>
      </c>
    </row>
    <row r="508" spans="3:3" x14ac:dyDescent="0.3">
      <c r="C508" t="s">
        <v>1050</v>
      </c>
    </row>
    <row r="509" spans="3:3" x14ac:dyDescent="0.3">
      <c r="C509" t="s">
        <v>1045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9209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Manhattan Associates</v>
      </c>
    </row>
    <row r="2" spans="1:11" x14ac:dyDescent="0.3">
      <c r="B2" t="s">
        <v>2</v>
      </c>
      <c r="C2" t="s">
        <v>9210</v>
      </c>
      <c r="K2" t="str">
        <f>LEFT(C1,FIND("(",C1) - 2)</f>
        <v>Manhattan Associates,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$46.30, down 1.99% after opening slightly below yesterday's close</v>
      </c>
    </row>
    <row r="5" spans="1:11" x14ac:dyDescent="0.3">
      <c r="K5" t="str">
        <f>"The one year target estimate for " &amp; D1 &amp; " is " &amp; TEXT(C23,"$####.00")</f>
        <v>The one year target estimate for Manhattan Associates is $46.50</v>
      </c>
    </row>
    <row r="6" spans="1:11" x14ac:dyDescent="0.3">
      <c r="K6" t="str">
        <f>" which would be " &amp; IF(OR(LEFT(ABS((C23-C2)/C2*100),1)="8",LEFT(ABS((C23-C2)/C2*100),2)="18"), "an ", "a ")  &amp;TEXT(ABS((C23-C2)/C2),"####.00%")&amp;IF((C23-C2)&gt;0," increase over"," decrease from")&amp;" the current price"</f>
        <v xml:space="preserve"> which would be a .43% increase over the current price</v>
      </c>
    </row>
    <row r="7" spans="1:11" x14ac:dyDescent="0.3">
      <c r="A7" s="1">
        <v>0</v>
      </c>
      <c r="B7" t="s">
        <v>5</v>
      </c>
      <c r="C7" t="s">
        <v>9211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8.33% over last quarter based on the average of 5 analyst estimates (Yahoo Finance)</v>
      </c>
    </row>
    <row r="8" spans="1:11" x14ac:dyDescent="0.3">
      <c r="A8" s="1">
        <v>1</v>
      </c>
      <c r="B8" t="s">
        <v>7</v>
      </c>
      <c r="C8" t="s">
        <v>9212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9213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9214</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$0.04 in the 2 months leading up to the earnings report</v>
      </c>
    </row>
    <row r="11" spans="1:11" x14ac:dyDescent="0.3">
      <c r="A11" s="1">
        <v>4</v>
      </c>
      <c r="B11" t="s">
        <v>13</v>
      </c>
      <c r="C11" t="s">
        <v>9215</v>
      </c>
      <c r="K11" t="str">
        <f>K42</f>
        <v>Manhattan Associates has managed to increase revenue, gross income, pretax income, net income, eps (basic), EBITDA, free cash flow each year since 2012</v>
      </c>
    </row>
    <row r="12" spans="1:11" x14ac:dyDescent="0.3">
      <c r="A12" s="1">
        <v>5</v>
      </c>
      <c r="B12" t="s">
        <v>15</v>
      </c>
      <c r="C12" t="s">
        <v>9216</v>
      </c>
      <c r="D12" t="str">
        <f>LEFT(C12,FIND("-",C12)-2)</f>
        <v>44.83</v>
      </c>
      <c r="E12" t="str">
        <f>TRIM(RIGHT(C12,FIND("-",C12)-1))</f>
        <v>68.00</v>
      </c>
    </row>
    <row r="13" spans="1:11" x14ac:dyDescent="0.3">
      <c r="A13" s="1">
        <v>6</v>
      </c>
      <c r="B13" t="s">
        <v>17</v>
      </c>
      <c r="C13" t="s">
        <v>9217</v>
      </c>
    </row>
    <row r="14" spans="1:11" x14ac:dyDescent="0.3">
      <c r="A14" s="1">
        <v>7</v>
      </c>
      <c r="B14" t="s">
        <v>19</v>
      </c>
      <c r="C14" t="s">
        <v>9218</v>
      </c>
    </row>
    <row r="16" spans="1:11" x14ac:dyDescent="0.3">
      <c r="A16" s="1">
        <v>0</v>
      </c>
      <c r="B16" t="s">
        <v>21</v>
      </c>
      <c r="C16" t="s">
        <v>4995</v>
      </c>
    </row>
    <row r="17" spans="1:13" x14ac:dyDescent="0.3">
      <c r="A17" s="1">
        <v>1</v>
      </c>
      <c r="B17" t="s">
        <v>23</v>
      </c>
      <c r="C17" t="s">
        <v>7487</v>
      </c>
      <c r="K17" t="str">
        <f>K2 &amp; K3 &amp; ". " &amp; K4 &amp; ". " &amp; K5 &amp; K6 &amp; ". " &amp; K7 &amp; ". " &amp; K8 &amp; ". " &amp; K9 &amp; "."</f>
        <v>Manhattan Associates, Inc. is scheduled to report earnings on Jul 20, 2017. The stock is currently trading at $46.30, down 1.99% after opening slightly below yesterday's close. The one year target estimate for Manhattan Associates is $46.50 which would be a .43% increase over the current price. Earnings are expected to increase by 8.33% over last quarter based on the average of 5 analyst estimates (Yahoo Finance). The stock is trading in the low end of its 52-week range. Over the last 4 quarters, we've seen a positive earnings surprise 4 times, and a negative earnings surprise 0 times.</v>
      </c>
    </row>
    <row r="18" spans="1:13" x14ac:dyDescent="0.3">
      <c r="A18" s="1">
        <v>2</v>
      </c>
      <c r="B18" t="s">
        <v>24</v>
      </c>
      <c r="C18" t="s">
        <v>9219</v>
      </c>
    </row>
    <row r="19" spans="1:13" x14ac:dyDescent="0.3">
      <c r="A19" s="1">
        <v>3</v>
      </c>
      <c r="B19" t="s">
        <v>26</v>
      </c>
      <c r="C19" t="s">
        <v>5717</v>
      </c>
    </row>
    <row r="20" spans="1:13" x14ac:dyDescent="0.3">
      <c r="A20" s="1">
        <v>4</v>
      </c>
      <c r="B20" t="s">
        <v>28</v>
      </c>
      <c r="C20" t="s">
        <v>1203</v>
      </c>
    </row>
    <row r="21" spans="1:13" x14ac:dyDescent="0.3">
      <c r="A21" s="1">
        <v>5</v>
      </c>
      <c r="B21" t="s">
        <v>30</v>
      </c>
      <c r="C21" t="s">
        <v>31</v>
      </c>
    </row>
    <row r="22" spans="1:13" x14ac:dyDescent="0.3">
      <c r="A22" s="1">
        <v>6</v>
      </c>
      <c r="B22" t="s">
        <v>32</v>
      </c>
      <c r="J22">
        <f>IF(K22 &lt;&gt; "",1, 0)</f>
        <v>1</v>
      </c>
      <c r="K22" t="str">
        <f>IF(I145="pos_trend","Revenue","")</f>
        <v>Revenue</v>
      </c>
      <c r="L22" t="str">
        <f t="shared" ref="L22:L38" si="0">IF(EXACT(K22,UPPER(K22)),K22,LOWER(K22))</f>
        <v>revenue</v>
      </c>
      <c r="M22" t="str">
        <f>L22</f>
        <v>revenue</v>
      </c>
    </row>
    <row r="23" spans="1:13" x14ac:dyDescent="0.3">
      <c r="A23" s="1">
        <v>7</v>
      </c>
      <c r="B23" t="s">
        <v>33</v>
      </c>
      <c r="C23" t="s">
        <v>9220</v>
      </c>
      <c r="J23">
        <f>IF(K23 &lt;&gt; "",2, 0)</f>
        <v>0</v>
      </c>
      <c r="K23" t="str">
        <f>IF(I146="pos_trend",B146,"")</f>
        <v/>
      </c>
      <c r="L23" t="str">
        <f t="shared" si="0"/>
        <v/>
      </c>
      <c r="M23" t="str">
        <f t="shared" ref="M23:M39" si="1">IF(L23&lt;&gt;"", M22 &amp; ", " &amp; L23,M22)</f>
        <v>revenue</v>
      </c>
    </row>
    <row r="24" spans="1:13" x14ac:dyDescent="0.3">
      <c r="J24">
        <f>IF(K24 &lt;&gt; "",3, 0)</f>
        <v>3</v>
      </c>
      <c r="K24" t="str">
        <f>IF(I153="pos_trend",B153,"")</f>
        <v>Gross Income</v>
      </c>
      <c r="L24" t="str">
        <f t="shared" si="0"/>
        <v>gross income</v>
      </c>
      <c r="M24" t="str">
        <f t="shared" si="1"/>
        <v>revenue, gross income</v>
      </c>
    </row>
    <row r="25" spans="1:13" x14ac:dyDescent="0.3">
      <c r="J25">
        <f>IF(K25 &lt;&gt; "",4, 0)</f>
        <v>0</v>
      </c>
      <c r="K25" t="str">
        <f>IF(I154="pos_trend",B154,"")</f>
        <v/>
      </c>
      <c r="L25" t="str">
        <f t="shared" si="0"/>
        <v/>
      </c>
      <c r="M25" t="str">
        <f t="shared" si="1"/>
        <v>revenue, gross income</v>
      </c>
    </row>
    <row r="26" spans="1:13" x14ac:dyDescent="0.3">
      <c r="B26" s="1" t="s">
        <v>35</v>
      </c>
      <c r="C26" s="1" t="s">
        <v>36</v>
      </c>
      <c r="D26" s="1" t="s">
        <v>37</v>
      </c>
      <c r="E26" s="1" t="s">
        <v>38</v>
      </c>
      <c r="F26" s="1" t="s">
        <v>39</v>
      </c>
      <c r="J26">
        <f>IF(K26 &lt;&gt; "",5, 0)</f>
        <v>0</v>
      </c>
      <c r="K26" t="str">
        <f>IF(I155="pos_trend",B155,"")</f>
        <v/>
      </c>
      <c r="L26" t="str">
        <f t="shared" si="0"/>
        <v/>
      </c>
      <c r="M26" t="str">
        <f t="shared" si="1"/>
        <v>revenue, gross income</v>
      </c>
    </row>
    <row r="27" spans="1:13" x14ac:dyDescent="0.3">
      <c r="A27" s="1">
        <v>0</v>
      </c>
      <c r="B27" t="s">
        <v>40</v>
      </c>
      <c r="C27">
        <v>5</v>
      </c>
      <c r="D27">
        <v>5</v>
      </c>
      <c r="E27">
        <v>5</v>
      </c>
      <c r="F27">
        <v>5</v>
      </c>
      <c r="J27">
        <f>IF(K27 &lt;&gt; "",6, 0)</f>
        <v>6</v>
      </c>
      <c r="K27" t="str">
        <f>IF(I172="pos_trend",B172,"")</f>
        <v>Pretax Income</v>
      </c>
      <c r="L27" t="str">
        <f t="shared" si="0"/>
        <v>pretax income</v>
      </c>
      <c r="M27" t="str">
        <f t="shared" si="1"/>
        <v>revenue, gross income, pretax income</v>
      </c>
    </row>
    <row r="28" spans="1:13" x14ac:dyDescent="0.3">
      <c r="A28" s="1">
        <v>1</v>
      </c>
      <c r="B28" t="s">
        <v>41</v>
      </c>
      <c r="C28">
        <v>0.48</v>
      </c>
      <c r="D28">
        <v>0.52</v>
      </c>
      <c r="E28">
        <v>1.9</v>
      </c>
      <c r="F28">
        <v>2.0699999999999998</v>
      </c>
      <c r="J28">
        <f>IF(K28 &lt;&gt; "",7, 0)</f>
        <v>0</v>
      </c>
      <c r="K28" t="str">
        <f>IF(I173="pos_trend",B173,"")</f>
        <v/>
      </c>
      <c r="L28" t="str">
        <f t="shared" si="0"/>
        <v/>
      </c>
      <c r="M28" t="str">
        <f t="shared" si="1"/>
        <v>revenue, gross income, pretax income</v>
      </c>
    </row>
    <row r="29" spans="1:13" x14ac:dyDescent="0.3">
      <c r="A29" s="1">
        <v>2</v>
      </c>
      <c r="B29" t="s">
        <v>42</v>
      </c>
      <c r="C29">
        <v>0.47</v>
      </c>
      <c r="D29">
        <v>0.51</v>
      </c>
      <c r="E29">
        <v>1.89</v>
      </c>
      <c r="F29">
        <v>2.02</v>
      </c>
      <c r="J29">
        <f>IF(K29 &lt;&gt; "",8, 0)</f>
        <v>0</v>
      </c>
      <c r="K29" t="str">
        <f>IF(I174="pos_trend",B174,"")</f>
        <v/>
      </c>
      <c r="L29" t="str">
        <f t="shared" si="0"/>
        <v/>
      </c>
      <c r="M29" t="str">
        <f t="shared" si="1"/>
        <v>revenue, gross income, pretax income</v>
      </c>
    </row>
    <row r="30" spans="1:13" x14ac:dyDescent="0.3">
      <c r="A30" s="1">
        <v>3</v>
      </c>
      <c r="B30" t="s">
        <v>43</v>
      </c>
      <c r="C30">
        <v>0.48</v>
      </c>
      <c r="D30">
        <v>0.52</v>
      </c>
      <c r="E30">
        <v>1.91</v>
      </c>
      <c r="F30">
        <v>2.14</v>
      </c>
      <c r="J30">
        <f>IF(K30 &lt;&gt; "",9, 0)</f>
        <v>9</v>
      </c>
      <c r="K30" t="str">
        <f>IF(I185="pos_trend",B185,"")</f>
        <v>Net Income</v>
      </c>
      <c r="L30" t="str">
        <f t="shared" si="0"/>
        <v>net income</v>
      </c>
      <c r="M30" t="str">
        <f t="shared" si="1"/>
        <v>revenue, gross income, pretax income, net income</v>
      </c>
    </row>
    <row r="31" spans="1:13" x14ac:dyDescent="0.3">
      <c r="A31" s="1">
        <v>4</v>
      </c>
      <c r="B31" t="s">
        <v>44</v>
      </c>
      <c r="C31">
        <v>0.49</v>
      </c>
      <c r="D31">
        <v>0.5</v>
      </c>
      <c r="E31">
        <v>1.87</v>
      </c>
      <c r="F31">
        <v>1.9</v>
      </c>
      <c r="J31">
        <f>IF(K31 &lt;&gt; "",10, 0)</f>
        <v>0</v>
      </c>
      <c r="K31" t="str">
        <f>IF(I186="pos_trend",B186,"")</f>
        <v/>
      </c>
      <c r="L31" t="str">
        <f t="shared" si="0"/>
        <v/>
      </c>
      <c r="M31" t="str">
        <f t="shared" si="1"/>
        <v>revenue, gross income, pretax income, net income</v>
      </c>
    </row>
    <row r="32" spans="1:13" x14ac:dyDescent="0.3">
      <c r="J32">
        <f>IF(K32 &lt;&gt; "",11, 0)</f>
        <v>0</v>
      </c>
      <c r="K32" t="str">
        <f>IF(I187="pos_trend",B187,"")</f>
        <v/>
      </c>
      <c r="L32" t="str">
        <f t="shared" si="0"/>
        <v/>
      </c>
      <c r="M32" t="str">
        <f t="shared" si="1"/>
        <v>revenue, gross income, pretax income, net income</v>
      </c>
    </row>
    <row r="33" spans="1:13" x14ac:dyDescent="0.3">
      <c r="B33" s="1" t="s">
        <v>45</v>
      </c>
      <c r="C33" s="1" t="s">
        <v>36</v>
      </c>
      <c r="D33" s="1" t="s">
        <v>37</v>
      </c>
      <c r="E33" s="1" t="s">
        <v>38</v>
      </c>
      <c r="F33" s="1" t="s">
        <v>39</v>
      </c>
      <c r="J33">
        <f>IF(K33 &lt;&gt; "",12, 0)</f>
        <v>12</v>
      </c>
      <c r="K33" t="str">
        <f>IF(I195="pos_trend",B195,"")</f>
        <v>EPS (Basic)</v>
      </c>
      <c r="L33" t="str">
        <f t="shared" si="0"/>
        <v>eps (basic)</v>
      </c>
      <c r="M33" t="str">
        <f t="shared" si="1"/>
        <v>revenue, gross income, pretax income, net income, eps (basic)</v>
      </c>
    </row>
    <row r="34" spans="1:13" x14ac:dyDescent="0.3">
      <c r="A34" s="1">
        <v>0</v>
      </c>
      <c r="B34" t="s">
        <v>40</v>
      </c>
      <c r="C34" t="s">
        <v>1999</v>
      </c>
      <c r="D34" t="s">
        <v>1999</v>
      </c>
      <c r="E34" t="s">
        <v>1999</v>
      </c>
      <c r="F34" t="s">
        <v>1999</v>
      </c>
      <c r="J34">
        <f>IF(K34 &lt;&gt; "",13, 0)</f>
        <v>0</v>
      </c>
      <c r="K34" t="str">
        <f>IF(I196="pos_trend",B196,"")</f>
        <v/>
      </c>
      <c r="L34" t="str">
        <f t="shared" si="0"/>
        <v/>
      </c>
      <c r="M34" t="str">
        <f t="shared" si="1"/>
        <v>revenue, gross income, pretax income, net income, eps (basic)</v>
      </c>
    </row>
    <row r="35" spans="1:13" x14ac:dyDescent="0.3">
      <c r="A35" s="1">
        <v>1</v>
      </c>
      <c r="B35" t="s">
        <v>41</v>
      </c>
      <c r="C35" t="s">
        <v>9221</v>
      </c>
      <c r="D35" t="s">
        <v>9222</v>
      </c>
      <c r="E35" t="s">
        <v>9223</v>
      </c>
      <c r="F35" t="s">
        <v>9224</v>
      </c>
      <c r="J35">
        <f>IF(K35 &lt;&gt; "",14, 0)</f>
        <v>14</v>
      </c>
      <c r="K35" t="str">
        <f>IF(I201="pos_trend",B201,"")</f>
        <v>EBITDA</v>
      </c>
      <c r="L35" t="str">
        <f t="shared" si="0"/>
        <v>EBITDA</v>
      </c>
      <c r="M35" t="str">
        <f t="shared" si="1"/>
        <v>revenue, gross income, pretax income, net income, eps (basic), EBITDA</v>
      </c>
    </row>
    <row r="36" spans="1:13" x14ac:dyDescent="0.3">
      <c r="A36" s="1">
        <v>2</v>
      </c>
      <c r="B36" t="s">
        <v>42</v>
      </c>
      <c r="C36" t="s">
        <v>9225</v>
      </c>
      <c r="D36" t="s">
        <v>9226</v>
      </c>
      <c r="E36" t="s">
        <v>9227</v>
      </c>
      <c r="F36" t="s">
        <v>9228</v>
      </c>
      <c r="J36">
        <f>IF(K36 &lt;&gt; "",15, 0)</f>
        <v>0</v>
      </c>
      <c r="K36" t="str">
        <f>IF(I202="pos_trend",B202,"")</f>
        <v/>
      </c>
      <c r="L36" t="str">
        <f t="shared" si="0"/>
        <v/>
      </c>
      <c r="M36" t="str">
        <f t="shared" si="1"/>
        <v>revenue, gross income, pretax income, net income, eps (basic), EBITDA</v>
      </c>
    </row>
    <row r="37" spans="1:13" x14ac:dyDescent="0.3">
      <c r="A37" s="1">
        <v>3</v>
      </c>
      <c r="B37" t="s">
        <v>43</v>
      </c>
      <c r="C37" t="s">
        <v>5728</v>
      </c>
      <c r="D37" t="s">
        <v>5837</v>
      </c>
      <c r="E37" t="s">
        <v>9229</v>
      </c>
      <c r="F37" t="s">
        <v>9230</v>
      </c>
      <c r="J37">
        <f>IF(K37 &lt;&gt; "",16, 0)</f>
        <v>0</v>
      </c>
      <c r="K37" t="str">
        <f>IF(I203="pos_trend",B203,"")</f>
        <v/>
      </c>
      <c r="L37" t="str">
        <f t="shared" si="0"/>
        <v/>
      </c>
      <c r="M37" t="str">
        <f t="shared" si="1"/>
        <v>revenue, gross income, pretax income, net income, eps (basic), EBITDA</v>
      </c>
    </row>
    <row r="38" spans="1:13" x14ac:dyDescent="0.3">
      <c r="A38" s="1">
        <v>4</v>
      </c>
      <c r="B38" t="s">
        <v>53</v>
      </c>
      <c r="C38" t="s">
        <v>9231</v>
      </c>
      <c r="D38" t="s">
        <v>9232</v>
      </c>
      <c r="E38" t="s">
        <v>9233</v>
      </c>
      <c r="F38" t="s">
        <v>9223</v>
      </c>
      <c r="J38">
        <f>IF(K38 &lt;&gt; "",17, 0)</f>
        <v>17</v>
      </c>
      <c r="K38" t="str">
        <f>IF(I351="pos_trend",B351,"")</f>
        <v>Free Cash Flow</v>
      </c>
      <c r="L38" t="str">
        <f t="shared" si="0"/>
        <v>free cash flow</v>
      </c>
      <c r="M38" t="str">
        <f t="shared" si="1"/>
        <v>revenue, gross income, pretax income, net income, eps (basic), EBITDA, free cash flow</v>
      </c>
    </row>
    <row r="39" spans="1:13" x14ac:dyDescent="0.3">
      <c r="A39" s="1">
        <v>5</v>
      </c>
      <c r="B39" t="s">
        <v>55</v>
      </c>
      <c r="C39" t="s">
        <v>9234</v>
      </c>
      <c r="D39" t="s">
        <v>2635</v>
      </c>
      <c r="E39" t="s">
        <v>9235</v>
      </c>
      <c r="F39" t="s">
        <v>1443</v>
      </c>
      <c r="K39" t="str">
        <f>IF(I352="pos_trend",B352,"")</f>
        <v/>
      </c>
      <c r="M39" t="str">
        <f t="shared" si="1"/>
        <v>revenue, gross income, pretax income, net income, eps (basic), EBITDA, free cash flow</v>
      </c>
    </row>
    <row r="40" spans="1:13" x14ac:dyDescent="0.3">
      <c r="J40">
        <f>MAX(J22:J39)</f>
        <v>17</v>
      </c>
      <c r="K40" t="str">
        <f>VLOOKUP(J40,J22:K39,2)</f>
        <v>Free Cash Flow</v>
      </c>
      <c r="M40" t="str">
        <f>SUBSTITUTE(M39,K40, "and " &amp; K40)</f>
        <v>revenue, gross income, pretax income, net income, eps (basic), EBITDA, free cash flow</v>
      </c>
    </row>
    <row r="41" spans="1:13" x14ac:dyDescent="0.3">
      <c r="B41" s="1" t="s">
        <v>58</v>
      </c>
      <c r="C41" s="1" t="s">
        <v>242</v>
      </c>
      <c r="D41" s="1" t="s">
        <v>243</v>
      </c>
      <c r="E41" s="1" t="s">
        <v>244</v>
      </c>
      <c r="F41" s="1" t="s">
        <v>245</v>
      </c>
    </row>
    <row r="42" spans="1:13" x14ac:dyDescent="0.3">
      <c r="A42" s="1">
        <v>0</v>
      </c>
      <c r="B42" t="s">
        <v>63</v>
      </c>
      <c r="C42" t="s">
        <v>298</v>
      </c>
      <c r="D42" t="s">
        <v>1088</v>
      </c>
      <c r="E42" t="s">
        <v>7424</v>
      </c>
      <c r="F42" t="s">
        <v>9236</v>
      </c>
      <c r="K42" t="str">
        <f>IF(M40&lt;&gt;"", D1 &amp; " has managed to increase " &amp; M40 &amp; " each year since " &amp; C144, "No positive trends")</f>
        <v>Manhattan Associates has managed to increase revenue, gross income, pretax income, net income, eps (basic), EBITDA, free cash flow each year since 2012</v>
      </c>
    </row>
    <row r="43" spans="1:13" x14ac:dyDescent="0.3">
      <c r="A43" s="1">
        <v>1</v>
      </c>
      <c r="B43" t="s">
        <v>66</v>
      </c>
      <c r="C43" t="s">
        <v>9237</v>
      </c>
      <c r="D43" t="s">
        <v>9238</v>
      </c>
      <c r="E43" t="s">
        <v>1088</v>
      </c>
      <c r="F43" t="s">
        <v>4571</v>
      </c>
    </row>
    <row r="44" spans="1:13" x14ac:dyDescent="0.3">
      <c r="A44" s="1">
        <v>2</v>
      </c>
      <c r="B44" t="s">
        <v>69</v>
      </c>
      <c r="C44" t="s">
        <v>4570</v>
      </c>
      <c r="D44" t="s">
        <v>67</v>
      </c>
      <c r="E44" t="s">
        <v>64</v>
      </c>
      <c r="F44" t="s">
        <v>67</v>
      </c>
    </row>
    <row r="45" spans="1:13" x14ac:dyDescent="0.3">
      <c r="A45" s="1">
        <v>3</v>
      </c>
      <c r="B45" t="s">
        <v>72</v>
      </c>
      <c r="C45" t="s">
        <v>257</v>
      </c>
      <c r="D45" t="s">
        <v>2656</v>
      </c>
      <c r="E45" t="s">
        <v>2643</v>
      </c>
      <c r="F45" t="s">
        <v>2029</v>
      </c>
    </row>
    <row r="47" spans="1:13" x14ac:dyDescent="0.3">
      <c r="B47" s="1" t="s">
        <v>75</v>
      </c>
      <c r="C47" s="1" t="s">
        <v>36</v>
      </c>
      <c r="D47" s="1" t="s">
        <v>37</v>
      </c>
      <c r="E47" s="1" t="s">
        <v>38</v>
      </c>
      <c r="F47" s="1" t="s">
        <v>39</v>
      </c>
    </row>
    <row r="48" spans="1:13" x14ac:dyDescent="0.3">
      <c r="A48" s="1">
        <v>0</v>
      </c>
      <c r="B48" t="s">
        <v>76</v>
      </c>
      <c r="C48">
        <v>0.48</v>
      </c>
      <c r="D48">
        <v>0.52</v>
      </c>
      <c r="E48">
        <v>1.9</v>
      </c>
      <c r="F48">
        <v>2.0699999999999998</v>
      </c>
    </row>
    <row r="49" spans="1:14" x14ac:dyDescent="0.3">
      <c r="A49" s="1">
        <v>1</v>
      </c>
      <c r="B49" t="s">
        <v>77</v>
      </c>
      <c r="C49">
        <v>0.48</v>
      </c>
      <c r="D49">
        <v>0.52</v>
      </c>
      <c r="E49">
        <v>1.9</v>
      </c>
      <c r="F49">
        <v>2.08</v>
      </c>
    </row>
    <row r="50" spans="1:14" x14ac:dyDescent="0.3">
      <c r="A50" s="1">
        <v>2</v>
      </c>
      <c r="B50" t="s">
        <v>78</v>
      </c>
      <c r="C50">
        <v>0.48</v>
      </c>
      <c r="D50">
        <v>0.52</v>
      </c>
      <c r="E50">
        <v>1.9</v>
      </c>
      <c r="F50">
        <v>2.0699999999999998</v>
      </c>
    </row>
    <row r="51" spans="1:14" x14ac:dyDescent="0.3">
      <c r="A51" s="1">
        <v>3</v>
      </c>
      <c r="B51" t="s">
        <v>79</v>
      </c>
      <c r="C51">
        <v>0.48</v>
      </c>
      <c r="D51">
        <v>0.52</v>
      </c>
      <c r="E51">
        <v>1.9</v>
      </c>
      <c r="F51">
        <v>2.0699999999999998</v>
      </c>
    </row>
    <row r="52" spans="1:14" x14ac:dyDescent="0.3">
      <c r="A52" s="1">
        <v>4</v>
      </c>
      <c r="B52" t="s">
        <v>80</v>
      </c>
      <c r="C52">
        <v>0.5</v>
      </c>
      <c r="D52">
        <v>0.53</v>
      </c>
      <c r="E52">
        <v>1.91</v>
      </c>
      <c r="F52">
        <v>2.11</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c r="F57">
        <v>1</v>
      </c>
    </row>
    <row r="58" spans="1:14" x14ac:dyDescent="0.3">
      <c r="A58" s="1">
        <v>3</v>
      </c>
      <c r="B58" t="s">
        <v>85</v>
      </c>
    </row>
    <row r="60" spans="1:14" x14ac:dyDescent="0.3">
      <c r="B60" s="1" t="s">
        <v>86</v>
      </c>
      <c r="C60" s="1" t="s">
        <v>9239</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MANH</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9240</v>
      </c>
      <c r="F61">
        <v>0.19</v>
      </c>
      <c r="I61" t="str">
        <f t="shared" si="2"/>
        <v>N/A</v>
      </c>
      <c r="J61">
        <f t="shared" si="3"/>
        <v>-0.02</v>
      </c>
      <c r="K61">
        <f t="shared" si="4"/>
        <v>0</v>
      </c>
      <c r="L61">
        <f t="shared" si="5"/>
        <v>0</v>
      </c>
      <c r="M61">
        <f t="shared" si="6"/>
        <v>0.19</v>
      </c>
      <c r="N61">
        <f t="shared" si="7"/>
        <v>0</v>
      </c>
    </row>
    <row r="62" spans="1:14" x14ac:dyDescent="0.3">
      <c r="A62" s="1">
        <v>1</v>
      </c>
      <c r="B62" t="s">
        <v>92</v>
      </c>
      <c r="C62" t="s">
        <v>2015</v>
      </c>
      <c r="F62">
        <v>0.21</v>
      </c>
      <c r="I62" t="str">
        <f t="shared" si="2"/>
        <v>N/A</v>
      </c>
      <c r="J62">
        <f t="shared" si="3"/>
        <v>0.04</v>
      </c>
      <c r="K62">
        <f t="shared" si="4"/>
        <v>0</v>
      </c>
      <c r="L62">
        <f t="shared" si="5"/>
        <v>0</v>
      </c>
      <c r="M62">
        <f t="shared" si="6"/>
        <v>0.21</v>
      </c>
      <c r="N62">
        <f t="shared" si="7"/>
        <v>0</v>
      </c>
    </row>
    <row r="63" spans="1:14" x14ac:dyDescent="0.3">
      <c r="A63" s="1">
        <v>2</v>
      </c>
      <c r="B63" t="s">
        <v>94</v>
      </c>
      <c r="C63" t="s">
        <v>8572</v>
      </c>
      <c r="F63">
        <v>0.08</v>
      </c>
      <c r="I63" t="str">
        <f t="shared" si="2"/>
        <v>N/A</v>
      </c>
      <c r="J63">
        <f t="shared" si="3"/>
        <v>1.6E-2</v>
      </c>
      <c r="K63">
        <f t="shared" si="4"/>
        <v>0</v>
      </c>
      <c r="L63">
        <f t="shared" si="5"/>
        <v>0</v>
      </c>
      <c r="M63">
        <f t="shared" si="6"/>
        <v>0.08</v>
      </c>
      <c r="N63">
        <f t="shared" si="7"/>
        <v>0</v>
      </c>
    </row>
    <row r="64" spans="1:14" x14ac:dyDescent="0.3">
      <c r="A64" s="1">
        <v>3</v>
      </c>
      <c r="B64" t="s">
        <v>96</v>
      </c>
      <c r="C64" t="s">
        <v>4877</v>
      </c>
      <c r="F64">
        <v>0.12</v>
      </c>
      <c r="I64" t="str">
        <f t="shared" si="2"/>
        <v>N/A</v>
      </c>
      <c r="J64">
        <f t="shared" si="3"/>
        <v>8.900000000000001E-2</v>
      </c>
      <c r="K64">
        <f t="shared" si="4"/>
        <v>0</v>
      </c>
      <c r="L64">
        <f t="shared" si="5"/>
        <v>0</v>
      </c>
      <c r="M64">
        <f t="shared" si="6"/>
        <v>0.12</v>
      </c>
      <c r="N64">
        <f t="shared" si="7"/>
        <v>0</v>
      </c>
    </row>
    <row r="65" spans="1:14" x14ac:dyDescent="0.3">
      <c r="A65" s="1">
        <v>4</v>
      </c>
      <c r="B65" t="s">
        <v>98</v>
      </c>
      <c r="C65" t="s">
        <v>255</v>
      </c>
      <c r="F65">
        <v>0.09</v>
      </c>
      <c r="I65" t="str">
        <f t="shared" si="2"/>
        <v>N/A</v>
      </c>
      <c r="J65">
        <f t="shared" si="3"/>
        <v>0.15</v>
      </c>
      <c r="K65">
        <f t="shared" si="4"/>
        <v>0</v>
      </c>
      <c r="L65">
        <f t="shared" si="5"/>
        <v>0</v>
      </c>
      <c r="M65">
        <f t="shared" si="6"/>
        <v>0.09</v>
      </c>
      <c r="N65">
        <f t="shared" si="7"/>
        <v>0</v>
      </c>
    </row>
    <row r="66" spans="1:14" x14ac:dyDescent="0.3">
      <c r="A66" s="1">
        <v>5</v>
      </c>
      <c r="B66" t="s">
        <v>100</v>
      </c>
      <c r="C66" t="s">
        <v>9241</v>
      </c>
      <c r="I66" t="str">
        <f t="shared" si="2"/>
        <v>N/A</v>
      </c>
      <c r="J66">
        <f t="shared" si="3"/>
        <v>0.25879999999999997</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4995</v>
      </c>
      <c r="I68" t="str">
        <f t="shared" si="2"/>
        <v>N/A</v>
      </c>
      <c r="J68">
        <f t="shared" si="3"/>
        <v>3220000000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9219</v>
      </c>
      <c r="I70" t="str">
        <f t="shared" si="2"/>
        <v>N/A</v>
      </c>
      <c r="J70" t="str">
        <f t="shared" si="3"/>
        <v>26.58</v>
      </c>
      <c r="K70">
        <f t="shared" si="4"/>
        <v>0</v>
      </c>
      <c r="L70">
        <f t="shared" si="5"/>
        <v>0</v>
      </c>
      <c r="M70">
        <f t="shared" si="6"/>
        <v>0</v>
      </c>
      <c r="N70">
        <f t="shared" si="7"/>
        <v>0</v>
      </c>
    </row>
    <row r="71" spans="1:14" x14ac:dyDescent="0.3">
      <c r="A71" s="1">
        <v>3</v>
      </c>
      <c r="B71" t="s">
        <v>105</v>
      </c>
      <c r="C71" t="s">
        <v>9242</v>
      </c>
      <c r="I71" t="str">
        <f t="shared" si="2"/>
        <v>N/A</v>
      </c>
      <c r="J71" t="str">
        <f t="shared" si="3"/>
        <v>22.37</v>
      </c>
      <c r="K71">
        <f t="shared" si="4"/>
        <v>0</v>
      </c>
      <c r="L71">
        <f t="shared" si="5"/>
        <v>0</v>
      </c>
      <c r="M71">
        <f t="shared" si="6"/>
        <v>0</v>
      </c>
      <c r="N71">
        <f t="shared" si="7"/>
        <v>0</v>
      </c>
    </row>
    <row r="72" spans="1:14" x14ac:dyDescent="0.3">
      <c r="A72" s="1">
        <v>4</v>
      </c>
      <c r="B72" t="s">
        <v>107</v>
      </c>
      <c r="C72" t="s">
        <v>218</v>
      </c>
      <c r="I72" t="str">
        <f t="shared" si="2"/>
        <v>N/A</v>
      </c>
      <c r="J72" t="str">
        <f t="shared" si="3"/>
        <v>1.65</v>
      </c>
      <c r="K72">
        <f t="shared" si="4"/>
        <v>0</v>
      </c>
      <c r="L72">
        <f t="shared" si="5"/>
        <v>0</v>
      </c>
      <c r="M72">
        <f t="shared" si="6"/>
        <v>0</v>
      </c>
      <c r="N72">
        <f t="shared" si="7"/>
        <v>0</v>
      </c>
    </row>
    <row r="73" spans="1:14" x14ac:dyDescent="0.3">
      <c r="A73" s="1">
        <v>5</v>
      </c>
      <c r="B73" t="s">
        <v>109</v>
      </c>
      <c r="C73" t="s">
        <v>9243</v>
      </c>
      <c r="I73" t="str">
        <f t="shared" si="2"/>
        <v>N/A</v>
      </c>
      <c r="J73" t="str">
        <f t="shared" si="3"/>
        <v>5.38</v>
      </c>
      <c r="K73">
        <f t="shared" si="4"/>
        <v>0</v>
      </c>
      <c r="L73">
        <f t="shared" si="5"/>
        <v>0</v>
      </c>
      <c r="M73">
        <f t="shared" si="6"/>
        <v>0</v>
      </c>
      <c r="N73">
        <f t="shared" si="7"/>
        <v>0</v>
      </c>
    </row>
    <row r="74" spans="1:14" x14ac:dyDescent="0.3">
      <c r="A74" s="1">
        <v>6</v>
      </c>
      <c r="B74" t="s">
        <v>111</v>
      </c>
      <c r="C74" t="s">
        <v>9244</v>
      </c>
      <c r="I74" t="str">
        <f t="shared" si="2"/>
        <v>N/A</v>
      </c>
      <c r="J74" t="str">
        <f t="shared" si="3"/>
        <v>21.75</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9245</v>
      </c>
      <c r="I81" t="str">
        <f t="shared" si="2"/>
        <v>N/A</v>
      </c>
      <c r="J81">
        <f t="shared" si="3"/>
        <v>0.2089</v>
      </c>
      <c r="K81">
        <f t="shared" si="4"/>
        <v>0</v>
      </c>
      <c r="L81">
        <f t="shared" si="5"/>
        <v>0</v>
      </c>
      <c r="M81">
        <f t="shared" si="6"/>
        <v>0</v>
      </c>
      <c r="N81">
        <f t="shared" si="7"/>
        <v>0</v>
      </c>
    </row>
    <row r="82" spans="1:14" x14ac:dyDescent="0.3">
      <c r="A82" s="1">
        <v>1</v>
      </c>
      <c r="B82" t="s">
        <v>121</v>
      </c>
      <c r="C82" t="s">
        <v>9246</v>
      </c>
      <c r="I82" t="str">
        <f t="shared" si="2"/>
        <v>N/A</v>
      </c>
      <c r="J82">
        <f t="shared" si="3"/>
        <v>0.32250000000000001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9247</v>
      </c>
      <c r="I84" t="str">
        <f t="shared" si="2"/>
        <v>N/A</v>
      </c>
      <c r="J84">
        <f t="shared" si="3"/>
        <v>0.40840000000000004</v>
      </c>
      <c r="K84">
        <f t="shared" si="4"/>
        <v>0</v>
      </c>
      <c r="L84">
        <f t="shared" si="5"/>
        <v>0</v>
      </c>
      <c r="M84">
        <f t="shared" si="6"/>
        <v>0</v>
      </c>
      <c r="N84">
        <f t="shared" si="7"/>
        <v>0</v>
      </c>
    </row>
    <row r="85" spans="1:14" x14ac:dyDescent="0.3">
      <c r="A85" s="1">
        <v>1</v>
      </c>
      <c r="B85" t="s">
        <v>124</v>
      </c>
      <c r="C85" t="s">
        <v>9248</v>
      </c>
      <c r="I85" t="str">
        <f t="shared" si="2"/>
        <v>N/A</v>
      </c>
      <c r="J85">
        <f t="shared" si="3"/>
        <v>0.7743000000000001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9249</v>
      </c>
      <c r="I87" t="str">
        <f t="shared" si="2"/>
        <v>N/A</v>
      </c>
      <c r="J87">
        <f t="shared" si="3"/>
        <v>598190000</v>
      </c>
      <c r="K87">
        <f t="shared" si="4"/>
        <v>0</v>
      </c>
      <c r="L87">
        <f t="shared" si="5"/>
        <v>0</v>
      </c>
      <c r="M87">
        <f t="shared" si="6"/>
        <v>0</v>
      </c>
      <c r="N87">
        <f t="shared" si="7"/>
        <v>0</v>
      </c>
    </row>
    <row r="88" spans="1:14" x14ac:dyDescent="0.3">
      <c r="A88" s="1">
        <v>1</v>
      </c>
      <c r="B88" t="s">
        <v>128</v>
      </c>
      <c r="C88" t="s">
        <v>9250</v>
      </c>
      <c r="I88" t="str">
        <f t="shared" si="2"/>
        <v>N/A</v>
      </c>
      <c r="J88" t="str">
        <f t="shared" si="3"/>
        <v>8.42</v>
      </c>
      <c r="K88">
        <f t="shared" si="4"/>
        <v>0</v>
      </c>
      <c r="L88">
        <f t="shared" si="5"/>
        <v>0</v>
      </c>
      <c r="M88">
        <f t="shared" si="6"/>
        <v>0</v>
      </c>
      <c r="N88">
        <f t="shared" si="7"/>
        <v>0</v>
      </c>
    </row>
    <row r="89" spans="1:14" x14ac:dyDescent="0.3">
      <c r="A89" s="1">
        <v>2</v>
      </c>
      <c r="B89" t="s">
        <v>130</v>
      </c>
      <c r="C89" t="s">
        <v>2129</v>
      </c>
      <c r="I89" t="str">
        <f t="shared" si="2"/>
        <v>N/A</v>
      </c>
      <c r="J89">
        <f t="shared" si="3"/>
        <v>-4.2999999999999997E-2</v>
      </c>
      <c r="K89">
        <f t="shared" si="4"/>
        <v>0</v>
      </c>
      <c r="L89">
        <f t="shared" si="5"/>
        <v>0</v>
      </c>
      <c r="M89">
        <f t="shared" si="6"/>
        <v>0</v>
      </c>
      <c r="N89">
        <f t="shared" si="7"/>
        <v>0</v>
      </c>
    </row>
    <row r="90" spans="1:14" x14ac:dyDescent="0.3">
      <c r="A90" s="1">
        <v>3</v>
      </c>
      <c r="B90" t="s">
        <v>132</v>
      </c>
      <c r="C90" t="s">
        <v>9251</v>
      </c>
      <c r="I90" t="str">
        <f t="shared" si="2"/>
        <v>N/A</v>
      </c>
      <c r="J90">
        <f t="shared" si="3"/>
        <v>354680000</v>
      </c>
      <c r="K90">
        <f t="shared" si="4"/>
        <v>0</v>
      </c>
      <c r="L90">
        <f t="shared" si="5"/>
        <v>0</v>
      </c>
      <c r="M90">
        <f t="shared" si="6"/>
        <v>0</v>
      </c>
      <c r="N90">
        <f t="shared" si="7"/>
        <v>0</v>
      </c>
    </row>
    <row r="91" spans="1:14" x14ac:dyDescent="0.3">
      <c r="A91" s="1">
        <v>4</v>
      </c>
      <c r="B91" t="s">
        <v>134</v>
      </c>
      <c r="C91" t="s">
        <v>9252</v>
      </c>
      <c r="I91" t="str">
        <f t="shared" si="2"/>
        <v>N/A</v>
      </c>
      <c r="J91">
        <f t="shared" si="3"/>
        <v>202070000</v>
      </c>
      <c r="K91">
        <f t="shared" si="4"/>
        <v>0</v>
      </c>
      <c r="L91">
        <f t="shared" si="5"/>
        <v>0</v>
      </c>
      <c r="M91">
        <f t="shared" si="6"/>
        <v>0</v>
      </c>
      <c r="N91">
        <f t="shared" si="7"/>
        <v>0</v>
      </c>
    </row>
    <row r="92" spans="1:14" x14ac:dyDescent="0.3">
      <c r="A92" s="1">
        <v>5</v>
      </c>
      <c r="B92" t="s">
        <v>136</v>
      </c>
      <c r="C92" t="s">
        <v>9253</v>
      </c>
      <c r="I92" t="str">
        <f t="shared" si="2"/>
        <v>N/A</v>
      </c>
      <c r="J92">
        <f t="shared" si="3"/>
        <v>124980000</v>
      </c>
      <c r="K92">
        <f t="shared" si="4"/>
        <v>0</v>
      </c>
      <c r="L92">
        <f t="shared" si="5"/>
        <v>0</v>
      </c>
      <c r="M92">
        <f t="shared" si="6"/>
        <v>0</v>
      </c>
      <c r="N92">
        <f t="shared" si="7"/>
        <v>0</v>
      </c>
    </row>
    <row r="93" spans="1:14" x14ac:dyDescent="0.3">
      <c r="A93" s="1">
        <v>6</v>
      </c>
      <c r="B93" t="s">
        <v>138</v>
      </c>
      <c r="C93" t="s">
        <v>5717</v>
      </c>
      <c r="I93" t="str">
        <f t="shared" si="2"/>
        <v>N/A</v>
      </c>
      <c r="J93" t="str">
        <f t="shared" si="3"/>
        <v>1.74</v>
      </c>
      <c r="K93">
        <f t="shared" si="4"/>
        <v>0</v>
      </c>
      <c r="L93">
        <f t="shared" si="5"/>
        <v>0</v>
      </c>
      <c r="M93">
        <f t="shared" si="6"/>
        <v>0</v>
      </c>
      <c r="N93">
        <f t="shared" si="7"/>
        <v>0</v>
      </c>
    </row>
    <row r="94" spans="1:14" x14ac:dyDescent="0.3">
      <c r="A94" s="1">
        <v>7</v>
      </c>
      <c r="B94" t="s">
        <v>139</v>
      </c>
      <c r="C94" t="s">
        <v>4575</v>
      </c>
      <c r="I94" t="str">
        <f t="shared" si="2"/>
        <v>N/A</v>
      </c>
      <c r="J94">
        <f t="shared" si="3"/>
        <v>2.7000000000000003E-2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9254</v>
      </c>
      <c r="I96" t="str">
        <f t="shared" si="2"/>
        <v>N/A</v>
      </c>
      <c r="J96">
        <f t="shared" si="3"/>
        <v>101260000</v>
      </c>
      <c r="K96">
        <f t="shared" si="4"/>
        <v>0</v>
      </c>
      <c r="L96">
        <f t="shared" si="5"/>
        <v>0</v>
      </c>
      <c r="M96">
        <f t="shared" si="6"/>
        <v>0</v>
      </c>
      <c r="N96">
        <f t="shared" si="7"/>
        <v>0</v>
      </c>
    </row>
    <row r="97" spans="1:14" x14ac:dyDescent="0.3">
      <c r="A97" s="1">
        <v>1</v>
      </c>
      <c r="B97" t="s">
        <v>142</v>
      </c>
      <c r="C97" t="s">
        <v>9255</v>
      </c>
      <c r="I97" t="str">
        <f t="shared" si="2"/>
        <v>N/A</v>
      </c>
      <c r="J97" t="str">
        <f t="shared" si="3"/>
        <v>1.46</v>
      </c>
      <c r="K97">
        <f t="shared" si="4"/>
        <v>0</v>
      </c>
      <c r="L97">
        <f t="shared" si="5"/>
        <v>0</v>
      </c>
      <c r="M97">
        <f t="shared" si="6"/>
        <v>0</v>
      </c>
      <c r="N97">
        <f t="shared" si="7"/>
        <v>0</v>
      </c>
    </row>
    <row r="98" spans="1:14" x14ac:dyDescent="0.3">
      <c r="A98" s="1">
        <v>2</v>
      </c>
      <c r="B98" t="s">
        <v>144</v>
      </c>
      <c r="I98" t="str">
        <f t="shared" si="2"/>
        <v>N/A</v>
      </c>
      <c r="J98">
        <f t="shared" si="3"/>
        <v>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C100" t="s">
        <v>6498</v>
      </c>
      <c r="I100" t="str">
        <f t="shared" si="2"/>
        <v>N/A</v>
      </c>
      <c r="J100" t="str">
        <f t="shared" si="3"/>
        <v>1.54</v>
      </c>
      <c r="K100">
        <f t="shared" si="4"/>
        <v>0</v>
      </c>
      <c r="L100">
        <f t="shared" si="5"/>
        <v>0</v>
      </c>
      <c r="M100">
        <f t="shared" si="6"/>
        <v>0</v>
      </c>
      <c r="N100">
        <f t="shared" si="7"/>
        <v>0</v>
      </c>
    </row>
    <row r="101" spans="1:14" x14ac:dyDescent="0.3">
      <c r="A101" s="1">
        <v>5</v>
      </c>
      <c r="B101" t="s">
        <v>149</v>
      </c>
      <c r="C101" t="s">
        <v>5119</v>
      </c>
      <c r="I101" t="str">
        <f t="shared" si="2"/>
        <v>N/A</v>
      </c>
      <c r="J101" t="str">
        <f t="shared" si="3"/>
        <v>2.13</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5799</v>
      </c>
      <c r="I103" t="str">
        <f t="shared" si="2"/>
        <v>N/A</v>
      </c>
      <c r="J103">
        <f t="shared" si="3"/>
        <v>160200000</v>
      </c>
      <c r="K103">
        <f t="shared" si="4"/>
        <v>0</v>
      </c>
      <c r="L103">
        <f t="shared" si="5"/>
        <v>0</v>
      </c>
      <c r="M103">
        <f t="shared" si="6"/>
        <v>0</v>
      </c>
      <c r="N103">
        <f t="shared" si="7"/>
        <v>0</v>
      </c>
    </row>
    <row r="104" spans="1:14" x14ac:dyDescent="0.3">
      <c r="A104" s="1">
        <v>1</v>
      </c>
      <c r="B104" t="s">
        <v>152</v>
      </c>
      <c r="C104" t="s">
        <v>9256</v>
      </c>
      <c r="I104" t="str">
        <f t="shared" si="2"/>
        <v>N/A</v>
      </c>
      <c r="J104">
        <f t="shared" si="3"/>
        <v>147070000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7487</v>
      </c>
      <c r="I106" t="str">
        <f t="shared" si="2"/>
        <v>N/A</v>
      </c>
      <c r="J106" t="str">
        <f t="shared" si="3"/>
        <v>1.08</v>
      </c>
      <c r="K106">
        <f t="shared" si="4"/>
        <v>0</v>
      </c>
      <c r="L106">
        <f t="shared" si="5"/>
        <v>0</v>
      </c>
      <c r="M106">
        <f t="shared" si="6"/>
        <v>0</v>
      </c>
      <c r="N106">
        <f t="shared" si="7"/>
        <v>0</v>
      </c>
    </row>
    <row r="107" spans="1:14" x14ac:dyDescent="0.3">
      <c r="A107" s="1">
        <v>1</v>
      </c>
      <c r="B107" t="s">
        <v>153</v>
      </c>
      <c r="C107" t="s">
        <v>9257</v>
      </c>
      <c r="I107" t="str">
        <f t="shared" si="2"/>
        <v>N/A</v>
      </c>
      <c r="J107">
        <f t="shared" si="3"/>
        <v>-0.2472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9258</v>
      </c>
      <c r="I109" t="str">
        <f t="shared" si="2"/>
        <v>N/A</v>
      </c>
      <c r="J109" t="str">
        <f t="shared" si="3"/>
        <v>68.00</v>
      </c>
      <c r="K109">
        <f t="shared" si="4"/>
        <v>0</v>
      </c>
      <c r="L109">
        <f t="shared" si="5"/>
        <v>0</v>
      </c>
      <c r="M109">
        <f t="shared" si="6"/>
        <v>0</v>
      </c>
      <c r="N109">
        <f t="shared" si="7"/>
        <v>0</v>
      </c>
    </row>
    <row r="110" spans="1:14" x14ac:dyDescent="0.3">
      <c r="A110" s="1">
        <v>4</v>
      </c>
      <c r="B110" t="s">
        <v>159</v>
      </c>
      <c r="C110" t="s">
        <v>9259</v>
      </c>
      <c r="I110" t="str">
        <f t="shared" si="2"/>
        <v>N/A</v>
      </c>
      <c r="J110" t="str">
        <f t="shared" si="3"/>
        <v>44.83</v>
      </c>
      <c r="K110">
        <f t="shared" si="4"/>
        <v>0</v>
      </c>
      <c r="L110">
        <f t="shared" si="5"/>
        <v>0</v>
      </c>
      <c r="M110">
        <f t="shared" si="6"/>
        <v>0</v>
      </c>
      <c r="N110">
        <f t="shared" si="7"/>
        <v>0</v>
      </c>
    </row>
    <row r="111" spans="1:14" x14ac:dyDescent="0.3">
      <c r="A111" s="1">
        <v>5</v>
      </c>
      <c r="B111" t="s">
        <v>161</v>
      </c>
      <c r="C111" t="s">
        <v>9260</v>
      </c>
      <c r="I111" t="str">
        <f t="shared" si="2"/>
        <v>N/A</v>
      </c>
      <c r="J111" t="str">
        <f t="shared" si="3"/>
        <v>47.12</v>
      </c>
      <c r="K111">
        <f t="shared" si="4"/>
        <v>0</v>
      </c>
      <c r="L111">
        <f t="shared" si="5"/>
        <v>0</v>
      </c>
      <c r="M111">
        <f t="shared" si="6"/>
        <v>0</v>
      </c>
      <c r="N111">
        <f t="shared" si="7"/>
        <v>0</v>
      </c>
    </row>
    <row r="112" spans="1:14" x14ac:dyDescent="0.3">
      <c r="A112" s="1">
        <v>6</v>
      </c>
      <c r="B112" t="s">
        <v>163</v>
      </c>
      <c r="C112" t="s">
        <v>9261</v>
      </c>
      <c r="I112" t="str">
        <f t="shared" si="2"/>
        <v>N/A</v>
      </c>
      <c r="J112" t="str">
        <f t="shared" si="3"/>
        <v>48.78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9262</v>
      </c>
      <c r="I114" t="str">
        <f t="shared" si="2"/>
        <v>N/A</v>
      </c>
      <c r="J114" t="str">
        <f t="shared" si="3"/>
        <v>718.87k</v>
      </c>
      <c r="K114">
        <f t="shared" si="4"/>
        <v>0</v>
      </c>
      <c r="L114">
        <f t="shared" si="5"/>
        <v>0</v>
      </c>
      <c r="M114">
        <f t="shared" si="6"/>
        <v>0</v>
      </c>
      <c r="N114">
        <f t="shared" si="7"/>
        <v>0</v>
      </c>
    </row>
    <row r="115" spans="1:14" x14ac:dyDescent="0.3">
      <c r="A115" s="1">
        <v>1</v>
      </c>
      <c r="B115" t="s">
        <v>167</v>
      </c>
      <c r="C115" t="s">
        <v>9263</v>
      </c>
      <c r="I115" t="str">
        <f t="shared" si="2"/>
        <v>N/A</v>
      </c>
      <c r="J115" t="str">
        <f t="shared" si="3"/>
        <v>787.78k</v>
      </c>
      <c r="K115">
        <f t="shared" si="4"/>
        <v>0</v>
      </c>
      <c r="L115">
        <f t="shared" si="5"/>
        <v>0</v>
      </c>
      <c r="M115">
        <f t="shared" si="6"/>
        <v>0</v>
      </c>
      <c r="N115">
        <f t="shared" si="7"/>
        <v>0</v>
      </c>
    </row>
    <row r="116" spans="1:14" x14ac:dyDescent="0.3">
      <c r="A116" s="1">
        <v>2</v>
      </c>
      <c r="B116" t="s">
        <v>169</v>
      </c>
      <c r="C116" t="s">
        <v>9264</v>
      </c>
      <c r="I116" t="str">
        <f t="shared" si="2"/>
        <v>N/A</v>
      </c>
      <c r="J116">
        <f t="shared" si="3"/>
        <v>69440000</v>
      </c>
      <c r="K116">
        <f t="shared" si="4"/>
        <v>0</v>
      </c>
      <c r="L116">
        <f t="shared" si="5"/>
        <v>0</v>
      </c>
      <c r="M116">
        <f t="shared" si="6"/>
        <v>0</v>
      </c>
      <c r="N116">
        <f t="shared" si="7"/>
        <v>0</v>
      </c>
    </row>
    <row r="117" spans="1:14" x14ac:dyDescent="0.3">
      <c r="A117" s="1">
        <v>3</v>
      </c>
      <c r="B117" t="s">
        <v>171</v>
      </c>
      <c r="C117" t="s">
        <v>9265</v>
      </c>
      <c r="I117" t="str">
        <f t="shared" si="2"/>
        <v>N/A</v>
      </c>
      <c r="J117">
        <f t="shared" si="3"/>
        <v>68900000</v>
      </c>
      <c r="K117">
        <f t="shared" si="4"/>
        <v>0</v>
      </c>
      <c r="L117">
        <f t="shared" si="5"/>
        <v>0</v>
      </c>
      <c r="M117">
        <f t="shared" si="6"/>
        <v>0</v>
      </c>
      <c r="N117">
        <f t="shared" si="7"/>
        <v>0</v>
      </c>
    </row>
    <row r="118" spans="1:14" x14ac:dyDescent="0.3">
      <c r="A118" s="1">
        <v>4</v>
      </c>
      <c r="B118" t="s">
        <v>173</v>
      </c>
      <c r="C118" t="s">
        <v>4225</v>
      </c>
      <c r="I118" t="str">
        <f t="shared" si="2"/>
        <v>N/A</v>
      </c>
      <c r="J118">
        <f t="shared" si="3"/>
        <v>1.3200000000000002E-2</v>
      </c>
      <c r="K118">
        <f t="shared" si="4"/>
        <v>0</v>
      </c>
      <c r="L118">
        <f t="shared" si="5"/>
        <v>0</v>
      </c>
      <c r="M118">
        <f t="shared" si="6"/>
        <v>0</v>
      </c>
      <c r="N118">
        <f t="shared" si="7"/>
        <v>0</v>
      </c>
    </row>
    <row r="119" spans="1:14" x14ac:dyDescent="0.3">
      <c r="A119" s="1">
        <v>5</v>
      </c>
      <c r="B119" t="s">
        <v>174</v>
      </c>
      <c r="C119" t="s">
        <v>9266</v>
      </c>
      <c r="I119" t="str">
        <f t="shared" si="2"/>
        <v>N/A</v>
      </c>
      <c r="J119">
        <f t="shared" si="3"/>
        <v>1.0629999999999999</v>
      </c>
      <c r="K119">
        <f t="shared" si="4"/>
        <v>0</v>
      </c>
      <c r="L119">
        <f t="shared" si="5"/>
        <v>0</v>
      </c>
      <c r="M119">
        <f t="shared" si="6"/>
        <v>0</v>
      </c>
      <c r="N119">
        <f t="shared" si="7"/>
        <v>0</v>
      </c>
    </row>
    <row r="120" spans="1:14" x14ac:dyDescent="0.3">
      <c r="A120" s="1">
        <v>6</v>
      </c>
      <c r="B120" t="s">
        <v>175</v>
      </c>
      <c r="C120" t="s">
        <v>6485</v>
      </c>
      <c r="I120" t="str">
        <f t="shared" si="2"/>
        <v>N/A</v>
      </c>
      <c r="J120">
        <f t="shared" si="3"/>
        <v>4630000</v>
      </c>
      <c r="K120">
        <f t="shared" si="4"/>
        <v>0</v>
      </c>
      <c r="L120">
        <f t="shared" si="5"/>
        <v>0</v>
      </c>
      <c r="M120">
        <f t="shared" si="6"/>
        <v>0</v>
      </c>
      <c r="N120">
        <f t="shared" si="7"/>
        <v>0</v>
      </c>
    </row>
    <row r="121" spans="1:14" x14ac:dyDescent="0.3">
      <c r="A121" s="1">
        <v>7</v>
      </c>
      <c r="B121" t="s">
        <v>176</v>
      </c>
      <c r="C121" t="s">
        <v>9267</v>
      </c>
      <c r="I121" t="str">
        <f t="shared" si="2"/>
        <v>N/A</v>
      </c>
      <c r="J121" t="str">
        <f t="shared" si="3"/>
        <v>5.99</v>
      </c>
      <c r="K121">
        <f t="shared" si="4"/>
        <v>0</v>
      </c>
      <c r="L121">
        <f t="shared" si="5"/>
        <v>0</v>
      </c>
      <c r="M121">
        <f t="shared" si="6"/>
        <v>0</v>
      </c>
      <c r="N121">
        <f t="shared" si="7"/>
        <v>0</v>
      </c>
    </row>
    <row r="122" spans="1:14" x14ac:dyDescent="0.3">
      <c r="A122" s="1">
        <v>8</v>
      </c>
      <c r="B122" t="s">
        <v>177</v>
      </c>
      <c r="C122" t="s">
        <v>4908</v>
      </c>
      <c r="I122" t="str">
        <f t="shared" si="2"/>
        <v>N/A</v>
      </c>
      <c r="J122">
        <f t="shared" si="3"/>
        <v>7.5300000000000006E-2</v>
      </c>
      <c r="K122">
        <f t="shared" si="4"/>
        <v>0</v>
      </c>
      <c r="L122">
        <f t="shared" si="5"/>
        <v>0</v>
      </c>
      <c r="M122">
        <f t="shared" si="6"/>
        <v>0</v>
      </c>
      <c r="N122">
        <f t="shared" si="7"/>
        <v>0</v>
      </c>
    </row>
    <row r="123" spans="1:14" x14ac:dyDescent="0.3">
      <c r="A123" s="1">
        <v>9</v>
      </c>
      <c r="B123" t="s">
        <v>178</v>
      </c>
      <c r="C123" t="s">
        <v>9268</v>
      </c>
      <c r="I123" t="str">
        <f t="shared" si="2"/>
        <v>N/A</v>
      </c>
      <c r="J123">
        <f t="shared" si="3"/>
        <v>4230000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I127" t="str">
        <f t="shared" si="8"/>
        <v>N/A</v>
      </c>
      <c r="J127">
        <f t="shared" si="9"/>
        <v>0</v>
      </c>
      <c r="K127">
        <f t="shared" si="10"/>
        <v>0</v>
      </c>
      <c r="L127">
        <f t="shared" si="11"/>
        <v>0</v>
      </c>
      <c r="M127">
        <f t="shared" si="12"/>
        <v>0</v>
      </c>
      <c r="N127">
        <f t="shared" si="13"/>
        <v>0</v>
      </c>
    </row>
    <row r="128" spans="1:14" x14ac:dyDescent="0.3">
      <c r="A128" s="1">
        <v>3</v>
      </c>
      <c r="B128" t="s">
        <v>183</v>
      </c>
      <c r="I128" t="str">
        <f t="shared" si="8"/>
        <v>N/A</v>
      </c>
      <c r="J128">
        <f t="shared" si="9"/>
        <v>0</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1180</v>
      </c>
      <c r="I133" t="str">
        <f t="shared" si="8"/>
        <v>N/A</v>
      </c>
      <c r="J133" t="str">
        <f t="shared" si="9"/>
        <v>4/1</v>
      </c>
      <c r="K133">
        <f t="shared" si="10"/>
        <v>0</v>
      </c>
      <c r="L133">
        <f t="shared" si="11"/>
        <v>0</v>
      </c>
      <c r="M133">
        <f t="shared" si="12"/>
        <v>0</v>
      </c>
      <c r="N133">
        <f t="shared" si="13"/>
        <v>0</v>
      </c>
    </row>
    <row r="134" spans="1:14" x14ac:dyDescent="0.3">
      <c r="A134" s="1">
        <v>9</v>
      </c>
      <c r="B134" t="s">
        <v>190</v>
      </c>
      <c r="C134" t="s">
        <v>9269</v>
      </c>
      <c r="I134" t="str">
        <f t="shared" si="8"/>
        <v>N/A</v>
      </c>
      <c r="J134" t="str">
        <f t="shared" si="9"/>
        <v>Jan 13, 2014</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9270</v>
      </c>
      <c r="C138" t="s">
        <v>3571</v>
      </c>
      <c r="D138" t="s">
        <v>1813</v>
      </c>
      <c r="F138">
        <v>56</v>
      </c>
      <c r="I138" t="str">
        <f t="shared" si="8"/>
        <v>N/A</v>
      </c>
      <c r="J138" t="str">
        <f t="shared" si="9"/>
        <v>Chief Exec. Officer, Pres and Director</v>
      </c>
      <c r="K138">
        <f t="shared" si="10"/>
        <v>1130000</v>
      </c>
      <c r="L138">
        <f t="shared" si="11"/>
        <v>0</v>
      </c>
      <c r="M138">
        <f t="shared" si="12"/>
        <v>56</v>
      </c>
      <c r="N138">
        <f t="shared" si="13"/>
        <v>0</v>
      </c>
    </row>
    <row r="139" spans="1:14" x14ac:dyDescent="0.3">
      <c r="A139" s="1">
        <v>1</v>
      </c>
      <c r="B139" t="s">
        <v>9271</v>
      </c>
      <c r="C139" t="s">
        <v>9272</v>
      </c>
      <c r="D139" t="s">
        <v>9273</v>
      </c>
      <c r="F139">
        <v>53</v>
      </c>
      <c r="I139" t="str">
        <f t="shared" si="8"/>
        <v>N/A</v>
      </c>
      <c r="J139" t="str">
        <f t="shared" si="9"/>
        <v>Chief Financial Officer, Exec. VP and Treasurer</v>
      </c>
      <c r="K139" t="str">
        <f t="shared" si="10"/>
        <v>599.01k</v>
      </c>
      <c r="L139">
        <f t="shared" si="11"/>
        <v>0</v>
      </c>
      <c r="M139">
        <f t="shared" si="12"/>
        <v>53</v>
      </c>
      <c r="N139">
        <f t="shared" si="13"/>
        <v>0</v>
      </c>
    </row>
    <row r="140" spans="1:14" x14ac:dyDescent="0.3">
      <c r="A140" s="1">
        <v>2</v>
      </c>
      <c r="B140" t="s">
        <v>9274</v>
      </c>
      <c r="C140" t="s">
        <v>9275</v>
      </c>
      <c r="D140" t="s">
        <v>9276</v>
      </c>
      <c r="F140">
        <v>43</v>
      </c>
      <c r="I140" t="str">
        <f t="shared" si="8"/>
        <v>N/A</v>
      </c>
      <c r="J140" t="str">
        <f t="shared" si="9"/>
        <v>Chief Accounting Officer, Sr. VP and Global Corp. Controller</v>
      </c>
      <c r="K140" t="str">
        <f t="shared" si="10"/>
        <v>318.94k</v>
      </c>
      <c r="L140">
        <f t="shared" si="11"/>
        <v>0</v>
      </c>
      <c r="M140">
        <f t="shared" si="12"/>
        <v>43</v>
      </c>
      <c r="N140">
        <f t="shared" si="13"/>
        <v>0</v>
      </c>
    </row>
    <row r="141" spans="1:14" x14ac:dyDescent="0.3">
      <c r="A141" s="1">
        <v>3</v>
      </c>
      <c r="B141" t="s">
        <v>9277</v>
      </c>
      <c r="C141" t="s">
        <v>9278</v>
      </c>
      <c r="D141" t="s">
        <v>9279</v>
      </c>
      <c r="F141">
        <v>62</v>
      </c>
      <c r="I141" t="str">
        <f t="shared" si="8"/>
        <v>N/A</v>
      </c>
      <c r="J141" t="str">
        <f t="shared" si="9"/>
        <v>Chief Legal Officer, Sr. VP and Sec.</v>
      </c>
      <c r="K141" t="str">
        <f t="shared" si="10"/>
        <v>476.68k</v>
      </c>
      <c r="L141">
        <f t="shared" si="11"/>
        <v>0</v>
      </c>
      <c r="M141">
        <f t="shared" si="12"/>
        <v>62</v>
      </c>
      <c r="N141">
        <f t="shared" si="13"/>
        <v>0</v>
      </c>
    </row>
    <row r="142" spans="1:14" x14ac:dyDescent="0.3">
      <c r="A142" s="1">
        <v>4</v>
      </c>
      <c r="B142" t="s">
        <v>9280</v>
      </c>
      <c r="C142" t="s">
        <v>9281</v>
      </c>
      <c r="D142" t="s">
        <v>9282</v>
      </c>
      <c r="F142">
        <v>44</v>
      </c>
      <c r="I142" t="str">
        <f t="shared" si="8"/>
        <v>N/A</v>
      </c>
      <c r="J142" t="str">
        <f t="shared" si="9"/>
        <v>Sr. VP of Americas Sales</v>
      </c>
      <c r="K142" t="str">
        <f t="shared" si="10"/>
        <v>571.43k</v>
      </c>
      <c r="L142">
        <f t="shared" si="11"/>
        <v>0</v>
      </c>
      <c r="M142">
        <f t="shared" si="12"/>
        <v>44</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326</v>
      </c>
      <c r="C145" t="s">
        <v>9283</v>
      </c>
      <c r="D145" t="s">
        <v>9284</v>
      </c>
      <c r="E145" t="s">
        <v>9285</v>
      </c>
      <c r="F145" t="s">
        <v>9286</v>
      </c>
      <c r="G145" t="s">
        <v>9233</v>
      </c>
      <c r="I145" t="str">
        <f t="shared" si="8"/>
        <v>pos_trend</v>
      </c>
      <c r="J145">
        <f t="shared" si="9"/>
        <v>376250000</v>
      </c>
      <c r="K145">
        <f t="shared" si="10"/>
        <v>414520000</v>
      </c>
      <c r="L145">
        <f t="shared" si="11"/>
        <v>492100000</v>
      </c>
      <c r="M145">
        <f t="shared" si="12"/>
        <v>556370000</v>
      </c>
      <c r="N145">
        <f t="shared" si="13"/>
        <v>604560000</v>
      </c>
    </row>
    <row r="146" spans="1:14" x14ac:dyDescent="0.3">
      <c r="A146" s="1">
        <v>1</v>
      </c>
      <c r="B146" t="s">
        <v>331</v>
      </c>
      <c r="C146" t="s">
        <v>332</v>
      </c>
      <c r="D146" t="s">
        <v>9287</v>
      </c>
      <c r="E146" t="s">
        <v>9288</v>
      </c>
      <c r="F146" t="s">
        <v>9289</v>
      </c>
      <c r="G146" t="s">
        <v>9290</v>
      </c>
      <c r="I146" t="str">
        <f t="shared" si="8"/>
        <v>N/A</v>
      </c>
      <c r="J146" t="str">
        <f t="shared" si="9"/>
        <v>N/A</v>
      </c>
      <c r="K146">
        <f t="shared" si="10"/>
        <v>0.1017</v>
      </c>
      <c r="L146">
        <f t="shared" si="11"/>
        <v>0.18720000000000001</v>
      </c>
      <c r="M146">
        <f t="shared" si="12"/>
        <v>0.13059999999999999</v>
      </c>
      <c r="N146">
        <f t="shared" si="13"/>
        <v>8.6599999999999996E-2</v>
      </c>
    </row>
    <row r="147" spans="1:14" x14ac:dyDescent="0.3">
      <c r="A147" s="1">
        <v>2</v>
      </c>
      <c r="B147" t="s">
        <v>337</v>
      </c>
      <c r="C147" t="s">
        <v>9291</v>
      </c>
      <c r="D147" t="s">
        <v>9292</v>
      </c>
      <c r="E147" t="s">
        <v>9293</v>
      </c>
      <c r="F147" t="s">
        <v>9294</v>
      </c>
      <c r="G147" t="s">
        <v>9295</v>
      </c>
      <c r="I147" t="str">
        <f t="shared" si="8"/>
        <v>pos_trend</v>
      </c>
      <c r="J147">
        <f t="shared" si="9"/>
        <v>167380000</v>
      </c>
      <c r="K147">
        <f t="shared" si="10"/>
        <v>186980000</v>
      </c>
      <c r="L147">
        <f t="shared" si="11"/>
        <v>218960000</v>
      </c>
      <c r="M147">
        <f t="shared" si="12"/>
        <v>243190000</v>
      </c>
      <c r="N147">
        <f t="shared" si="13"/>
        <v>258970000.00000003</v>
      </c>
    </row>
    <row r="148" spans="1:14" x14ac:dyDescent="0.3">
      <c r="A148" s="1">
        <v>3</v>
      </c>
      <c r="B148" t="s">
        <v>343</v>
      </c>
      <c r="C148" t="s">
        <v>9296</v>
      </c>
      <c r="D148" t="s">
        <v>9297</v>
      </c>
      <c r="E148" t="s">
        <v>8945</v>
      </c>
      <c r="F148" t="s">
        <v>9298</v>
      </c>
      <c r="G148" t="s">
        <v>9299</v>
      </c>
      <c r="I148" t="str">
        <f t="shared" si="8"/>
        <v>pos_trend</v>
      </c>
      <c r="J148">
        <f t="shared" si="9"/>
        <v>161740000</v>
      </c>
      <c r="K148">
        <f t="shared" si="10"/>
        <v>181150000</v>
      </c>
      <c r="L148">
        <f t="shared" si="11"/>
        <v>212580000</v>
      </c>
      <c r="M148">
        <f t="shared" si="12"/>
        <v>235430000</v>
      </c>
      <c r="N148">
        <f t="shared" si="13"/>
        <v>249880000</v>
      </c>
    </row>
    <row r="149" spans="1:14" x14ac:dyDescent="0.3">
      <c r="A149" s="1">
        <v>4</v>
      </c>
      <c r="B149" t="s">
        <v>349</v>
      </c>
      <c r="C149" t="s">
        <v>9300</v>
      </c>
      <c r="D149" t="s">
        <v>2730</v>
      </c>
      <c r="E149" t="s">
        <v>9301</v>
      </c>
      <c r="F149" t="s">
        <v>5300</v>
      </c>
      <c r="G149" t="s">
        <v>9302</v>
      </c>
      <c r="I149" t="str">
        <f t="shared" si="8"/>
        <v>pos_trend</v>
      </c>
      <c r="J149">
        <f t="shared" si="9"/>
        <v>5640000</v>
      </c>
      <c r="K149">
        <f t="shared" si="10"/>
        <v>5830000</v>
      </c>
      <c r="L149">
        <f t="shared" si="11"/>
        <v>6380000</v>
      </c>
      <c r="M149">
        <f t="shared" si="12"/>
        <v>7760000</v>
      </c>
      <c r="N149">
        <f t="shared" si="13"/>
        <v>9090000</v>
      </c>
    </row>
    <row r="150" spans="1:14" x14ac:dyDescent="0.3">
      <c r="A150" s="1">
        <v>5</v>
      </c>
      <c r="B150" t="s">
        <v>355</v>
      </c>
      <c r="C150" t="s">
        <v>3988</v>
      </c>
      <c r="D150" t="s">
        <v>2730</v>
      </c>
      <c r="E150" t="s">
        <v>9301</v>
      </c>
      <c r="F150" t="s">
        <v>5300</v>
      </c>
      <c r="G150" t="s">
        <v>9302</v>
      </c>
      <c r="I150" t="str">
        <f t="shared" si="8"/>
        <v>pos_trend</v>
      </c>
      <c r="J150">
        <f t="shared" si="9"/>
        <v>5600000</v>
      </c>
      <c r="K150">
        <f t="shared" si="10"/>
        <v>5830000</v>
      </c>
      <c r="L150">
        <f t="shared" si="11"/>
        <v>6380000</v>
      </c>
      <c r="M150">
        <f t="shared" si="12"/>
        <v>7760000</v>
      </c>
      <c r="N150">
        <f t="shared" si="13"/>
        <v>9090000</v>
      </c>
    </row>
    <row r="151" spans="1:14" x14ac:dyDescent="0.3">
      <c r="A151" s="1">
        <v>6</v>
      </c>
      <c r="B151" t="s">
        <v>361</v>
      </c>
      <c r="C151" t="s">
        <v>2529</v>
      </c>
      <c r="D151" t="s">
        <v>332</v>
      </c>
      <c r="E151" t="s">
        <v>332</v>
      </c>
      <c r="F151" t="s">
        <v>332</v>
      </c>
      <c r="G151" t="s">
        <v>332</v>
      </c>
      <c r="I151" t="str">
        <f t="shared" si="8"/>
        <v>N/A</v>
      </c>
      <c r="J151" t="str">
        <f t="shared" si="9"/>
        <v>38000</v>
      </c>
      <c r="K151" t="str">
        <f t="shared" si="10"/>
        <v>N/A</v>
      </c>
      <c r="L151" t="str">
        <f t="shared" si="11"/>
        <v>N/A</v>
      </c>
      <c r="M151" t="str">
        <f t="shared" si="12"/>
        <v>N/A</v>
      </c>
      <c r="N151" t="str">
        <f t="shared" si="13"/>
        <v>N/A</v>
      </c>
    </row>
    <row r="152" spans="1:14" x14ac:dyDescent="0.3">
      <c r="A152" s="1">
        <v>7</v>
      </c>
      <c r="B152" t="s">
        <v>367</v>
      </c>
      <c r="C152" t="s">
        <v>332</v>
      </c>
      <c r="D152" t="s">
        <v>9303</v>
      </c>
      <c r="E152" t="s">
        <v>565</v>
      </c>
      <c r="F152" t="s">
        <v>9304</v>
      </c>
      <c r="G152" t="s">
        <v>9305</v>
      </c>
      <c r="I152" t="str">
        <f t="shared" si="8"/>
        <v>N/A</v>
      </c>
      <c r="J152" t="str">
        <f t="shared" si="9"/>
        <v>N/A</v>
      </c>
      <c r="K152">
        <f t="shared" si="10"/>
        <v>0.11710000000000001</v>
      </c>
      <c r="L152">
        <f t="shared" si="11"/>
        <v>0.17100000000000001</v>
      </c>
      <c r="M152">
        <f t="shared" si="12"/>
        <v>0.11070000000000001</v>
      </c>
      <c r="N152">
        <f t="shared" si="13"/>
        <v>6.4899999999999999E-2</v>
      </c>
    </row>
    <row r="153" spans="1:14" x14ac:dyDescent="0.3">
      <c r="A153" s="1">
        <v>8</v>
      </c>
      <c r="B153" t="s">
        <v>372</v>
      </c>
      <c r="C153" t="s">
        <v>9306</v>
      </c>
      <c r="D153" t="s">
        <v>9307</v>
      </c>
      <c r="E153" t="s">
        <v>9308</v>
      </c>
      <c r="F153" t="s">
        <v>9309</v>
      </c>
      <c r="G153" t="s">
        <v>9310</v>
      </c>
      <c r="I153" t="str">
        <f t="shared" si="8"/>
        <v>pos_trend</v>
      </c>
      <c r="J153">
        <f t="shared" si="9"/>
        <v>208870000</v>
      </c>
      <c r="K153">
        <f t="shared" si="10"/>
        <v>227540000</v>
      </c>
      <c r="L153">
        <f t="shared" si="11"/>
        <v>273150000</v>
      </c>
      <c r="M153">
        <f t="shared" si="12"/>
        <v>313180000</v>
      </c>
      <c r="N153">
        <f t="shared" si="13"/>
        <v>345590000</v>
      </c>
    </row>
    <row r="154" spans="1:14" x14ac:dyDescent="0.3">
      <c r="A154" s="1">
        <v>9</v>
      </c>
      <c r="B154" t="s">
        <v>377</v>
      </c>
      <c r="C154" t="s">
        <v>332</v>
      </c>
      <c r="D154" t="s">
        <v>8842</v>
      </c>
      <c r="E154" t="s">
        <v>9311</v>
      </c>
      <c r="F154" t="s">
        <v>9312</v>
      </c>
      <c r="G154" t="s">
        <v>9313</v>
      </c>
      <c r="I154" t="str">
        <f t="shared" si="8"/>
        <v>N/A</v>
      </c>
      <c r="J154" t="str">
        <f t="shared" si="9"/>
        <v>N/A</v>
      </c>
      <c r="K154">
        <f t="shared" si="10"/>
        <v>8.9399999999999993E-2</v>
      </c>
      <c r="L154">
        <f t="shared" si="11"/>
        <v>0.20039999999999999</v>
      </c>
      <c r="M154">
        <f t="shared" si="12"/>
        <v>0.14660000000000001</v>
      </c>
      <c r="N154">
        <f t="shared" si="13"/>
        <v>0.10349999999999999</v>
      </c>
    </row>
    <row r="155" spans="1:14" x14ac:dyDescent="0.3">
      <c r="A155" s="1">
        <v>10</v>
      </c>
      <c r="B155" t="s">
        <v>382</v>
      </c>
      <c r="C155" t="s">
        <v>332</v>
      </c>
      <c r="D155" t="s">
        <v>332</v>
      </c>
      <c r="E155" t="s">
        <v>332</v>
      </c>
      <c r="F155" t="s">
        <v>332</v>
      </c>
      <c r="G155" t="s">
        <v>3875</v>
      </c>
      <c r="I155" t="str">
        <f t="shared" si="8"/>
        <v>N/A</v>
      </c>
      <c r="J155" t="str">
        <f t="shared" si="9"/>
        <v>N/A</v>
      </c>
      <c r="K155" t="str">
        <f t="shared" si="10"/>
        <v>N/A</v>
      </c>
      <c r="L155" t="str">
        <f t="shared" si="11"/>
        <v>N/A</v>
      </c>
      <c r="M155" t="str">
        <f t="shared" si="12"/>
        <v>N/A</v>
      </c>
      <c r="N155">
        <f t="shared" si="13"/>
        <v>0.5716</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320</v>
      </c>
      <c r="D157" s="1" t="s">
        <v>321</v>
      </c>
      <c r="E157" s="1" t="s">
        <v>322</v>
      </c>
      <c r="F157" s="1" t="s">
        <v>323</v>
      </c>
      <c r="G157" s="1" t="s">
        <v>324</v>
      </c>
      <c r="H157" s="1" t="s">
        <v>325</v>
      </c>
      <c r="I157" t="str">
        <f t="shared" si="8"/>
        <v>pos_trend</v>
      </c>
      <c r="J157" t="str">
        <f t="shared" si="9"/>
        <v>2012</v>
      </c>
      <c r="K157" t="str">
        <f t="shared" si="10"/>
        <v>2013</v>
      </c>
      <c r="L157" t="str">
        <f t="shared" si="11"/>
        <v>2014</v>
      </c>
      <c r="M157" t="str">
        <f t="shared" si="12"/>
        <v>2015</v>
      </c>
      <c r="N157" t="str">
        <f t="shared" si="13"/>
        <v>2016</v>
      </c>
    </row>
    <row r="158" spans="1:14" x14ac:dyDescent="0.3">
      <c r="A158" s="1">
        <v>0</v>
      </c>
      <c r="B158" t="s">
        <v>385</v>
      </c>
      <c r="C158" t="s">
        <v>9314</v>
      </c>
      <c r="D158" t="s">
        <v>9315</v>
      </c>
      <c r="E158" t="s">
        <v>9316</v>
      </c>
      <c r="F158" t="s">
        <v>9317</v>
      </c>
      <c r="G158" t="s">
        <v>9318</v>
      </c>
      <c r="I158" t="str">
        <f t="shared" si="8"/>
        <v>N/A</v>
      </c>
      <c r="J158">
        <f t="shared" si="9"/>
        <v>128800000.00000001</v>
      </c>
      <c r="K158">
        <f t="shared" si="10"/>
        <v>127860000</v>
      </c>
      <c r="L158">
        <f t="shared" si="11"/>
        <v>146030000</v>
      </c>
      <c r="M158">
        <f t="shared" si="12"/>
        <v>151730000</v>
      </c>
      <c r="N158">
        <f t="shared" si="13"/>
        <v>151280000</v>
      </c>
    </row>
    <row r="159" spans="1:14" x14ac:dyDescent="0.3">
      <c r="A159" s="1">
        <v>1</v>
      </c>
      <c r="B159" t="s">
        <v>391</v>
      </c>
      <c r="C159" t="s">
        <v>2327</v>
      </c>
      <c r="D159" t="s">
        <v>9319</v>
      </c>
      <c r="E159" t="s">
        <v>9320</v>
      </c>
      <c r="F159" t="s">
        <v>9321</v>
      </c>
      <c r="G159" t="s">
        <v>9322</v>
      </c>
      <c r="I159" t="str">
        <f t="shared" si="8"/>
        <v>N/A</v>
      </c>
      <c r="J159">
        <f t="shared" si="9"/>
        <v>44700000</v>
      </c>
      <c r="K159">
        <f t="shared" si="10"/>
        <v>44550000</v>
      </c>
      <c r="L159">
        <f t="shared" si="11"/>
        <v>48950000</v>
      </c>
      <c r="M159">
        <f t="shared" si="12"/>
        <v>53860000</v>
      </c>
      <c r="N159">
        <f t="shared" si="13"/>
        <v>54740000</v>
      </c>
    </row>
    <row r="160" spans="1:14" x14ac:dyDescent="0.3">
      <c r="A160" s="1">
        <v>2</v>
      </c>
      <c r="B160" t="s">
        <v>397</v>
      </c>
      <c r="C160" t="s">
        <v>9323</v>
      </c>
      <c r="D160" t="s">
        <v>9324</v>
      </c>
      <c r="E160" t="s">
        <v>1891</v>
      </c>
      <c r="F160" t="s">
        <v>9325</v>
      </c>
      <c r="G160" t="s">
        <v>9326</v>
      </c>
      <c r="I160" t="str">
        <f t="shared" si="8"/>
        <v>N/A</v>
      </c>
      <c r="J160">
        <f t="shared" si="9"/>
        <v>84100000</v>
      </c>
      <c r="K160">
        <f t="shared" si="10"/>
        <v>83310000</v>
      </c>
      <c r="L160">
        <f t="shared" si="11"/>
        <v>97070000</v>
      </c>
      <c r="M160">
        <f t="shared" si="12"/>
        <v>97870000</v>
      </c>
      <c r="N160">
        <f t="shared" si="13"/>
        <v>96550000</v>
      </c>
    </row>
    <row r="161" spans="1:14" x14ac:dyDescent="0.3">
      <c r="A161" s="1">
        <v>3</v>
      </c>
      <c r="B161" t="s">
        <v>403</v>
      </c>
      <c r="C161" t="s">
        <v>332</v>
      </c>
      <c r="D161" t="s">
        <v>9327</v>
      </c>
      <c r="E161" t="s">
        <v>9328</v>
      </c>
      <c r="F161" t="s">
        <v>8166</v>
      </c>
      <c r="G161" t="s">
        <v>9329</v>
      </c>
      <c r="I161" t="str">
        <f t="shared" si="8"/>
        <v>N/A</v>
      </c>
      <c r="J161" t="str">
        <f t="shared" si="9"/>
        <v>N/A</v>
      </c>
      <c r="K161">
        <f t="shared" si="10"/>
        <v>-7.3000000000000001E-3</v>
      </c>
      <c r="L161">
        <f t="shared" si="11"/>
        <v>0.1421</v>
      </c>
      <c r="M161">
        <f t="shared" si="12"/>
        <v>3.9100000000000003E-2</v>
      </c>
      <c r="N161">
        <f t="shared" si="13"/>
        <v>-3.0000000000000001E-3</v>
      </c>
    </row>
    <row r="162" spans="1:14" x14ac:dyDescent="0.3">
      <c r="A162" s="1">
        <v>4</v>
      </c>
      <c r="B162" t="s">
        <v>408</v>
      </c>
      <c r="C162" t="s">
        <v>332</v>
      </c>
      <c r="D162" t="s">
        <v>332</v>
      </c>
      <c r="E162" t="s">
        <v>332</v>
      </c>
      <c r="F162" t="s">
        <v>332</v>
      </c>
      <c r="G162" t="s">
        <v>332</v>
      </c>
      <c r="I162" t="str">
        <f t="shared" si="8"/>
        <v>N/A</v>
      </c>
      <c r="J162" t="str">
        <f t="shared" si="9"/>
        <v>N/A</v>
      </c>
      <c r="K162" t="str">
        <f t="shared" si="10"/>
        <v>N/A</v>
      </c>
      <c r="L162" t="str">
        <f t="shared" si="11"/>
        <v>N/A</v>
      </c>
      <c r="M162" t="str">
        <f t="shared" si="12"/>
        <v>N/A</v>
      </c>
      <c r="N162" t="str">
        <f t="shared" si="13"/>
        <v>N/A</v>
      </c>
    </row>
    <row r="163" spans="1:14" x14ac:dyDescent="0.3">
      <c r="A163" s="1">
        <v>5</v>
      </c>
      <c r="B163" t="s">
        <v>409</v>
      </c>
      <c r="C163" t="s">
        <v>332</v>
      </c>
      <c r="D163" t="s">
        <v>3754</v>
      </c>
      <c r="E163" t="s">
        <v>332</v>
      </c>
      <c r="F163" t="s">
        <v>332</v>
      </c>
      <c r="G163" t="s">
        <v>332</v>
      </c>
      <c r="I163" t="str">
        <f t="shared" si="8"/>
        <v>N/A</v>
      </c>
      <c r="J163" t="str">
        <f t="shared" si="9"/>
        <v>N/A</v>
      </c>
      <c r="K163" t="str">
        <f t="shared" si="10"/>
        <v>(1.6M)</v>
      </c>
      <c r="L163" t="str">
        <f t="shared" si="11"/>
        <v>N/A</v>
      </c>
      <c r="M163" t="str">
        <f t="shared" si="12"/>
        <v>N/A</v>
      </c>
      <c r="N163" t="str">
        <f t="shared" si="13"/>
        <v>N/A</v>
      </c>
    </row>
    <row r="164" spans="1:14" x14ac:dyDescent="0.3">
      <c r="A164" s="1">
        <v>6</v>
      </c>
      <c r="B164" t="s">
        <v>412</v>
      </c>
      <c r="C164" t="s">
        <v>332</v>
      </c>
      <c r="D164" t="s">
        <v>9330</v>
      </c>
      <c r="E164" t="s">
        <v>332</v>
      </c>
      <c r="F164" t="s">
        <v>332</v>
      </c>
      <c r="G164" t="s">
        <v>332</v>
      </c>
      <c r="I164" t="str">
        <f t="shared" si="8"/>
        <v>N/A</v>
      </c>
      <c r="J164" t="str">
        <f t="shared" si="9"/>
        <v>N/A</v>
      </c>
      <c r="K164">
        <f t="shared" si="10"/>
        <v>101290000</v>
      </c>
      <c r="L164" t="str">
        <f t="shared" si="11"/>
        <v>N/A</v>
      </c>
      <c r="M164" t="str">
        <f t="shared" si="12"/>
        <v>N/A</v>
      </c>
      <c r="N164" t="str">
        <f t="shared" si="13"/>
        <v>N/A</v>
      </c>
    </row>
    <row r="165" spans="1:14" x14ac:dyDescent="0.3">
      <c r="A165" s="1">
        <v>7</v>
      </c>
      <c r="B165" t="s">
        <v>415</v>
      </c>
      <c r="C165" t="s">
        <v>9331</v>
      </c>
      <c r="D165" t="s">
        <v>9332</v>
      </c>
      <c r="E165" t="s">
        <v>9333</v>
      </c>
      <c r="F165" t="s">
        <v>9334</v>
      </c>
      <c r="G165" t="s">
        <v>9335</v>
      </c>
      <c r="I165" t="str">
        <f t="shared" si="8"/>
        <v>N/A</v>
      </c>
      <c r="J165" t="str">
        <f t="shared" si="9"/>
        <v>(97,000)</v>
      </c>
      <c r="K165" t="str">
        <f t="shared" si="10"/>
        <v>655000</v>
      </c>
      <c r="L165" t="str">
        <f t="shared" si="11"/>
        <v>(394,000)</v>
      </c>
      <c r="M165" t="str">
        <f t="shared" si="12"/>
        <v>64000</v>
      </c>
      <c r="N165" t="str">
        <f t="shared" si="13"/>
        <v>639000</v>
      </c>
    </row>
    <row r="166" spans="1:14" x14ac:dyDescent="0.3">
      <c r="A166" s="1">
        <v>8</v>
      </c>
      <c r="B166" t="s">
        <v>421</v>
      </c>
      <c r="C166" t="s">
        <v>5067</v>
      </c>
      <c r="D166" t="s">
        <v>3105</v>
      </c>
      <c r="E166" t="s">
        <v>9336</v>
      </c>
      <c r="F166" t="s">
        <v>5242</v>
      </c>
      <c r="G166" t="s">
        <v>9337</v>
      </c>
      <c r="I166" t="str">
        <f t="shared" si="8"/>
        <v>N/A</v>
      </c>
      <c r="J166">
        <f t="shared" si="9"/>
        <v>1060000</v>
      </c>
      <c r="K166">
        <f t="shared" si="10"/>
        <v>1170000</v>
      </c>
      <c r="L166">
        <f t="shared" si="11"/>
        <v>1270000</v>
      </c>
      <c r="M166">
        <f t="shared" si="12"/>
        <v>1330000</v>
      </c>
      <c r="N166">
        <f t="shared" si="13"/>
        <v>1160000</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332</v>
      </c>
      <c r="D168" t="s">
        <v>332</v>
      </c>
      <c r="E168" t="s">
        <v>332</v>
      </c>
      <c r="F168" t="s">
        <v>332</v>
      </c>
      <c r="G168" t="s">
        <v>332</v>
      </c>
      <c r="I168" t="str">
        <f t="shared" si="8"/>
        <v>N/A</v>
      </c>
      <c r="J168" t="str">
        <f t="shared" si="9"/>
        <v>N/A</v>
      </c>
      <c r="K168" t="str">
        <f t="shared" si="10"/>
        <v>N/A</v>
      </c>
      <c r="L168" t="str">
        <f t="shared" si="11"/>
        <v>N/A</v>
      </c>
      <c r="M168" t="str">
        <f t="shared" si="12"/>
        <v>N/A</v>
      </c>
      <c r="N168" t="str">
        <f t="shared" si="13"/>
        <v>N/A</v>
      </c>
    </row>
    <row r="169" spans="1:14" x14ac:dyDescent="0.3">
      <c r="A169" s="1">
        <v>11</v>
      </c>
      <c r="B169" t="s">
        <v>434</v>
      </c>
      <c r="C169" t="s">
        <v>332</v>
      </c>
      <c r="D169" t="s">
        <v>332</v>
      </c>
      <c r="E169" t="s">
        <v>332</v>
      </c>
      <c r="F169" t="s">
        <v>332</v>
      </c>
      <c r="G169" t="s">
        <v>332</v>
      </c>
      <c r="I169" t="str">
        <f t="shared" si="8"/>
        <v>N/A</v>
      </c>
      <c r="J169" t="str">
        <f t="shared" si="9"/>
        <v>N/A</v>
      </c>
      <c r="K169" t="str">
        <f t="shared" si="10"/>
        <v>N/A</v>
      </c>
      <c r="L169" t="str">
        <f t="shared" si="11"/>
        <v>N/A</v>
      </c>
      <c r="M169" t="str">
        <f t="shared" si="12"/>
        <v>N/A</v>
      </c>
      <c r="N169" t="str">
        <f t="shared" si="13"/>
        <v>N/A</v>
      </c>
    </row>
    <row r="170" spans="1:14" x14ac:dyDescent="0.3">
      <c r="A170" s="1">
        <v>12</v>
      </c>
      <c r="B170" t="s">
        <v>439</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13</v>
      </c>
      <c r="B171" t="s">
        <v>440</v>
      </c>
      <c r="C171" t="s">
        <v>332</v>
      </c>
      <c r="D171" t="s">
        <v>332</v>
      </c>
      <c r="E171" t="s">
        <v>332</v>
      </c>
      <c r="F171" t="s">
        <v>332</v>
      </c>
      <c r="G171" t="s">
        <v>332</v>
      </c>
      <c r="I171" t="str">
        <f t="shared" si="8"/>
        <v>N/A</v>
      </c>
      <c r="J171" t="str">
        <f t="shared" si="9"/>
        <v>N/A</v>
      </c>
      <c r="K171" t="str">
        <f t="shared" si="10"/>
        <v>N/A</v>
      </c>
      <c r="L171" t="str">
        <f t="shared" si="11"/>
        <v>N/A</v>
      </c>
      <c r="M171" t="str">
        <f t="shared" si="12"/>
        <v>N/A</v>
      </c>
      <c r="N171" t="str">
        <f t="shared" si="13"/>
        <v>N/A</v>
      </c>
    </row>
    <row r="172" spans="1:14" x14ac:dyDescent="0.3">
      <c r="A172" s="1">
        <v>14</v>
      </c>
      <c r="B172" t="s">
        <v>441</v>
      </c>
      <c r="C172" t="s">
        <v>9338</v>
      </c>
      <c r="D172" t="s">
        <v>9083</v>
      </c>
      <c r="E172" t="s">
        <v>9339</v>
      </c>
      <c r="F172" t="s">
        <v>9340</v>
      </c>
      <c r="G172" t="s">
        <v>9341</v>
      </c>
      <c r="I172" t="str">
        <f t="shared" si="8"/>
        <v>pos_trend</v>
      </c>
      <c r="J172">
        <f t="shared" si="9"/>
        <v>81040000</v>
      </c>
      <c r="K172">
        <f t="shared" si="10"/>
        <v>103110000</v>
      </c>
      <c r="L172">
        <f t="shared" si="11"/>
        <v>128000000</v>
      </c>
      <c r="M172">
        <f t="shared" si="12"/>
        <v>162840000</v>
      </c>
      <c r="N172">
        <f t="shared" si="13"/>
        <v>196110000</v>
      </c>
    </row>
    <row r="173" spans="1:14" x14ac:dyDescent="0.3">
      <c r="A173" s="1">
        <v>15</v>
      </c>
      <c r="B173" t="s">
        <v>447</v>
      </c>
      <c r="C173" t="s">
        <v>332</v>
      </c>
      <c r="D173" t="s">
        <v>9342</v>
      </c>
      <c r="E173" t="s">
        <v>9343</v>
      </c>
      <c r="F173" t="s">
        <v>9344</v>
      </c>
      <c r="G173" t="s">
        <v>9345</v>
      </c>
      <c r="I173" t="str">
        <f t="shared" si="8"/>
        <v>N/A</v>
      </c>
      <c r="J173" t="str">
        <f t="shared" si="9"/>
        <v>N/A</v>
      </c>
      <c r="K173">
        <f t="shared" si="10"/>
        <v>0.27239999999999998</v>
      </c>
      <c r="L173">
        <f t="shared" si="11"/>
        <v>0.2414</v>
      </c>
      <c r="M173">
        <f t="shared" si="12"/>
        <v>0.2722</v>
      </c>
      <c r="N173">
        <f t="shared" si="13"/>
        <v>0.20430000000000001</v>
      </c>
    </row>
    <row r="174" spans="1:14" x14ac:dyDescent="0.3">
      <c r="A174" s="1">
        <v>16</v>
      </c>
      <c r="B174" t="s">
        <v>452</v>
      </c>
      <c r="C174" t="s">
        <v>332</v>
      </c>
      <c r="D174" t="s">
        <v>332</v>
      </c>
      <c r="E174" t="s">
        <v>332</v>
      </c>
      <c r="F174" t="s">
        <v>332</v>
      </c>
      <c r="G174" t="s">
        <v>9346</v>
      </c>
      <c r="I174" t="str">
        <f t="shared" si="8"/>
        <v>N/A</v>
      </c>
      <c r="J174" t="str">
        <f t="shared" si="9"/>
        <v>N/A</v>
      </c>
      <c r="K174" t="str">
        <f t="shared" si="10"/>
        <v>N/A</v>
      </c>
      <c r="L174" t="str">
        <f t="shared" si="11"/>
        <v>N/A</v>
      </c>
      <c r="M174" t="str">
        <f t="shared" si="12"/>
        <v>N/A</v>
      </c>
      <c r="N174">
        <f t="shared" si="13"/>
        <v>0.32439999999999997</v>
      </c>
    </row>
    <row r="175" spans="1:14" x14ac:dyDescent="0.3">
      <c r="A175" s="1">
        <v>17</v>
      </c>
      <c r="B175" t="s">
        <v>454</v>
      </c>
      <c r="C175" t="s">
        <v>9347</v>
      </c>
      <c r="D175" t="s">
        <v>8789</v>
      </c>
      <c r="E175" t="s">
        <v>9348</v>
      </c>
      <c r="F175" t="s">
        <v>9349</v>
      </c>
      <c r="G175" t="s">
        <v>9350</v>
      </c>
      <c r="I175" t="str">
        <f t="shared" si="8"/>
        <v>pos_trend</v>
      </c>
      <c r="J175">
        <f t="shared" si="9"/>
        <v>29190000</v>
      </c>
      <c r="K175">
        <f t="shared" si="10"/>
        <v>35810000</v>
      </c>
      <c r="L175">
        <f t="shared" si="11"/>
        <v>46000000</v>
      </c>
      <c r="M175">
        <f t="shared" si="12"/>
        <v>59370000</v>
      </c>
      <c r="N175">
        <f t="shared" si="13"/>
        <v>71870000</v>
      </c>
    </row>
    <row r="176" spans="1:14" x14ac:dyDescent="0.3">
      <c r="A176" s="1">
        <v>18</v>
      </c>
      <c r="B176" t="s">
        <v>459</v>
      </c>
      <c r="C176" t="s">
        <v>6522</v>
      </c>
      <c r="D176" t="s">
        <v>9351</v>
      </c>
      <c r="E176" t="s">
        <v>9352</v>
      </c>
      <c r="F176" t="s">
        <v>9353</v>
      </c>
      <c r="G176" t="s">
        <v>9354</v>
      </c>
      <c r="I176" t="str">
        <f t="shared" si="8"/>
        <v>pos_trend</v>
      </c>
      <c r="J176">
        <f t="shared" si="9"/>
        <v>21990000</v>
      </c>
      <c r="K176">
        <f t="shared" si="10"/>
        <v>28970000</v>
      </c>
      <c r="L176">
        <f t="shared" si="11"/>
        <v>42670000</v>
      </c>
      <c r="M176">
        <f t="shared" si="12"/>
        <v>53500000</v>
      </c>
      <c r="N176">
        <f t="shared" si="13"/>
        <v>64260000.000000007</v>
      </c>
    </row>
    <row r="177" spans="1:14" x14ac:dyDescent="0.3">
      <c r="A177" s="1">
        <v>19</v>
      </c>
      <c r="B177" t="s">
        <v>464</v>
      </c>
      <c r="C177" t="s">
        <v>352</v>
      </c>
      <c r="D177" t="s">
        <v>9355</v>
      </c>
      <c r="E177" t="s">
        <v>837</v>
      </c>
      <c r="F177" t="s">
        <v>2748</v>
      </c>
      <c r="G177" t="s">
        <v>7946</v>
      </c>
      <c r="I177" t="str">
        <f t="shared" si="8"/>
        <v>N/A</v>
      </c>
      <c r="J177">
        <f t="shared" si="9"/>
        <v>1700000</v>
      </c>
      <c r="K177">
        <f t="shared" si="10"/>
        <v>3670000</v>
      </c>
      <c r="L177">
        <f t="shared" si="11"/>
        <v>5030000</v>
      </c>
      <c r="M177">
        <f t="shared" si="12"/>
        <v>4330000</v>
      </c>
      <c r="N177">
        <f t="shared" si="13"/>
        <v>5820000</v>
      </c>
    </row>
    <row r="178" spans="1:14" x14ac:dyDescent="0.3">
      <c r="A178" s="1">
        <v>20</v>
      </c>
      <c r="B178" t="s">
        <v>470</v>
      </c>
      <c r="C178" t="s">
        <v>5274</v>
      </c>
      <c r="D178" t="s">
        <v>9356</v>
      </c>
      <c r="E178" t="s">
        <v>1483</v>
      </c>
      <c r="F178" t="s">
        <v>9357</v>
      </c>
      <c r="G178" t="s">
        <v>457</v>
      </c>
      <c r="I178" t="str">
        <f t="shared" si="8"/>
        <v>N/A</v>
      </c>
      <c r="J178">
        <f t="shared" si="9"/>
        <v>4900000</v>
      </c>
      <c r="K178">
        <f t="shared" si="10"/>
        <v>2540000</v>
      </c>
      <c r="L178" t="str">
        <f t="shared" si="11"/>
        <v>(1.87M)</v>
      </c>
      <c r="M178" t="str">
        <f t="shared" si="12"/>
        <v>952000</v>
      </c>
      <c r="N178">
        <f t="shared" si="13"/>
        <v>1820000</v>
      </c>
    </row>
    <row r="179" spans="1:14" x14ac:dyDescent="0.3">
      <c r="A179" s="1">
        <v>21</v>
      </c>
      <c r="B179" t="s">
        <v>476</v>
      </c>
      <c r="C179" t="s">
        <v>4141</v>
      </c>
      <c r="D179" t="s">
        <v>9358</v>
      </c>
      <c r="E179" t="s">
        <v>9359</v>
      </c>
      <c r="F179" t="s">
        <v>7985</v>
      </c>
      <c r="G179" t="s">
        <v>9360</v>
      </c>
      <c r="I179" t="str">
        <f t="shared" si="8"/>
        <v>N/A</v>
      </c>
      <c r="J179" t="str">
        <f t="shared" si="9"/>
        <v>596000</v>
      </c>
      <c r="K179" t="str">
        <f t="shared" si="10"/>
        <v>629000</v>
      </c>
      <c r="L179" t="str">
        <f t="shared" si="11"/>
        <v>160000</v>
      </c>
      <c r="M179" t="str">
        <f t="shared" si="12"/>
        <v>580000</v>
      </c>
      <c r="N179" t="str">
        <f t="shared" si="13"/>
        <v>(21,000)</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24</v>
      </c>
      <c r="B182" t="s">
        <v>481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25</v>
      </c>
      <c r="B183" t="s">
        <v>482</v>
      </c>
      <c r="C183" t="s">
        <v>9361</v>
      </c>
      <c r="D183" t="s">
        <v>4693</v>
      </c>
      <c r="E183" t="s">
        <v>9362</v>
      </c>
      <c r="F183" t="s">
        <v>9363</v>
      </c>
      <c r="G183" t="s">
        <v>9364</v>
      </c>
      <c r="I183" t="str">
        <f t="shared" si="8"/>
        <v>pos_trend</v>
      </c>
      <c r="J183">
        <f t="shared" si="9"/>
        <v>51850000</v>
      </c>
      <c r="K183">
        <f t="shared" si="10"/>
        <v>67300000</v>
      </c>
      <c r="L183">
        <f t="shared" si="11"/>
        <v>82000000</v>
      </c>
      <c r="M183">
        <f t="shared" si="12"/>
        <v>103480000</v>
      </c>
      <c r="N183">
        <f t="shared" si="13"/>
        <v>124230000</v>
      </c>
    </row>
    <row r="184" spans="1:14" x14ac:dyDescent="0.3">
      <c r="A184" s="1">
        <v>26</v>
      </c>
      <c r="B184" t="s">
        <v>487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27</v>
      </c>
      <c r="B185" t="s">
        <v>488</v>
      </c>
      <c r="C185" t="s">
        <v>9361</v>
      </c>
      <c r="D185" t="s">
        <v>4693</v>
      </c>
      <c r="E185" t="s">
        <v>9362</v>
      </c>
      <c r="F185" t="s">
        <v>9363</v>
      </c>
      <c r="G185" t="s">
        <v>9364</v>
      </c>
      <c r="I185" t="str">
        <f t="shared" si="8"/>
        <v>pos_trend</v>
      </c>
      <c r="J185">
        <f t="shared" si="9"/>
        <v>51850000</v>
      </c>
      <c r="K185">
        <f t="shared" si="10"/>
        <v>67300000</v>
      </c>
      <c r="L185">
        <f t="shared" si="11"/>
        <v>82000000</v>
      </c>
      <c r="M185">
        <f t="shared" si="12"/>
        <v>103480000</v>
      </c>
      <c r="N185">
        <f t="shared" si="13"/>
        <v>124230000</v>
      </c>
    </row>
    <row r="186" spans="1:14" x14ac:dyDescent="0.3">
      <c r="A186" s="1">
        <v>28</v>
      </c>
      <c r="B186" t="s">
        <v>489</v>
      </c>
      <c r="C186" t="s">
        <v>332</v>
      </c>
      <c r="D186" t="s">
        <v>6105</v>
      </c>
      <c r="E186" t="s">
        <v>9365</v>
      </c>
      <c r="F186" t="s">
        <v>9366</v>
      </c>
      <c r="G186" t="s">
        <v>9367</v>
      </c>
      <c r="I186" t="str">
        <f t="shared" si="8"/>
        <v>N/A</v>
      </c>
      <c r="J186" t="str">
        <f t="shared" si="9"/>
        <v>N/A</v>
      </c>
      <c r="K186">
        <f t="shared" si="10"/>
        <v>0.29780000000000001</v>
      </c>
      <c r="L186">
        <f t="shared" si="11"/>
        <v>0.21850000000000003</v>
      </c>
      <c r="M186">
        <f t="shared" si="12"/>
        <v>0.26190000000000002</v>
      </c>
      <c r="N186">
        <f t="shared" si="13"/>
        <v>0.2006</v>
      </c>
    </row>
    <row r="187" spans="1:14" x14ac:dyDescent="0.3">
      <c r="A187" s="1">
        <v>29</v>
      </c>
      <c r="B187" t="s">
        <v>494</v>
      </c>
      <c r="C187" t="s">
        <v>332</v>
      </c>
      <c r="D187" t="s">
        <v>332</v>
      </c>
      <c r="E187" t="s">
        <v>332</v>
      </c>
      <c r="F187" t="s">
        <v>332</v>
      </c>
      <c r="G187" t="s">
        <v>6071</v>
      </c>
      <c r="I187" t="str">
        <f t="shared" si="8"/>
        <v>N/A</v>
      </c>
      <c r="J187" t="str">
        <f t="shared" si="9"/>
        <v>N/A</v>
      </c>
      <c r="K187" t="str">
        <f t="shared" si="10"/>
        <v>N/A</v>
      </c>
      <c r="L187" t="str">
        <f t="shared" si="11"/>
        <v>N/A</v>
      </c>
      <c r="M187" t="str">
        <f t="shared" si="12"/>
        <v>N/A</v>
      </c>
      <c r="N187">
        <f t="shared" si="13"/>
        <v>0.20550000000000002</v>
      </c>
    </row>
    <row r="188" spans="1:14" x14ac:dyDescent="0.3">
      <c r="A188" s="1">
        <v>30</v>
      </c>
      <c r="B188" t="s">
        <v>496</v>
      </c>
      <c r="C188" t="s">
        <v>332</v>
      </c>
      <c r="D188" t="s">
        <v>332</v>
      </c>
      <c r="E188" t="s">
        <v>332</v>
      </c>
      <c r="F188" t="s">
        <v>332</v>
      </c>
      <c r="G188" t="s">
        <v>332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t="str">
        <f t="shared" ref="N188:N251" si="1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34</v>
      </c>
      <c r="B192" t="s">
        <v>500</v>
      </c>
      <c r="C192" t="s">
        <v>9361</v>
      </c>
      <c r="D192" t="s">
        <v>4693</v>
      </c>
      <c r="E192" t="s">
        <v>9362</v>
      </c>
      <c r="F192" t="s">
        <v>9363</v>
      </c>
      <c r="G192" t="s">
        <v>9364</v>
      </c>
      <c r="I192" t="str">
        <f t="shared" si="14"/>
        <v>pos_trend</v>
      </c>
      <c r="J192">
        <f t="shared" si="15"/>
        <v>51850000</v>
      </c>
      <c r="K192">
        <f t="shared" si="16"/>
        <v>67300000</v>
      </c>
      <c r="L192">
        <f t="shared" si="17"/>
        <v>82000000</v>
      </c>
      <c r="M192">
        <f t="shared" si="18"/>
        <v>103480000</v>
      </c>
      <c r="N192">
        <f t="shared" si="19"/>
        <v>124230000</v>
      </c>
    </row>
    <row r="193" spans="1:14" x14ac:dyDescent="0.3">
      <c r="A193" s="1">
        <v>35</v>
      </c>
      <c r="B193" t="s">
        <v>501</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36</v>
      </c>
      <c r="B194" t="s">
        <v>502</v>
      </c>
      <c r="C194" t="s">
        <v>9361</v>
      </c>
      <c r="D194" t="s">
        <v>4693</v>
      </c>
      <c r="E194" t="s">
        <v>9362</v>
      </c>
      <c r="F194" t="s">
        <v>9363</v>
      </c>
      <c r="G194" t="s">
        <v>9364</v>
      </c>
      <c r="I194" t="str">
        <f t="shared" si="14"/>
        <v>pos_trend</v>
      </c>
      <c r="J194">
        <f t="shared" si="15"/>
        <v>51850000</v>
      </c>
      <c r="K194">
        <f t="shared" si="16"/>
        <v>67300000</v>
      </c>
      <c r="L194">
        <f t="shared" si="17"/>
        <v>82000000</v>
      </c>
      <c r="M194">
        <f t="shared" si="18"/>
        <v>103480000</v>
      </c>
      <c r="N194">
        <f t="shared" si="19"/>
        <v>124230000</v>
      </c>
    </row>
    <row r="195" spans="1:14" x14ac:dyDescent="0.3">
      <c r="A195" s="1">
        <v>37</v>
      </c>
      <c r="B195" t="s">
        <v>503</v>
      </c>
      <c r="C195" t="s">
        <v>9368</v>
      </c>
      <c r="D195" t="s">
        <v>4091</v>
      </c>
      <c r="E195" t="s">
        <v>9369</v>
      </c>
      <c r="F195" t="s">
        <v>9370</v>
      </c>
      <c r="G195" t="s">
        <v>9371</v>
      </c>
      <c r="I195" t="str">
        <f t="shared" si="14"/>
        <v>pos_trend</v>
      </c>
      <c r="J195" t="str">
        <f t="shared" si="15"/>
        <v>0.66</v>
      </c>
      <c r="K195" t="str">
        <f t="shared" si="16"/>
        <v>0.88</v>
      </c>
      <c r="L195" t="str">
        <f t="shared" si="17"/>
        <v>1.09</v>
      </c>
      <c r="M195" t="str">
        <f t="shared" si="18"/>
        <v>1.41</v>
      </c>
      <c r="N195" t="str">
        <f t="shared" si="19"/>
        <v>1.73</v>
      </c>
    </row>
    <row r="196" spans="1:14" x14ac:dyDescent="0.3">
      <c r="A196" s="1">
        <v>38</v>
      </c>
      <c r="B196" t="s">
        <v>509</v>
      </c>
      <c r="C196" t="s">
        <v>332</v>
      </c>
      <c r="D196" t="s">
        <v>9372</v>
      </c>
      <c r="E196" t="s">
        <v>9373</v>
      </c>
      <c r="F196" t="s">
        <v>7004</v>
      </c>
      <c r="G196" t="s">
        <v>2642</v>
      </c>
      <c r="I196" t="str">
        <f t="shared" si="14"/>
        <v>N/A</v>
      </c>
      <c r="J196" t="str">
        <f t="shared" si="15"/>
        <v>N/A</v>
      </c>
      <c r="K196">
        <f t="shared" si="16"/>
        <v>0.33329999999999999</v>
      </c>
      <c r="L196">
        <f t="shared" si="17"/>
        <v>0.23860000000000001</v>
      </c>
      <c r="M196">
        <f t="shared" si="18"/>
        <v>0.29360000000000003</v>
      </c>
      <c r="N196">
        <f t="shared" si="19"/>
        <v>0.22700000000000001</v>
      </c>
    </row>
    <row r="197" spans="1:14" x14ac:dyDescent="0.3">
      <c r="A197" s="1">
        <v>39</v>
      </c>
      <c r="B197" t="s">
        <v>514</v>
      </c>
      <c r="C197" t="s">
        <v>6320</v>
      </c>
      <c r="D197" t="s">
        <v>9374</v>
      </c>
      <c r="E197" t="s">
        <v>3013</v>
      </c>
      <c r="F197" t="s">
        <v>9375</v>
      </c>
      <c r="G197" t="s">
        <v>9376</v>
      </c>
      <c r="I197" t="str">
        <f t="shared" si="14"/>
        <v>neg_trend</v>
      </c>
      <c r="J197">
        <f t="shared" si="15"/>
        <v>78640000</v>
      </c>
      <c r="K197">
        <f t="shared" si="16"/>
        <v>76660000</v>
      </c>
      <c r="L197">
        <f t="shared" si="17"/>
        <v>75000000</v>
      </c>
      <c r="M197">
        <f t="shared" si="18"/>
        <v>73440000</v>
      </c>
      <c r="N197">
        <f t="shared" si="19"/>
        <v>71670000</v>
      </c>
    </row>
    <row r="198" spans="1:14" x14ac:dyDescent="0.3">
      <c r="A198" s="1">
        <v>40</v>
      </c>
      <c r="B198" t="s">
        <v>519</v>
      </c>
      <c r="C198" t="s">
        <v>8070</v>
      </c>
      <c r="D198" t="s">
        <v>2203</v>
      </c>
      <c r="E198" t="s">
        <v>7487</v>
      </c>
      <c r="F198" t="s">
        <v>9377</v>
      </c>
      <c r="G198" t="s">
        <v>9378</v>
      </c>
      <c r="I198" t="str">
        <f t="shared" si="14"/>
        <v>pos_trend</v>
      </c>
      <c r="J198" t="str">
        <f t="shared" si="15"/>
        <v>0.64</v>
      </c>
      <c r="K198" t="str">
        <f t="shared" si="16"/>
        <v>0.86</v>
      </c>
      <c r="L198" t="str">
        <f t="shared" si="17"/>
        <v>1.08</v>
      </c>
      <c r="M198" t="str">
        <f t="shared" si="18"/>
        <v>1.40</v>
      </c>
      <c r="N198" t="str">
        <f t="shared" si="19"/>
        <v>1.72</v>
      </c>
    </row>
    <row r="199" spans="1:14" x14ac:dyDescent="0.3">
      <c r="A199" s="1">
        <v>41</v>
      </c>
      <c r="B199" t="s">
        <v>525</v>
      </c>
      <c r="C199" t="s">
        <v>332</v>
      </c>
      <c r="D199" t="s">
        <v>9379</v>
      </c>
      <c r="E199" t="s">
        <v>9380</v>
      </c>
      <c r="F199" t="s">
        <v>9381</v>
      </c>
      <c r="G199" t="s">
        <v>9382</v>
      </c>
      <c r="I199" t="str">
        <f t="shared" si="14"/>
        <v>N/A</v>
      </c>
      <c r="J199" t="str">
        <f t="shared" si="15"/>
        <v>N/A</v>
      </c>
      <c r="K199">
        <f t="shared" si="16"/>
        <v>0.34380000000000005</v>
      </c>
      <c r="L199">
        <f t="shared" si="17"/>
        <v>0.25579999999999997</v>
      </c>
      <c r="M199">
        <f t="shared" si="18"/>
        <v>0.29630000000000001</v>
      </c>
      <c r="N199">
        <f t="shared" si="19"/>
        <v>0.2286</v>
      </c>
    </row>
    <row r="200" spans="1:14" x14ac:dyDescent="0.3">
      <c r="A200" s="1">
        <v>42</v>
      </c>
      <c r="B200" t="s">
        <v>530</v>
      </c>
      <c r="C200" t="s">
        <v>9383</v>
      </c>
      <c r="D200" t="s">
        <v>9384</v>
      </c>
      <c r="E200" t="s">
        <v>2379</v>
      </c>
      <c r="F200" t="s">
        <v>6581</v>
      </c>
      <c r="G200" t="s">
        <v>9385</v>
      </c>
      <c r="I200" t="str">
        <f t="shared" si="14"/>
        <v>neg_trend</v>
      </c>
      <c r="J200">
        <f t="shared" si="15"/>
        <v>81080000</v>
      </c>
      <c r="K200">
        <f t="shared" si="16"/>
        <v>77930000</v>
      </c>
      <c r="L200">
        <f t="shared" si="17"/>
        <v>75840000</v>
      </c>
      <c r="M200">
        <f t="shared" si="18"/>
        <v>74040000</v>
      </c>
      <c r="N200">
        <f t="shared" si="19"/>
        <v>72060000</v>
      </c>
    </row>
    <row r="201" spans="1:14" x14ac:dyDescent="0.3">
      <c r="A201" s="1">
        <v>43</v>
      </c>
      <c r="B201" t="s">
        <v>134</v>
      </c>
      <c r="C201" t="s">
        <v>9386</v>
      </c>
      <c r="D201" t="s">
        <v>9387</v>
      </c>
      <c r="E201" t="s">
        <v>9388</v>
      </c>
      <c r="F201" t="s">
        <v>9389</v>
      </c>
      <c r="G201" t="s">
        <v>9390</v>
      </c>
      <c r="I201" t="str">
        <f t="shared" si="14"/>
        <v>pos_trend</v>
      </c>
      <c r="J201">
        <f t="shared" si="15"/>
        <v>85710000</v>
      </c>
      <c r="K201">
        <f t="shared" si="16"/>
        <v>105510000</v>
      </c>
      <c r="L201">
        <f t="shared" si="17"/>
        <v>133500000</v>
      </c>
      <c r="M201">
        <f t="shared" si="18"/>
        <v>169210000</v>
      </c>
      <c r="N201">
        <f t="shared" si="19"/>
        <v>203400000</v>
      </c>
    </row>
    <row r="202" spans="1:14" x14ac:dyDescent="0.3">
      <c r="A202" s="1">
        <v>44</v>
      </c>
      <c r="B202" t="s">
        <v>541</v>
      </c>
      <c r="C202" t="s">
        <v>332</v>
      </c>
      <c r="D202" t="s">
        <v>9391</v>
      </c>
      <c r="E202" t="s">
        <v>9392</v>
      </c>
      <c r="F202" t="s">
        <v>9393</v>
      </c>
      <c r="G202" t="s">
        <v>1160</v>
      </c>
      <c r="I202" t="str">
        <f t="shared" si="14"/>
        <v>N/A</v>
      </c>
      <c r="J202" t="str">
        <f t="shared" si="15"/>
        <v>N/A</v>
      </c>
      <c r="K202">
        <f t="shared" si="16"/>
        <v>0.23100000000000001</v>
      </c>
      <c r="L202">
        <f t="shared" si="17"/>
        <v>0.26530000000000004</v>
      </c>
      <c r="M202">
        <f t="shared" si="18"/>
        <v>0.26750000000000002</v>
      </c>
      <c r="N202">
        <f t="shared" si="19"/>
        <v>0.20199999999999999</v>
      </c>
    </row>
    <row r="203" spans="1:14" x14ac:dyDescent="0.3">
      <c r="A203" s="1">
        <v>45</v>
      </c>
      <c r="B203" t="s">
        <v>546</v>
      </c>
      <c r="C203" t="s">
        <v>332</v>
      </c>
      <c r="D203" t="s">
        <v>332</v>
      </c>
      <c r="E203" t="s">
        <v>332</v>
      </c>
      <c r="F203" t="s">
        <v>332</v>
      </c>
      <c r="G203" t="s">
        <v>9394</v>
      </c>
      <c r="I203" t="str">
        <f t="shared" si="14"/>
        <v>N/A</v>
      </c>
      <c r="J203" t="str">
        <f t="shared" si="15"/>
        <v>N/A</v>
      </c>
      <c r="K203" t="str">
        <f t="shared" si="16"/>
        <v>N/A</v>
      </c>
      <c r="L203" t="str">
        <f t="shared" si="17"/>
        <v>N/A</v>
      </c>
      <c r="M203" t="str">
        <f t="shared" si="18"/>
        <v>N/A</v>
      </c>
      <c r="N203">
        <f t="shared" si="19"/>
        <v>0.33640000000000003</v>
      </c>
    </row>
    <row r="204" spans="1:14" x14ac:dyDescent="0.3">
      <c r="I204" t="str">
        <f t="shared" si="14"/>
        <v>N/A</v>
      </c>
      <c r="J204">
        <f t="shared" si="15"/>
        <v>0</v>
      </c>
      <c r="K204">
        <f t="shared" si="16"/>
        <v>0</v>
      </c>
      <c r="L204">
        <f t="shared" si="17"/>
        <v>0</v>
      </c>
      <c r="M204">
        <f t="shared" si="18"/>
        <v>0</v>
      </c>
      <c r="N204">
        <f t="shared" si="19"/>
        <v>0</v>
      </c>
    </row>
    <row r="205" spans="1:14" x14ac:dyDescent="0.3">
      <c r="B205" s="1" t="s">
        <v>319</v>
      </c>
      <c r="C205" s="1" t="s">
        <v>320</v>
      </c>
      <c r="D205" s="1" t="s">
        <v>321</v>
      </c>
      <c r="E205" s="1" t="s">
        <v>322</v>
      </c>
      <c r="F205" s="1" t="s">
        <v>323</v>
      </c>
      <c r="G205" s="1" t="s">
        <v>324</v>
      </c>
      <c r="H205" s="1" t="s">
        <v>325</v>
      </c>
      <c r="I205" t="str">
        <f t="shared" si="14"/>
        <v>pos_trend</v>
      </c>
      <c r="J205" t="str">
        <f t="shared" si="15"/>
        <v>2012</v>
      </c>
      <c r="K205" t="str">
        <f t="shared" si="16"/>
        <v>2013</v>
      </c>
      <c r="L205" t="str">
        <f t="shared" si="17"/>
        <v>2014</v>
      </c>
      <c r="M205" t="str">
        <f t="shared" si="18"/>
        <v>2015</v>
      </c>
      <c r="N205" t="str">
        <f t="shared" si="19"/>
        <v>2016</v>
      </c>
    </row>
    <row r="206" spans="1:14" x14ac:dyDescent="0.3">
      <c r="A206" s="1">
        <v>0</v>
      </c>
      <c r="B206" t="s">
        <v>548</v>
      </c>
      <c r="C206" t="s">
        <v>9395</v>
      </c>
      <c r="D206" t="s">
        <v>9396</v>
      </c>
      <c r="E206" t="s">
        <v>9397</v>
      </c>
      <c r="F206" t="s">
        <v>9398</v>
      </c>
      <c r="G206" t="s">
        <v>9399</v>
      </c>
      <c r="I206" t="str">
        <f t="shared" si="14"/>
        <v>N/A</v>
      </c>
      <c r="J206">
        <f t="shared" si="15"/>
        <v>103050000</v>
      </c>
      <c r="K206">
        <f t="shared" si="16"/>
        <v>132960000.00000001</v>
      </c>
      <c r="L206">
        <f t="shared" si="17"/>
        <v>124440000</v>
      </c>
      <c r="M206">
        <f t="shared" si="18"/>
        <v>128759999.99999999</v>
      </c>
      <c r="N206">
        <f t="shared" si="19"/>
        <v>95620000</v>
      </c>
    </row>
    <row r="207" spans="1:14" x14ac:dyDescent="0.3">
      <c r="A207" s="1">
        <v>1</v>
      </c>
      <c r="B207" t="s">
        <v>554</v>
      </c>
      <c r="C207" t="s">
        <v>9400</v>
      </c>
      <c r="D207" t="s">
        <v>9401</v>
      </c>
      <c r="E207" t="s">
        <v>9402</v>
      </c>
      <c r="F207" t="s">
        <v>9403</v>
      </c>
      <c r="G207" t="s">
        <v>9399</v>
      </c>
      <c r="I207" t="str">
        <f t="shared" si="14"/>
        <v>N/A</v>
      </c>
      <c r="J207">
        <f t="shared" si="15"/>
        <v>96740000</v>
      </c>
      <c r="K207">
        <f t="shared" si="16"/>
        <v>124380000</v>
      </c>
      <c r="L207">
        <f t="shared" si="17"/>
        <v>115710000</v>
      </c>
      <c r="M207">
        <f t="shared" si="18"/>
        <v>118420000</v>
      </c>
      <c r="N207">
        <f t="shared" si="19"/>
        <v>95620000</v>
      </c>
    </row>
    <row r="208" spans="1:14" x14ac:dyDescent="0.3">
      <c r="A208" s="1">
        <v>2</v>
      </c>
      <c r="B208" t="s">
        <v>556</v>
      </c>
      <c r="C208" t="s">
        <v>8462</v>
      </c>
      <c r="D208" t="s">
        <v>5267</v>
      </c>
      <c r="E208" t="s">
        <v>9404</v>
      </c>
      <c r="F208" t="s">
        <v>2381</v>
      </c>
      <c r="G208" t="s">
        <v>332</v>
      </c>
      <c r="I208" t="str">
        <f t="shared" si="14"/>
        <v>pos_trend</v>
      </c>
      <c r="J208">
        <f t="shared" si="15"/>
        <v>6310000</v>
      </c>
      <c r="K208">
        <f t="shared" si="16"/>
        <v>8580000</v>
      </c>
      <c r="L208">
        <f t="shared" si="17"/>
        <v>8730000</v>
      </c>
      <c r="M208">
        <f t="shared" si="18"/>
        <v>10340000</v>
      </c>
      <c r="N208" t="str">
        <f t="shared" si="19"/>
        <v>N/A</v>
      </c>
    </row>
    <row r="209" spans="1:14" x14ac:dyDescent="0.3">
      <c r="A209" s="1">
        <v>3</v>
      </c>
      <c r="B209" t="s">
        <v>558</v>
      </c>
      <c r="C209" t="s">
        <v>332</v>
      </c>
      <c r="D209" t="s">
        <v>9405</v>
      </c>
      <c r="E209" t="s">
        <v>9406</v>
      </c>
      <c r="F209" t="s">
        <v>9407</v>
      </c>
      <c r="G209" t="s">
        <v>9408</v>
      </c>
      <c r="I209" t="str">
        <f t="shared" si="14"/>
        <v>N/A</v>
      </c>
      <c r="J209" t="str">
        <f t="shared" si="15"/>
        <v>N/A</v>
      </c>
      <c r="K209">
        <f t="shared" si="16"/>
        <v>0.29020000000000001</v>
      </c>
      <c r="L209">
        <f t="shared" si="17"/>
        <v>-6.4100000000000004E-2</v>
      </c>
      <c r="M209">
        <f t="shared" si="18"/>
        <v>3.4700000000000002E-2</v>
      </c>
      <c r="N209">
        <f t="shared" si="19"/>
        <v>-0.25739999999999996</v>
      </c>
    </row>
    <row r="210" spans="1:14" x14ac:dyDescent="0.3">
      <c r="A210" s="1">
        <v>4</v>
      </c>
      <c r="B210" t="s">
        <v>563</v>
      </c>
      <c r="C210" t="s">
        <v>9409</v>
      </c>
      <c r="D210" t="s">
        <v>9410</v>
      </c>
      <c r="E210" t="s">
        <v>9411</v>
      </c>
      <c r="F210" t="s">
        <v>9412</v>
      </c>
      <c r="G210" t="s">
        <v>9413</v>
      </c>
      <c r="I210" t="str">
        <f t="shared" si="14"/>
        <v>N/A</v>
      </c>
      <c r="J210">
        <f t="shared" si="15"/>
        <v>0.39360000000000001</v>
      </c>
      <c r="K210">
        <f t="shared" si="16"/>
        <v>0.44640000000000002</v>
      </c>
      <c r="L210">
        <f t="shared" si="17"/>
        <v>0.3911</v>
      </c>
      <c r="M210">
        <f t="shared" si="18"/>
        <v>0.38100000000000001</v>
      </c>
      <c r="N210">
        <f t="shared" si="19"/>
        <v>0.32180000000000003</v>
      </c>
    </row>
    <row r="211" spans="1:14" x14ac:dyDescent="0.3">
      <c r="A211" s="1">
        <v>5</v>
      </c>
      <c r="B211" t="s">
        <v>569</v>
      </c>
      <c r="C211" t="s">
        <v>8774</v>
      </c>
      <c r="D211" t="s">
        <v>9414</v>
      </c>
      <c r="E211" t="s">
        <v>9415</v>
      </c>
      <c r="F211" t="s">
        <v>9416</v>
      </c>
      <c r="G211" t="s">
        <v>9417</v>
      </c>
      <c r="I211" t="str">
        <f t="shared" si="14"/>
        <v>pos_trend</v>
      </c>
      <c r="J211">
        <f t="shared" si="15"/>
        <v>62100000</v>
      </c>
      <c r="K211">
        <f t="shared" si="16"/>
        <v>71140000</v>
      </c>
      <c r="L211">
        <f t="shared" si="17"/>
        <v>86830000</v>
      </c>
      <c r="M211">
        <f t="shared" si="18"/>
        <v>97380000</v>
      </c>
      <c r="N211">
        <f t="shared" si="19"/>
        <v>100290000</v>
      </c>
    </row>
    <row r="212" spans="1:14" x14ac:dyDescent="0.3">
      <c r="A212" s="1">
        <v>6</v>
      </c>
      <c r="B212" t="s">
        <v>575</v>
      </c>
      <c r="C212" t="s">
        <v>8774</v>
      </c>
      <c r="D212" t="s">
        <v>9414</v>
      </c>
      <c r="E212" t="s">
        <v>9415</v>
      </c>
      <c r="F212" t="s">
        <v>9416</v>
      </c>
      <c r="G212" t="s">
        <v>9417</v>
      </c>
      <c r="I212" t="str">
        <f t="shared" si="14"/>
        <v>pos_trend</v>
      </c>
      <c r="J212">
        <f t="shared" si="15"/>
        <v>62100000</v>
      </c>
      <c r="K212">
        <f t="shared" si="16"/>
        <v>71140000</v>
      </c>
      <c r="L212">
        <f t="shared" si="17"/>
        <v>86830000</v>
      </c>
      <c r="M212">
        <f t="shared" si="18"/>
        <v>97380000</v>
      </c>
      <c r="N212">
        <f t="shared" si="19"/>
        <v>100290000</v>
      </c>
    </row>
    <row r="213" spans="1:14" x14ac:dyDescent="0.3">
      <c r="A213" s="1">
        <v>7</v>
      </c>
      <c r="B213" t="s">
        <v>576</v>
      </c>
      <c r="C213" t="s">
        <v>9418</v>
      </c>
      <c r="D213" t="s">
        <v>9419</v>
      </c>
      <c r="E213" t="s">
        <v>9420</v>
      </c>
      <c r="F213" t="s">
        <v>9421</v>
      </c>
      <c r="G213" t="s">
        <v>9422</v>
      </c>
      <c r="I213" t="str">
        <f t="shared" si="14"/>
        <v>N/A</v>
      </c>
      <c r="J213">
        <f t="shared" si="15"/>
        <v>68340000</v>
      </c>
      <c r="K213">
        <f t="shared" si="16"/>
        <v>74290000</v>
      </c>
      <c r="L213">
        <f t="shared" si="17"/>
        <v>90990000</v>
      </c>
      <c r="M213">
        <f t="shared" si="18"/>
        <v>104410000</v>
      </c>
      <c r="N213">
        <f t="shared" si="19"/>
        <v>103880000</v>
      </c>
    </row>
    <row r="214" spans="1:14" x14ac:dyDescent="0.3">
      <c r="A214" s="1">
        <v>8</v>
      </c>
      <c r="B214" t="s">
        <v>582</v>
      </c>
      <c r="C214" t="s">
        <v>9423</v>
      </c>
      <c r="D214" t="s">
        <v>9424</v>
      </c>
      <c r="E214" t="s">
        <v>9425</v>
      </c>
      <c r="F214" t="s">
        <v>7938</v>
      </c>
      <c r="G214" t="s">
        <v>3883</v>
      </c>
      <c r="I214" t="str">
        <f t="shared" si="14"/>
        <v>N/A</v>
      </c>
      <c r="J214" t="str">
        <f t="shared" si="15"/>
        <v>(6.24M)</v>
      </c>
      <c r="K214" t="str">
        <f t="shared" si="16"/>
        <v>(3.16M)</v>
      </c>
      <c r="L214" t="str">
        <f t="shared" si="17"/>
        <v>(4.16M)</v>
      </c>
      <c r="M214" t="str">
        <f t="shared" si="18"/>
        <v>(7.03M)</v>
      </c>
      <c r="N214" t="str">
        <f t="shared" si="19"/>
        <v>(3.6M)</v>
      </c>
    </row>
    <row r="215" spans="1:14" x14ac:dyDescent="0.3">
      <c r="A215" s="1">
        <v>9</v>
      </c>
      <c r="B215" t="s">
        <v>588</v>
      </c>
      <c r="C215" t="s">
        <v>332</v>
      </c>
      <c r="D215" t="s">
        <v>332</v>
      </c>
      <c r="E215" t="s">
        <v>332</v>
      </c>
      <c r="F215" t="s">
        <v>332</v>
      </c>
      <c r="G215" t="s">
        <v>332</v>
      </c>
      <c r="I215" t="str">
        <f t="shared" si="14"/>
        <v>N/A</v>
      </c>
      <c r="J215" t="str">
        <f t="shared" si="15"/>
        <v>N/A</v>
      </c>
      <c r="K215" t="str">
        <f t="shared" si="16"/>
        <v>N/A</v>
      </c>
      <c r="L215" t="str">
        <f t="shared" si="17"/>
        <v>N/A</v>
      </c>
      <c r="M215" t="str">
        <f t="shared" si="18"/>
        <v>N/A</v>
      </c>
      <c r="N215" t="str">
        <f t="shared" si="19"/>
        <v>N/A</v>
      </c>
    </row>
    <row r="216" spans="1:14" x14ac:dyDescent="0.3">
      <c r="A216" s="1">
        <v>10</v>
      </c>
      <c r="B216" t="s">
        <v>589</v>
      </c>
      <c r="C216" t="s">
        <v>332</v>
      </c>
      <c r="D216" t="s">
        <v>7574</v>
      </c>
      <c r="E216" t="s">
        <v>493</v>
      </c>
      <c r="F216" t="s">
        <v>1784</v>
      </c>
      <c r="G216" t="s">
        <v>567</v>
      </c>
      <c r="I216" t="str">
        <f t="shared" si="14"/>
        <v>N/A</v>
      </c>
      <c r="J216" t="str">
        <f t="shared" si="15"/>
        <v>N/A</v>
      </c>
      <c r="K216">
        <f t="shared" si="16"/>
        <v>0.14550000000000002</v>
      </c>
      <c r="L216">
        <f t="shared" si="17"/>
        <v>0.22059999999999999</v>
      </c>
      <c r="M216">
        <f t="shared" si="18"/>
        <v>0.12150000000000001</v>
      </c>
      <c r="N216">
        <f t="shared" si="19"/>
        <v>2.98E-2</v>
      </c>
    </row>
    <row r="217" spans="1:14" x14ac:dyDescent="0.3">
      <c r="A217" s="1">
        <v>11</v>
      </c>
      <c r="B217" t="s">
        <v>594</v>
      </c>
      <c r="C217" t="s">
        <v>9426</v>
      </c>
      <c r="D217" t="s">
        <v>1061</v>
      </c>
      <c r="E217" t="s">
        <v>9427</v>
      </c>
      <c r="F217" t="s">
        <v>9428</v>
      </c>
      <c r="G217" t="s">
        <v>9429</v>
      </c>
      <c r="I217" t="str">
        <f t="shared" si="14"/>
        <v>N/A</v>
      </c>
      <c r="J217" t="str">
        <f t="shared" si="15"/>
        <v>6.06</v>
      </c>
      <c r="K217" t="str">
        <f t="shared" si="16"/>
        <v>5.83</v>
      </c>
      <c r="L217" t="str">
        <f t="shared" si="17"/>
        <v>5.67</v>
      </c>
      <c r="M217" t="str">
        <f t="shared" si="18"/>
        <v>5.71</v>
      </c>
      <c r="N217" t="str">
        <f t="shared" si="19"/>
        <v>6.03</v>
      </c>
    </row>
    <row r="218" spans="1:14" x14ac:dyDescent="0.3">
      <c r="A218" s="1">
        <v>12</v>
      </c>
      <c r="B218" t="s">
        <v>600</v>
      </c>
      <c r="C218" t="s">
        <v>332</v>
      </c>
      <c r="D218" t="s">
        <v>332</v>
      </c>
      <c r="E218" t="s">
        <v>332</v>
      </c>
      <c r="F218" t="s">
        <v>332</v>
      </c>
      <c r="G218" t="s">
        <v>332</v>
      </c>
      <c r="I218" t="str">
        <f t="shared" si="14"/>
        <v>N/A</v>
      </c>
      <c r="J218" t="str">
        <f t="shared" si="15"/>
        <v>N/A</v>
      </c>
      <c r="K218" t="str">
        <f t="shared" si="16"/>
        <v>N/A</v>
      </c>
      <c r="L218" t="str">
        <f t="shared" si="17"/>
        <v>N/A</v>
      </c>
      <c r="M218" t="str">
        <f t="shared" si="18"/>
        <v>N/A</v>
      </c>
      <c r="N218" t="str">
        <f t="shared" si="19"/>
        <v>N/A</v>
      </c>
    </row>
    <row r="219" spans="1:14" x14ac:dyDescent="0.3">
      <c r="A219" s="1">
        <v>13</v>
      </c>
      <c r="B219" t="s">
        <v>606</v>
      </c>
      <c r="C219" t="s">
        <v>332</v>
      </c>
      <c r="D219" t="s">
        <v>332</v>
      </c>
      <c r="E219" t="s">
        <v>332</v>
      </c>
      <c r="F219" t="s">
        <v>332</v>
      </c>
      <c r="G219" t="s">
        <v>332</v>
      </c>
      <c r="I219" t="str">
        <f t="shared" si="14"/>
        <v>N/A</v>
      </c>
      <c r="J219" t="str">
        <f t="shared" si="15"/>
        <v>N/A</v>
      </c>
      <c r="K219" t="str">
        <f t="shared" si="16"/>
        <v>N/A</v>
      </c>
      <c r="L219" t="str">
        <f t="shared" si="17"/>
        <v>N/A</v>
      </c>
      <c r="M219" t="str">
        <f t="shared" si="18"/>
        <v>N/A</v>
      </c>
      <c r="N219" t="str">
        <f t="shared" si="19"/>
        <v>N/A</v>
      </c>
    </row>
    <row r="220" spans="1:14" x14ac:dyDescent="0.3">
      <c r="A220" s="1">
        <v>14</v>
      </c>
      <c r="B220" t="s">
        <v>612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15</v>
      </c>
      <c r="B221" t="s">
        <v>618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9430</v>
      </c>
      <c r="D223" t="s">
        <v>9431</v>
      </c>
      <c r="E223" t="s">
        <v>5973</v>
      </c>
      <c r="F223" t="s">
        <v>9432</v>
      </c>
      <c r="G223" t="s">
        <v>9433</v>
      </c>
      <c r="I223" t="str">
        <f t="shared" si="14"/>
        <v>N/A</v>
      </c>
      <c r="J223">
        <f t="shared" si="15"/>
        <v>16360000</v>
      </c>
      <c r="K223">
        <f t="shared" si="16"/>
        <v>14650000</v>
      </c>
      <c r="L223">
        <f t="shared" si="17"/>
        <v>18600000</v>
      </c>
      <c r="M223">
        <f t="shared" si="18"/>
        <v>21000000</v>
      </c>
      <c r="N223">
        <f t="shared" si="19"/>
        <v>11120000</v>
      </c>
    </row>
    <row r="224" spans="1:14" x14ac:dyDescent="0.3">
      <c r="A224" s="1">
        <v>18</v>
      </c>
      <c r="B224" t="s">
        <v>629</v>
      </c>
      <c r="C224" t="s">
        <v>8727</v>
      </c>
      <c r="D224" t="s">
        <v>3793</v>
      </c>
      <c r="E224" t="s">
        <v>2046</v>
      </c>
      <c r="F224" t="s">
        <v>9434</v>
      </c>
      <c r="G224" t="s">
        <v>9435</v>
      </c>
      <c r="I224" t="str">
        <f t="shared" si="14"/>
        <v>N/A</v>
      </c>
      <c r="J224">
        <f t="shared" si="15"/>
        <v>8970000</v>
      </c>
      <c r="K224">
        <f t="shared" si="16"/>
        <v>8300000.0000000009</v>
      </c>
      <c r="L224">
        <f t="shared" si="17"/>
        <v>11310000</v>
      </c>
      <c r="M224">
        <f t="shared" si="18"/>
        <v>11780000</v>
      </c>
      <c r="N224" t="str">
        <f t="shared" si="19"/>
        <v>937000</v>
      </c>
    </row>
    <row r="225" spans="1:14" x14ac:dyDescent="0.3">
      <c r="A225" s="1">
        <v>19</v>
      </c>
      <c r="B225" t="s">
        <v>630</v>
      </c>
      <c r="C225" t="s">
        <v>9436</v>
      </c>
      <c r="D225" t="s">
        <v>9437</v>
      </c>
      <c r="E225" t="s">
        <v>9438</v>
      </c>
      <c r="F225" t="s">
        <v>9439</v>
      </c>
      <c r="G225" t="s">
        <v>9440</v>
      </c>
      <c r="I225" t="str">
        <f t="shared" si="14"/>
        <v>N/A</v>
      </c>
      <c r="J225">
        <f t="shared" si="15"/>
        <v>181510000</v>
      </c>
      <c r="K225">
        <f t="shared" si="16"/>
        <v>218740000</v>
      </c>
      <c r="L225">
        <f t="shared" si="17"/>
        <v>229860000</v>
      </c>
      <c r="M225">
        <f t="shared" si="18"/>
        <v>247140000</v>
      </c>
      <c r="N225">
        <f t="shared" si="19"/>
        <v>207020000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320</v>
      </c>
      <c r="D227" s="1" t="s">
        <v>321</v>
      </c>
      <c r="E227" s="1" t="s">
        <v>322</v>
      </c>
      <c r="F227" s="1" t="s">
        <v>323</v>
      </c>
      <c r="G227" s="1" t="s">
        <v>324</v>
      </c>
      <c r="H227" s="1" t="s">
        <v>325</v>
      </c>
      <c r="I227" t="str">
        <f t="shared" si="14"/>
        <v>pos_trend</v>
      </c>
      <c r="J227" t="str">
        <f t="shared" si="15"/>
        <v>2012</v>
      </c>
      <c r="K227" t="str">
        <f t="shared" si="16"/>
        <v>2013</v>
      </c>
      <c r="L227" t="str">
        <f t="shared" si="17"/>
        <v>2014</v>
      </c>
      <c r="M227" t="str">
        <f t="shared" si="18"/>
        <v>2015</v>
      </c>
      <c r="N227" t="str">
        <f t="shared" si="19"/>
        <v>2016</v>
      </c>
    </row>
    <row r="228" spans="1:14" x14ac:dyDescent="0.3">
      <c r="A228" s="1">
        <v>0</v>
      </c>
      <c r="B228" t="s">
        <v>636</v>
      </c>
      <c r="C228" t="s">
        <v>9441</v>
      </c>
      <c r="D228" t="s">
        <v>9442</v>
      </c>
      <c r="E228" t="s">
        <v>9443</v>
      </c>
      <c r="F228" t="s">
        <v>9444</v>
      </c>
      <c r="G228" t="s">
        <v>4341</v>
      </c>
      <c r="I228" t="str">
        <f t="shared" si="14"/>
        <v>N/A</v>
      </c>
      <c r="J228">
        <f t="shared" si="15"/>
        <v>15650000</v>
      </c>
      <c r="K228">
        <f t="shared" si="16"/>
        <v>14340000</v>
      </c>
      <c r="L228">
        <f t="shared" si="17"/>
        <v>17270000</v>
      </c>
      <c r="M228">
        <f t="shared" si="18"/>
        <v>21180000</v>
      </c>
      <c r="N228">
        <f t="shared" si="19"/>
        <v>19020000</v>
      </c>
    </row>
    <row r="229" spans="1:14" x14ac:dyDescent="0.3">
      <c r="A229" s="1">
        <v>1</v>
      </c>
      <c r="B229" t="s">
        <v>641</v>
      </c>
      <c r="C229" t="s">
        <v>9445</v>
      </c>
      <c r="D229" t="s">
        <v>9446</v>
      </c>
      <c r="E229" t="s">
        <v>9447</v>
      </c>
      <c r="F229" t="s">
        <v>9448</v>
      </c>
      <c r="G229" t="s">
        <v>9449</v>
      </c>
      <c r="I229" t="str">
        <f t="shared" si="14"/>
        <v>N/A</v>
      </c>
      <c r="J229">
        <f t="shared" si="15"/>
        <v>63110000</v>
      </c>
      <c r="K229">
        <f t="shared" si="16"/>
        <v>64269999.999999993</v>
      </c>
      <c r="L229">
        <f t="shared" si="17"/>
        <v>68480000</v>
      </c>
      <c r="M229">
        <f t="shared" si="18"/>
        <v>74940000</v>
      </c>
      <c r="N229">
        <f t="shared" si="19"/>
        <v>65750000</v>
      </c>
    </row>
    <row r="230" spans="1:14" x14ac:dyDescent="0.3">
      <c r="A230" s="1">
        <v>2</v>
      </c>
      <c r="B230" t="s">
        <v>646</v>
      </c>
      <c r="C230" t="s">
        <v>332</v>
      </c>
      <c r="D230" t="s">
        <v>332</v>
      </c>
      <c r="E230" t="s">
        <v>332</v>
      </c>
      <c r="F230" t="s">
        <v>332</v>
      </c>
      <c r="G230" t="s">
        <v>332</v>
      </c>
      <c r="I230" t="str">
        <f t="shared" si="14"/>
        <v>N/A</v>
      </c>
      <c r="J230" t="str">
        <f t="shared" si="15"/>
        <v>N/A</v>
      </c>
      <c r="K230" t="str">
        <f t="shared" si="16"/>
        <v>N/A</v>
      </c>
      <c r="L230" t="str">
        <f t="shared" si="17"/>
        <v>N/A</v>
      </c>
      <c r="M230" t="str">
        <f t="shared" si="18"/>
        <v>N/A</v>
      </c>
      <c r="N230" t="str">
        <f t="shared" si="19"/>
        <v>N/A</v>
      </c>
    </row>
    <row r="231" spans="1:14" x14ac:dyDescent="0.3">
      <c r="A231" s="1">
        <v>3</v>
      </c>
      <c r="B231" t="s">
        <v>650</v>
      </c>
      <c r="C231" t="s">
        <v>332</v>
      </c>
      <c r="D231" t="s">
        <v>332</v>
      </c>
      <c r="E231" t="s">
        <v>332</v>
      </c>
      <c r="F231" t="s">
        <v>332</v>
      </c>
      <c r="G231" t="s">
        <v>332</v>
      </c>
      <c r="I231" t="str">
        <f t="shared" si="14"/>
        <v>N/A</v>
      </c>
      <c r="J231" t="str">
        <f t="shared" si="15"/>
        <v>N/A</v>
      </c>
      <c r="K231" t="str">
        <f t="shared" si="16"/>
        <v>N/A</v>
      </c>
      <c r="L231" t="str">
        <f t="shared" si="17"/>
        <v>N/A</v>
      </c>
      <c r="M231" t="str">
        <f t="shared" si="18"/>
        <v>N/A</v>
      </c>
      <c r="N231" t="str">
        <f t="shared" si="19"/>
        <v>N/A</v>
      </c>
    </row>
    <row r="232" spans="1:14" x14ac:dyDescent="0.3">
      <c r="A232" s="1">
        <v>4</v>
      </c>
      <c r="B232" t="s">
        <v>656</v>
      </c>
      <c r="C232" t="s">
        <v>9450</v>
      </c>
      <c r="D232" t="s">
        <v>2832</v>
      </c>
      <c r="E232" t="s">
        <v>9451</v>
      </c>
      <c r="F232" t="s">
        <v>9452</v>
      </c>
      <c r="G232" t="s">
        <v>9453</v>
      </c>
      <c r="I232" t="str">
        <f t="shared" si="14"/>
        <v>N/A</v>
      </c>
      <c r="J232">
        <f t="shared" si="15"/>
        <v>15730000</v>
      </c>
      <c r="K232">
        <f t="shared" si="16"/>
        <v>16489999.999999998</v>
      </c>
      <c r="L232">
        <f t="shared" si="17"/>
        <v>17350000</v>
      </c>
      <c r="M232">
        <f t="shared" si="18"/>
        <v>18810000</v>
      </c>
      <c r="N232">
        <f t="shared" si="19"/>
        <v>6430000</v>
      </c>
    </row>
    <row r="233" spans="1:14" x14ac:dyDescent="0.3">
      <c r="A233" s="1">
        <v>5</v>
      </c>
      <c r="B233" t="s">
        <v>657</v>
      </c>
      <c r="C233" t="s">
        <v>9454</v>
      </c>
      <c r="D233" t="s">
        <v>4074</v>
      </c>
      <c r="E233" t="s">
        <v>9455</v>
      </c>
      <c r="F233" t="s">
        <v>2163</v>
      </c>
      <c r="G233" t="s">
        <v>4637</v>
      </c>
      <c r="I233" t="str">
        <f t="shared" si="14"/>
        <v>pos_trend</v>
      </c>
      <c r="J233">
        <f t="shared" si="15"/>
        <v>31780000</v>
      </c>
      <c r="K233">
        <f t="shared" si="16"/>
        <v>32470000</v>
      </c>
      <c r="L233">
        <f t="shared" si="17"/>
        <v>35940000</v>
      </c>
      <c r="M233">
        <f t="shared" si="18"/>
        <v>38010000</v>
      </c>
      <c r="N233">
        <f t="shared" si="19"/>
        <v>59310000</v>
      </c>
    </row>
    <row r="234" spans="1:14" x14ac:dyDescent="0.3">
      <c r="A234" s="1">
        <v>6</v>
      </c>
      <c r="B234" t="s">
        <v>658</v>
      </c>
      <c r="C234" t="s">
        <v>9456</v>
      </c>
      <c r="D234" t="s">
        <v>9457</v>
      </c>
      <c r="E234" t="s">
        <v>9458</v>
      </c>
      <c r="F234" t="s">
        <v>9459</v>
      </c>
      <c r="G234" t="s">
        <v>9460</v>
      </c>
      <c r="I234" t="str">
        <f t="shared" si="14"/>
        <v>N/A</v>
      </c>
      <c r="J234">
        <f t="shared" si="15"/>
        <v>47460000</v>
      </c>
      <c r="K234">
        <f t="shared" si="16"/>
        <v>49930000</v>
      </c>
      <c r="L234">
        <f t="shared" si="17"/>
        <v>51220000</v>
      </c>
      <c r="M234">
        <f t="shared" si="18"/>
        <v>53760000</v>
      </c>
      <c r="N234">
        <f t="shared" si="19"/>
        <v>46730000</v>
      </c>
    </row>
    <row r="235" spans="1:14" x14ac:dyDescent="0.3">
      <c r="A235" s="1">
        <v>7</v>
      </c>
      <c r="B235" t="s">
        <v>664</v>
      </c>
      <c r="C235" t="s">
        <v>332</v>
      </c>
      <c r="D235" t="s">
        <v>332</v>
      </c>
      <c r="E235" t="s">
        <v>332</v>
      </c>
      <c r="F235" t="s">
        <v>332</v>
      </c>
      <c r="G235" t="s">
        <v>332</v>
      </c>
      <c r="I235" t="str">
        <f t="shared" si="14"/>
        <v>N/A</v>
      </c>
      <c r="J235" t="str">
        <f t="shared" si="15"/>
        <v>N/A</v>
      </c>
      <c r="K235" t="str">
        <f t="shared" si="16"/>
        <v>N/A</v>
      </c>
      <c r="L235" t="str">
        <f t="shared" si="17"/>
        <v>N/A</v>
      </c>
      <c r="M235" t="str">
        <f t="shared" si="18"/>
        <v>N/A</v>
      </c>
      <c r="N235" t="str">
        <f t="shared" si="19"/>
        <v>N/A</v>
      </c>
    </row>
    <row r="236" spans="1:14" x14ac:dyDescent="0.3">
      <c r="A236" s="1">
        <v>8</v>
      </c>
      <c r="B236" t="s">
        <v>665</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9</v>
      </c>
      <c r="B237" t="s">
        <v>666</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10</v>
      </c>
      <c r="B238" t="s">
        <v>667</v>
      </c>
      <c r="C238" t="s">
        <v>9461</v>
      </c>
      <c r="D238" t="s">
        <v>9461</v>
      </c>
      <c r="E238" t="s">
        <v>9462</v>
      </c>
      <c r="F238" t="s">
        <v>9463</v>
      </c>
      <c r="G238" t="s">
        <v>9463</v>
      </c>
      <c r="I238" t="str">
        <f t="shared" si="14"/>
        <v>N/A</v>
      </c>
      <c r="J238">
        <f t="shared" si="15"/>
        <v>62270000</v>
      </c>
      <c r="K238">
        <f t="shared" si="16"/>
        <v>62270000</v>
      </c>
      <c r="L238">
        <f t="shared" si="17"/>
        <v>62250000</v>
      </c>
      <c r="M238">
        <f t="shared" si="18"/>
        <v>62230000</v>
      </c>
      <c r="N238">
        <f t="shared" si="19"/>
        <v>62230000</v>
      </c>
    </row>
    <row r="239" spans="1:14" x14ac:dyDescent="0.3">
      <c r="A239" s="1">
        <v>11</v>
      </c>
      <c r="B239" t="s">
        <v>673</v>
      </c>
      <c r="C239" t="s">
        <v>9461</v>
      </c>
      <c r="D239" t="s">
        <v>9461</v>
      </c>
      <c r="E239" t="s">
        <v>9462</v>
      </c>
      <c r="F239" t="s">
        <v>9463</v>
      </c>
      <c r="G239" t="s">
        <v>9463</v>
      </c>
      <c r="I239" t="str">
        <f t="shared" si="14"/>
        <v>N/A</v>
      </c>
      <c r="J239">
        <f t="shared" si="15"/>
        <v>62270000</v>
      </c>
      <c r="K239">
        <f t="shared" si="16"/>
        <v>62270000</v>
      </c>
      <c r="L239">
        <f t="shared" si="17"/>
        <v>62250000</v>
      </c>
      <c r="M239">
        <f t="shared" si="18"/>
        <v>62230000</v>
      </c>
      <c r="N239">
        <f t="shared" si="19"/>
        <v>62230000</v>
      </c>
    </row>
    <row r="240" spans="1:14" x14ac:dyDescent="0.3">
      <c r="A240" s="1">
        <v>12</v>
      </c>
      <c r="B240" t="s">
        <v>677</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13</v>
      </c>
      <c r="B241" t="s">
        <v>681</v>
      </c>
      <c r="C241" t="s">
        <v>4155</v>
      </c>
      <c r="D241" t="s">
        <v>353</v>
      </c>
      <c r="E241" t="s">
        <v>659</v>
      </c>
      <c r="F241" t="s">
        <v>9464</v>
      </c>
      <c r="G241" t="s">
        <v>9465</v>
      </c>
      <c r="I241" t="str">
        <f t="shared" si="14"/>
        <v>N/A</v>
      </c>
      <c r="J241">
        <f t="shared" si="15"/>
        <v>1660000</v>
      </c>
      <c r="K241">
        <f t="shared" si="16"/>
        <v>2049999.9999999998</v>
      </c>
      <c r="L241">
        <f t="shared" si="17"/>
        <v>8520000</v>
      </c>
      <c r="M241">
        <f t="shared" si="18"/>
        <v>7280000</v>
      </c>
      <c r="N241">
        <f t="shared" si="19"/>
        <v>6010000</v>
      </c>
    </row>
    <row r="242" spans="1:14" x14ac:dyDescent="0.3">
      <c r="A242" s="1">
        <v>14</v>
      </c>
      <c r="B242" t="s">
        <v>687</v>
      </c>
      <c r="C242" t="s">
        <v>4155</v>
      </c>
      <c r="D242" t="s">
        <v>353</v>
      </c>
      <c r="E242" t="s">
        <v>659</v>
      </c>
      <c r="F242" t="s">
        <v>9464</v>
      </c>
      <c r="G242" t="s">
        <v>9465</v>
      </c>
      <c r="I242" t="str">
        <f t="shared" si="14"/>
        <v>N/A</v>
      </c>
      <c r="J242">
        <f t="shared" si="15"/>
        <v>1660000</v>
      </c>
      <c r="K242">
        <f t="shared" si="16"/>
        <v>2049999.9999999998</v>
      </c>
      <c r="L242">
        <f t="shared" si="17"/>
        <v>8520000</v>
      </c>
      <c r="M242">
        <f t="shared" si="18"/>
        <v>7280000</v>
      </c>
      <c r="N242">
        <f t="shared" si="19"/>
        <v>6010000</v>
      </c>
    </row>
    <row r="243" spans="1:14" x14ac:dyDescent="0.3">
      <c r="A243" s="1">
        <v>15</v>
      </c>
      <c r="B243" t="s">
        <v>688</v>
      </c>
      <c r="C243" t="s">
        <v>9466</v>
      </c>
      <c r="D243" t="s">
        <v>9467</v>
      </c>
      <c r="E243" t="s">
        <v>9468</v>
      </c>
      <c r="F243" t="s">
        <v>9469</v>
      </c>
      <c r="G243" t="s">
        <v>9470</v>
      </c>
      <c r="I243" t="str">
        <f t="shared" si="14"/>
        <v>N/A</v>
      </c>
      <c r="J243">
        <f t="shared" si="15"/>
        <v>261810000</v>
      </c>
      <c r="K243">
        <f t="shared" si="16"/>
        <v>297830000</v>
      </c>
      <c r="L243">
        <f t="shared" si="17"/>
        <v>318170000</v>
      </c>
      <c r="M243">
        <f t="shared" si="18"/>
        <v>337910000</v>
      </c>
      <c r="N243">
        <f t="shared" si="19"/>
        <v>297140000</v>
      </c>
    </row>
    <row r="244" spans="1:14" x14ac:dyDescent="0.3">
      <c r="A244" s="1">
        <v>16</v>
      </c>
      <c r="B244" t="s">
        <v>694</v>
      </c>
      <c r="C244" t="s">
        <v>332</v>
      </c>
      <c r="D244" t="s">
        <v>9471</v>
      </c>
      <c r="E244" t="s">
        <v>265</v>
      </c>
      <c r="F244" t="s">
        <v>9472</v>
      </c>
      <c r="G244" t="s">
        <v>9473</v>
      </c>
      <c r="I244" t="str">
        <f t="shared" si="14"/>
        <v>neg_trend</v>
      </c>
      <c r="J244" t="str">
        <f t="shared" si="15"/>
        <v>N/A</v>
      </c>
      <c r="K244">
        <f t="shared" si="16"/>
        <v>0.1376</v>
      </c>
      <c r="L244">
        <f t="shared" si="17"/>
        <v>6.83E-2</v>
      </c>
      <c r="M244">
        <f t="shared" si="18"/>
        <v>6.2000000000000006E-2</v>
      </c>
      <c r="N244">
        <f t="shared" si="19"/>
        <v>-0.1207</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320</v>
      </c>
      <c r="D246" s="1" t="s">
        <v>321</v>
      </c>
      <c r="E246" s="1" t="s">
        <v>322</v>
      </c>
      <c r="F246" s="1" t="s">
        <v>323</v>
      </c>
      <c r="G246" s="1" t="s">
        <v>324</v>
      </c>
      <c r="H246" s="1" t="s">
        <v>325</v>
      </c>
      <c r="I246" t="str">
        <f t="shared" si="14"/>
        <v>pos_trend</v>
      </c>
      <c r="J246" t="str">
        <f t="shared" si="15"/>
        <v>2012</v>
      </c>
      <c r="K246" t="str">
        <f t="shared" si="16"/>
        <v>2013</v>
      </c>
      <c r="L246" t="str">
        <f t="shared" si="17"/>
        <v>2014</v>
      </c>
      <c r="M246" t="str">
        <f t="shared" si="18"/>
        <v>2015</v>
      </c>
      <c r="N246" t="str">
        <f t="shared" si="19"/>
        <v>2016</v>
      </c>
    </row>
    <row r="247" spans="1:14" x14ac:dyDescent="0.3">
      <c r="A247" s="1">
        <v>0</v>
      </c>
      <c r="B247" t="s">
        <v>699</v>
      </c>
      <c r="C247" t="s">
        <v>332</v>
      </c>
      <c r="D247" t="s">
        <v>332</v>
      </c>
      <c r="E247" t="s">
        <v>332</v>
      </c>
      <c r="F247" t="s">
        <v>332</v>
      </c>
      <c r="G247" t="s">
        <v>332</v>
      </c>
      <c r="I247" t="str">
        <f t="shared" si="14"/>
        <v>N/A</v>
      </c>
      <c r="J247" t="str">
        <f t="shared" si="15"/>
        <v>N/A</v>
      </c>
      <c r="K247" t="str">
        <f t="shared" si="16"/>
        <v>N/A</v>
      </c>
      <c r="L247" t="str">
        <f t="shared" si="17"/>
        <v>N/A</v>
      </c>
      <c r="M247" t="str">
        <f t="shared" si="18"/>
        <v>N/A</v>
      </c>
      <c r="N247" t="str">
        <f t="shared" si="19"/>
        <v>N/A</v>
      </c>
    </row>
    <row r="248" spans="1:14" x14ac:dyDescent="0.3">
      <c r="A248" s="1">
        <v>1</v>
      </c>
      <c r="B248" t="s">
        <v>700</v>
      </c>
      <c r="C248" t="s">
        <v>332</v>
      </c>
      <c r="D248" t="s">
        <v>332</v>
      </c>
      <c r="E248" t="s">
        <v>332</v>
      </c>
      <c r="F248" t="s">
        <v>332</v>
      </c>
      <c r="G248" t="s">
        <v>332</v>
      </c>
      <c r="I248" t="str">
        <f t="shared" si="14"/>
        <v>N/A</v>
      </c>
      <c r="J248" t="str">
        <f t="shared" si="15"/>
        <v>N/A</v>
      </c>
      <c r="K248" t="str">
        <f t="shared" si="16"/>
        <v>N/A</v>
      </c>
      <c r="L248" t="str">
        <f t="shared" si="17"/>
        <v>N/A</v>
      </c>
      <c r="M248" t="str">
        <f t="shared" si="18"/>
        <v>N/A</v>
      </c>
      <c r="N248" t="str">
        <f t="shared" si="19"/>
        <v>N/A</v>
      </c>
    </row>
    <row r="249" spans="1:14" x14ac:dyDescent="0.3">
      <c r="A249" s="1">
        <v>2</v>
      </c>
      <c r="B249" t="s">
        <v>701</v>
      </c>
      <c r="C249" t="s">
        <v>332</v>
      </c>
      <c r="D249" t="s">
        <v>332</v>
      </c>
      <c r="E249" t="s">
        <v>332</v>
      </c>
      <c r="F249" t="s">
        <v>332</v>
      </c>
      <c r="G249" t="s">
        <v>332</v>
      </c>
      <c r="I249" t="str">
        <f t="shared" si="14"/>
        <v>N/A</v>
      </c>
      <c r="J249" t="str">
        <f t="shared" si="15"/>
        <v>N/A</v>
      </c>
      <c r="K249" t="str">
        <f t="shared" si="16"/>
        <v>N/A</v>
      </c>
      <c r="L249" t="str">
        <f t="shared" si="17"/>
        <v>N/A</v>
      </c>
      <c r="M249" t="str">
        <f t="shared" si="18"/>
        <v>N/A</v>
      </c>
      <c r="N249" t="str">
        <f t="shared" si="19"/>
        <v>N/A</v>
      </c>
    </row>
    <row r="250" spans="1:14" x14ac:dyDescent="0.3">
      <c r="A250" s="1">
        <v>3</v>
      </c>
      <c r="B250" t="s">
        <v>702</v>
      </c>
      <c r="C250" t="s">
        <v>9474</v>
      </c>
      <c r="D250" t="s">
        <v>4345</v>
      </c>
      <c r="E250" t="s">
        <v>9475</v>
      </c>
      <c r="F250" t="s">
        <v>785</v>
      </c>
      <c r="G250" t="s">
        <v>2107</v>
      </c>
      <c r="I250" t="str">
        <f t="shared" si="14"/>
        <v>N/A</v>
      </c>
      <c r="J250">
        <f t="shared" si="15"/>
        <v>10230000</v>
      </c>
      <c r="K250">
        <f t="shared" si="16"/>
        <v>11560000</v>
      </c>
      <c r="L250">
        <f t="shared" si="17"/>
        <v>12480000</v>
      </c>
      <c r="M250">
        <f t="shared" si="18"/>
        <v>11220000</v>
      </c>
      <c r="N250">
        <f t="shared" si="19"/>
        <v>12050000</v>
      </c>
    </row>
    <row r="251" spans="1:14" x14ac:dyDescent="0.3">
      <c r="A251" s="1">
        <v>4</v>
      </c>
      <c r="B251" t="s">
        <v>707</v>
      </c>
      <c r="C251" t="s">
        <v>332</v>
      </c>
      <c r="D251" t="s">
        <v>7878</v>
      </c>
      <c r="E251" t="s">
        <v>9476</v>
      </c>
      <c r="F251" t="s">
        <v>9477</v>
      </c>
      <c r="G251" t="s">
        <v>8575</v>
      </c>
      <c r="I251" t="str">
        <f t="shared" si="14"/>
        <v>N/A</v>
      </c>
      <c r="J251" t="str">
        <f t="shared" si="15"/>
        <v>N/A</v>
      </c>
      <c r="K251">
        <f t="shared" si="16"/>
        <v>0.12960000000000002</v>
      </c>
      <c r="L251">
        <f t="shared" si="17"/>
        <v>8.0299999999999996E-2</v>
      </c>
      <c r="M251">
        <f t="shared" si="18"/>
        <v>-0.10130000000000002</v>
      </c>
      <c r="N251">
        <f t="shared" si="19"/>
        <v>7.4200000000000002E-2</v>
      </c>
    </row>
    <row r="252" spans="1:14" x14ac:dyDescent="0.3">
      <c r="A252" s="1">
        <v>5</v>
      </c>
      <c r="B252" t="s">
        <v>712</v>
      </c>
      <c r="C252" t="s">
        <v>2391</v>
      </c>
      <c r="D252" t="s">
        <v>9478</v>
      </c>
      <c r="E252" t="s">
        <v>640</v>
      </c>
      <c r="F252" t="s">
        <v>669</v>
      </c>
      <c r="G252" t="s">
        <v>2311</v>
      </c>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4019999.9999999995</v>
      </c>
      <c r="K252">
        <f t="shared" ref="K252:K315" si="22">IF(TRIM(D252)="-", "N/A", IF(RIGHT(D252,1)="M",1000000*VALUE(LEFT(D252,LEN(D252)-1)),IF(RIGHT(D252,1)="B",1000000000*VALUE(LEFT(D252,LEN(D252)-1)),IF(RIGHT(D252,1)="%",0.01*VALUE(LEFT(D252,LEN(D252)-1)),D252))))</f>
        <v>7130000</v>
      </c>
      <c r="L252">
        <f t="shared" ref="L252:L315" si="23">IF(TRIM(E252)="-", "N/A", IF(RIGHT(E252,1)="M",1000000*VALUE(LEFT(E252,LEN(E252)-1)),IF(RIGHT(E252,1)="B",1000000000*VALUE(LEFT(E252,LEN(E252)-1)),IF(RIGHT(E252,1)="%",0.01*VALUE(LEFT(E252,LEN(E252)-1)),E252))))</f>
        <v>7970000</v>
      </c>
      <c r="M252">
        <f t="shared" ref="M252:M315" si="24">IF(TRIM(F252)="-", "N/A", IF(RIGHT(F252,1)="M",1000000*VALUE(LEFT(F252,LEN(F252)-1)),IF(RIGHT(F252,1)="B",1000000000*VALUE(LEFT(F252,LEN(F252)-1)),IF(RIGHT(F252,1)="%",0.01*VALUE(LEFT(F252,LEN(F252)-1)),F252))))</f>
        <v>4070000.0000000005</v>
      </c>
      <c r="N252">
        <f t="shared" ref="N252:N315" si="25">IF(TRIM(G252)="-", "N/A", IF(RIGHT(G252,1)="M",1000000*VALUE(LEFT(G252,LEN(G252)-1)),IF(RIGHT(G252,1)="B",1000000000*VALUE(LEFT(G252,LEN(G252)-1)),IF(RIGHT(G252,1)="%",0.01*VALUE(LEFT(G252,LEN(G252)-1)),G252))))</f>
        <v>8920000</v>
      </c>
    </row>
    <row r="253" spans="1:14" x14ac:dyDescent="0.3">
      <c r="A253" s="1">
        <v>6</v>
      </c>
      <c r="B253" t="s">
        <v>713</v>
      </c>
      <c r="C253" t="s">
        <v>9479</v>
      </c>
      <c r="D253" t="s">
        <v>9480</v>
      </c>
      <c r="E253" t="s">
        <v>9481</v>
      </c>
      <c r="F253" t="s">
        <v>9482</v>
      </c>
      <c r="G253" t="s">
        <v>9483</v>
      </c>
      <c r="I253" t="str">
        <f t="shared" si="20"/>
        <v>N/A</v>
      </c>
      <c r="J253">
        <f t="shared" si="21"/>
        <v>76890000</v>
      </c>
      <c r="K253">
        <f t="shared" si="22"/>
        <v>85500000</v>
      </c>
      <c r="L253">
        <f t="shared" si="23"/>
        <v>102360000</v>
      </c>
      <c r="M253">
        <f t="shared" si="24"/>
        <v>111890000</v>
      </c>
      <c r="N253">
        <f t="shared" si="25"/>
        <v>96670000</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2872</v>
      </c>
      <c r="D255" t="s">
        <v>9484</v>
      </c>
      <c r="E255" t="s">
        <v>9485</v>
      </c>
      <c r="F255" t="s">
        <v>6397</v>
      </c>
      <c r="G255" t="s">
        <v>9486</v>
      </c>
      <c r="I255" t="str">
        <f t="shared" si="20"/>
        <v>N/A</v>
      </c>
      <c r="J255">
        <f t="shared" si="21"/>
        <v>16719999.999999998</v>
      </c>
      <c r="K255">
        <f t="shared" si="22"/>
        <v>19470000</v>
      </c>
      <c r="L255">
        <f t="shared" si="23"/>
        <v>30890000</v>
      </c>
      <c r="M255">
        <f t="shared" si="24"/>
        <v>29280000</v>
      </c>
      <c r="N255">
        <f t="shared" si="25"/>
        <v>20700000</v>
      </c>
    </row>
    <row r="256" spans="1:14" x14ac:dyDescent="0.3">
      <c r="A256" s="1">
        <v>9</v>
      </c>
      <c r="B256" t="s">
        <v>721</v>
      </c>
      <c r="C256" t="s">
        <v>9487</v>
      </c>
      <c r="D256" t="s">
        <v>9488</v>
      </c>
      <c r="E256" t="s">
        <v>9489</v>
      </c>
      <c r="F256" t="s">
        <v>9490</v>
      </c>
      <c r="G256" t="s">
        <v>9491</v>
      </c>
      <c r="I256" t="str">
        <f t="shared" si="20"/>
        <v>N/A</v>
      </c>
      <c r="J256">
        <f t="shared" si="21"/>
        <v>60170000</v>
      </c>
      <c r="K256">
        <f t="shared" si="22"/>
        <v>66040000.000000007</v>
      </c>
      <c r="L256">
        <f t="shared" si="23"/>
        <v>71470000</v>
      </c>
      <c r="M256">
        <f t="shared" si="24"/>
        <v>82610000</v>
      </c>
      <c r="N256">
        <f t="shared" si="25"/>
        <v>75970000</v>
      </c>
    </row>
    <row r="257" spans="1:14" x14ac:dyDescent="0.3">
      <c r="A257" s="1">
        <v>10</v>
      </c>
      <c r="B257" t="s">
        <v>722</v>
      </c>
      <c r="C257" t="s">
        <v>9492</v>
      </c>
      <c r="D257" t="s">
        <v>9493</v>
      </c>
      <c r="E257" t="s">
        <v>9494</v>
      </c>
      <c r="F257" t="s">
        <v>9495</v>
      </c>
      <c r="G257" t="s">
        <v>9496</v>
      </c>
      <c r="I257" t="str">
        <f t="shared" si="20"/>
        <v>N/A</v>
      </c>
      <c r="J257">
        <f t="shared" si="21"/>
        <v>91140000</v>
      </c>
      <c r="K257">
        <f t="shared" si="22"/>
        <v>104190000</v>
      </c>
      <c r="L257">
        <f t="shared" si="23"/>
        <v>122820000</v>
      </c>
      <c r="M257">
        <f t="shared" si="24"/>
        <v>127190000</v>
      </c>
      <c r="N257">
        <f t="shared" si="25"/>
        <v>117640000</v>
      </c>
    </row>
    <row r="258" spans="1:14" x14ac:dyDescent="0.3">
      <c r="A258" s="1">
        <v>11</v>
      </c>
      <c r="B258" t="s">
        <v>727</v>
      </c>
      <c r="C258" t="s">
        <v>332</v>
      </c>
      <c r="D258" t="s">
        <v>332</v>
      </c>
      <c r="E258" t="s">
        <v>332</v>
      </c>
      <c r="F258" t="s">
        <v>332</v>
      </c>
      <c r="G258" t="s">
        <v>332</v>
      </c>
      <c r="I258" t="str">
        <f t="shared" si="20"/>
        <v>N/A</v>
      </c>
      <c r="J258" t="str">
        <f t="shared" si="21"/>
        <v>N/A</v>
      </c>
      <c r="K258" t="str">
        <f t="shared" si="22"/>
        <v>N/A</v>
      </c>
      <c r="L258" t="str">
        <f t="shared" si="23"/>
        <v>N/A</v>
      </c>
      <c r="M258" t="str">
        <f t="shared" si="24"/>
        <v>N/A</v>
      </c>
      <c r="N258" t="str">
        <f t="shared" si="25"/>
        <v>N/A</v>
      </c>
    </row>
    <row r="259" spans="1:14" x14ac:dyDescent="0.3">
      <c r="A259" s="1">
        <v>12</v>
      </c>
      <c r="B259" t="s">
        <v>733</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13</v>
      </c>
      <c r="B260" t="s">
        <v>734</v>
      </c>
      <c r="C260" t="s">
        <v>332</v>
      </c>
      <c r="D260" t="s">
        <v>332</v>
      </c>
      <c r="E260" t="s">
        <v>332</v>
      </c>
      <c r="F260" t="s">
        <v>332</v>
      </c>
      <c r="G260" t="s">
        <v>332</v>
      </c>
      <c r="I260" t="str">
        <f t="shared" si="20"/>
        <v>N/A</v>
      </c>
      <c r="J260" t="str">
        <f t="shared" si="21"/>
        <v>N/A</v>
      </c>
      <c r="K260" t="str">
        <f t="shared" si="22"/>
        <v>N/A</v>
      </c>
      <c r="L260" t="str">
        <f t="shared" si="23"/>
        <v>N/A</v>
      </c>
      <c r="M260" t="str">
        <f t="shared" si="24"/>
        <v>N/A</v>
      </c>
      <c r="N260" t="str">
        <f t="shared" si="25"/>
        <v>N/A</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332</v>
      </c>
      <c r="D262" t="s">
        <v>332</v>
      </c>
      <c r="E262" t="s">
        <v>332</v>
      </c>
      <c r="F262" t="s">
        <v>332</v>
      </c>
      <c r="G262" t="s">
        <v>332</v>
      </c>
      <c r="I262" t="str">
        <f t="shared" si="20"/>
        <v>N/A</v>
      </c>
      <c r="J262" t="str">
        <f t="shared" si="21"/>
        <v>N/A</v>
      </c>
      <c r="K262" t="str">
        <f t="shared" si="22"/>
        <v>N/A</v>
      </c>
      <c r="L262" t="str">
        <f t="shared" si="23"/>
        <v>N/A</v>
      </c>
      <c r="M262" t="str">
        <f t="shared" si="24"/>
        <v>N/A</v>
      </c>
      <c r="N262" t="str">
        <f t="shared" si="25"/>
        <v>N/A</v>
      </c>
    </row>
    <row r="263" spans="1:14" x14ac:dyDescent="0.3">
      <c r="A263" s="1">
        <v>16</v>
      </c>
      <c r="B263" t="s">
        <v>737</v>
      </c>
      <c r="C263" t="s">
        <v>332</v>
      </c>
      <c r="D263" t="s">
        <v>332</v>
      </c>
      <c r="E263" t="s">
        <v>332</v>
      </c>
      <c r="F263" t="s">
        <v>332</v>
      </c>
      <c r="G263" t="s">
        <v>332</v>
      </c>
      <c r="I263" t="str">
        <f t="shared" si="20"/>
        <v>N/A</v>
      </c>
      <c r="J263" t="str">
        <f t="shared" si="21"/>
        <v>N/A</v>
      </c>
      <c r="K263" t="str">
        <f t="shared" si="22"/>
        <v>N/A</v>
      </c>
      <c r="L263" t="str">
        <f t="shared" si="23"/>
        <v>N/A</v>
      </c>
      <c r="M263" t="str">
        <f t="shared" si="24"/>
        <v>N/A</v>
      </c>
      <c r="N263" t="str">
        <f t="shared" si="25"/>
        <v>N/A</v>
      </c>
    </row>
    <row r="264" spans="1:14" x14ac:dyDescent="0.3">
      <c r="A264" s="1">
        <v>17</v>
      </c>
      <c r="B264" t="s">
        <v>738</v>
      </c>
      <c r="C264" t="s">
        <v>4218</v>
      </c>
      <c r="D264" t="s">
        <v>6932</v>
      </c>
      <c r="E264" t="s">
        <v>534</v>
      </c>
      <c r="F264" t="s">
        <v>9497</v>
      </c>
      <c r="G264" t="s">
        <v>9079</v>
      </c>
      <c r="I264" t="str">
        <f t="shared" si="20"/>
        <v>N/A</v>
      </c>
      <c r="J264" t="str">
        <f t="shared" si="21"/>
        <v>(76,000)</v>
      </c>
      <c r="K264">
        <f t="shared" si="22"/>
        <v>2750000</v>
      </c>
      <c r="L264">
        <f t="shared" si="23"/>
        <v>3690000</v>
      </c>
      <c r="M264">
        <f t="shared" si="24"/>
        <v>5620000</v>
      </c>
      <c r="N264" t="str">
        <f t="shared" si="25"/>
        <v>(2.81M)</v>
      </c>
    </row>
    <row r="265" spans="1:14" x14ac:dyDescent="0.3">
      <c r="A265" s="1">
        <v>18</v>
      </c>
      <c r="B265" t="s">
        <v>744</v>
      </c>
      <c r="C265" t="s">
        <v>9498</v>
      </c>
      <c r="D265" t="s">
        <v>9499</v>
      </c>
      <c r="E265" t="s">
        <v>9500</v>
      </c>
      <c r="F265" t="s">
        <v>4755</v>
      </c>
      <c r="G265" t="s">
        <v>9501</v>
      </c>
      <c r="I265" t="str">
        <f t="shared" si="20"/>
        <v>N/A</v>
      </c>
      <c r="J265" t="str">
        <f t="shared" si="21"/>
        <v>656000</v>
      </c>
      <c r="K265">
        <f t="shared" si="22"/>
        <v>3180000</v>
      </c>
      <c r="L265">
        <f t="shared" si="23"/>
        <v>3960000</v>
      </c>
      <c r="M265">
        <f t="shared" si="24"/>
        <v>5700000</v>
      </c>
      <c r="N265" t="str">
        <f t="shared" si="25"/>
        <v>53000</v>
      </c>
    </row>
    <row r="266" spans="1:14" x14ac:dyDescent="0.3">
      <c r="A266" s="1">
        <v>19</v>
      </c>
      <c r="B266" t="s">
        <v>745</v>
      </c>
      <c r="C266" t="s">
        <v>9502</v>
      </c>
      <c r="D266" t="s">
        <v>9503</v>
      </c>
      <c r="E266" t="s">
        <v>9504</v>
      </c>
      <c r="F266" t="s">
        <v>9505</v>
      </c>
      <c r="G266" t="s">
        <v>7975</v>
      </c>
      <c r="I266" t="str">
        <f t="shared" si="20"/>
        <v>N/A</v>
      </c>
      <c r="J266" t="str">
        <f t="shared" si="21"/>
        <v>732000</v>
      </c>
      <c r="K266" t="str">
        <f t="shared" si="22"/>
        <v>427000</v>
      </c>
      <c r="L266" t="str">
        <f t="shared" si="23"/>
        <v>270000</v>
      </c>
      <c r="M266" t="str">
        <f t="shared" si="24"/>
        <v>86000</v>
      </c>
      <c r="N266">
        <f t="shared" si="25"/>
        <v>2870000</v>
      </c>
    </row>
    <row r="267" spans="1:14" x14ac:dyDescent="0.3">
      <c r="A267" s="1">
        <v>20</v>
      </c>
      <c r="B267" t="s">
        <v>751</v>
      </c>
      <c r="C267" t="s">
        <v>2112</v>
      </c>
      <c r="D267" t="s">
        <v>9506</v>
      </c>
      <c r="E267" t="s">
        <v>9507</v>
      </c>
      <c r="F267" t="s">
        <v>9508</v>
      </c>
      <c r="G267" t="s">
        <v>9509</v>
      </c>
      <c r="I267" t="str">
        <f t="shared" si="20"/>
        <v>pos_trend</v>
      </c>
      <c r="J267">
        <f t="shared" si="21"/>
        <v>8510000</v>
      </c>
      <c r="K267">
        <f t="shared" si="22"/>
        <v>8880000</v>
      </c>
      <c r="L267">
        <f t="shared" si="23"/>
        <v>9370000</v>
      </c>
      <c r="M267">
        <f t="shared" si="24"/>
        <v>9530000</v>
      </c>
      <c r="N267">
        <f t="shared" si="25"/>
        <v>10080000</v>
      </c>
    </row>
    <row r="268" spans="1:14" x14ac:dyDescent="0.3">
      <c r="A268" s="1">
        <v>21</v>
      </c>
      <c r="B268" t="s">
        <v>757</v>
      </c>
      <c r="C268" t="s">
        <v>9510</v>
      </c>
      <c r="D268" t="s">
        <v>9511</v>
      </c>
      <c r="E268" t="s">
        <v>9512</v>
      </c>
      <c r="F268" t="s">
        <v>9513</v>
      </c>
      <c r="G268" t="s">
        <v>9514</v>
      </c>
      <c r="I268" t="str">
        <f t="shared" si="20"/>
        <v>pos_trend</v>
      </c>
      <c r="J268">
        <f t="shared" si="21"/>
        <v>2740000</v>
      </c>
      <c r="K268">
        <f t="shared" si="22"/>
        <v>4160000</v>
      </c>
      <c r="L268">
        <f t="shared" si="23"/>
        <v>4410000</v>
      </c>
      <c r="M268">
        <f t="shared" si="24"/>
        <v>5720000</v>
      </c>
      <c r="N268">
        <f t="shared" si="25"/>
        <v>7150000</v>
      </c>
    </row>
    <row r="269" spans="1:14" x14ac:dyDescent="0.3">
      <c r="A269" s="1">
        <v>22</v>
      </c>
      <c r="B269" t="s">
        <v>761</v>
      </c>
      <c r="C269" t="s">
        <v>9515</v>
      </c>
      <c r="D269" t="s">
        <v>4204</v>
      </c>
      <c r="E269" t="s">
        <v>9516</v>
      </c>
      <c r="F269" t="s">
        <v>9517</v>
      </c>
      <c r="G269" t="s">
        <v>9518</v>
      </c>
      <c r="I269" t="str">
        <f t="shared" si="20"/>
        <v>N/A</v>
      </c>
      <c r="J269">
        <f t="shared" si="21"/>
        <v>5770000</v>
      </c>
      <c r="K269">
        <f t="shared" si="22"/>
        <v>4720000</v>
      </c>
      <c r="L269">
        <f t="shared" si="23"/>
        <v>4970000</v>
      </c>
      <c r="M269">
        <f t="shared" si="24"/>
        <v>3810000</v>
      </c>
      <c r="N269">
        <f t="shared" si="25"/>
        <v>2930000</v>
      </c>
    </row>
    <row r="270" spans="1:14" x14ac:dyDescent="0.3">
      <c r="A270" s="1">
        <v>23</v>
      </c>
      <c r="B270" t="s">
        <v>762</v>
      </c>
      <c r="C270" t="s">
        <v>9519</v>
      </c>
      <c r="D270" t="s">
        <v>9520</v>
      </c>
      <c r="E270" t="s">
        <v>9521</v>
      </c>
      <c r="F270" t="s">
        <v>9522</v>
      </c>
      <c r="G270" t="s">
        <v>9523</v>
      </c>
      <c r="I270" t="str">
        <f t="shared" si="20"/>
        <v>N/A</v>
      </c>
      <c r="J270">
        <f t="shared" si="21"/>
        <v>100300000</v>
      </c>
      <c r="K270">
        <f t="shared" si="22"/>
        <v>116240000</v>
      </c>
      <c r="L270">
        <f t="shared" si="23"/>
        <v>136150000</v>
      </c>
      <c r="M270">
        <f t="shared" si="24"/>
        <v>142420000</v>
      </c>
      <c r="N270">
        <f t="shared" si="25"/>
        <v>127770000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9524</v>
      </c>
      <c r="D272" t="s">
        <v>9525</v>
      </c>
      <c r="E272" t="s">
        <v>9526</v>
      </c>
      <c r="F272" t="s">
        <v>9527</v>
      </c>
      <c r="G272" t="s">
        <v>9528</v>
      </c>
      <c r="I272" t="str">
        <f t="shared" si="20"/>
        <v>N/A</v>
      </c>
      <c r="J272">
        <f t="shared" si="21"/>
        <v>0.38310000000000005</v>
      </c>
      <c r="K272">
        <f t="shared" si="22"/>
        <v>0.39030000000000004</v>
      </c>
      <c r="L272">
        <f t="shared" si="23"/>
        <v>0.4279</v>
      </c>
      <c r="M272">
        <f t="shared" si="24"/>
        <v>0.42149999999999999</v>
      </c>
      <c r="N272">
        <f t="shared" si="25"/>
        <v>0.43</v>
      </c>
    </row>
    <row r="273" spans="1:14" x14ac:dyDescent="0.3">
      <c r="A273" s="1">
        <v>26</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27</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28</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29</v>
      </c>
      <c r="B276" t="s">
        <v>778</v>
      </c>
      <c r="C276" t="s">
        <v>9529</v>
      </c>
      <c r="D276" t="s">
        <v>9530</v>
      </c>
      <c r="E276" t="s">
        <v>9531</v>
      </c>
      <c r="F276" t="s">
        <v>9532</v>
      </c>
      <c r="G276" t="s">
        <v>9533</v>
      </c>
      <c r="I276" t="str">
        <f t="shared" si="20"/>
        <v>N/A</v>
      </c>
      <c r="J276">
        <f t="shared" si="21"/>
        <v>161510000</v>
      </c>
      <c r="K276">
        <f t="shared" si="22"/>
        <v>181590000</v>
      </c>
      <c r="L276">
        <f t="shared" si="23"/>
        <v>182020000</v>
      </c>
      <c r="M276">
        <f t="shared" si="24"/>
        <v>195490000</v>
      </c>
      <c r="N276">
        <f t="shared" si="25"/>
        <v>169370000</v>
      </c>
    </row>
    <row r="277" spans="1:14" x14ac:dyDescent="0.3">
      <c r="A277" s="1">
        <v>30</v>
      </c>
      <c r="B277" t="s">
        <v>784</v>
      </c>
      <c r="C277" t="s">
        <v>9534</v>
      </c>
      <c r="D277" t="s">
        <v>9535</v>
      </c>
      <c r="E277" t="s">
        <v>4137</v>
      </c>
      <c r="F277" t="s">
        <v>9536</v>
      </c>
      <c r="G277" t="s">
        <v>9537</v>
      </c>
      <c r="I277" t="str">
        <f t="shared" si="20"/>
        <v>N/A</v>
      </c>
      <c r="J277" t="str">
        <f t="shared" si="21"/>
        <v>196000</v>
      </c>
      <c r="K277" t="str">
        <f t="shared" si="22"/>
        <v>764000</v>
      </c>
      <c r="L277" t="str">
        <f t="shared" si="23"/>
        <v>741000</v>
      </c>
      <c r="M277" t="str">
        <f t="shared" si="24"/>
        <v>728000</v>
      </c>
      <c r="N277" t="str">
        <f t="shared" si="25"/>
        <v>702000</v>
      </c>
    </row>
    <row r="278" spans="1:14" x14ac:dyDescent="0.3">
      <c r="A278" s="1">
        <v>31</v>
      </c>
      <c r="B278" t="s">
        <v>790</v>
      </c>
      <c r="C278" t="s">
        <v>9538</v>
      </c>
      <c r="D278" t="s">
        <v>9539</v>
      </c>
      <c r="E278" t="s">
        <v>9540</v>
      </c>
      <c r="F278" t="s">
        <v>9541</v>
      </c>
      <c r="G278" t="s">
        <v>9542</v>
      </c>
      <c r="I278" t="str">
        <f t="shared" si="20"/>
        <v>N/A</v>
      </c>
      <c r="J278">
        <f t="shared" si="21"/>
        <v>166020000</v>
      </c>
      <c r="K278">
        <f t="shared" si="22"/>
        <v>188600000</v>
      </c>
      <c r="L278">
        <f t="shared" si="23"/>
        <v>191310000</v>
      </c>
      <c r="M278">
        <f t="shared" si="24"/>
        <v>207070000</v>
      </c>
      <c r="N278">
        <f t="shared" si="25"/>
        <v>184560000</v>
      </c>
    </row>
    <row r="279" spans="1:14" x14ac:dyDescent="0.3">
      <c r="A279" s="1">
        <v>32</v>
      </c>
      <c r="B279" t="s">
        <v>796</v>
      </c>
      <c r="C279" t="s">
        <v>332</v>
      </c>
      <c r="D279" t="s">
        <v>332</v>
      </c>
      <c r="E279" t="s">
        <v>332</v>
      </c>
      <c r="F279" t="s">
        <v>332</v>
      </c>
      <c r="G279" t="s">
        <v>332</v>
      </c>
      <c r="I279" t="str">
        <f t="shared" si="20"/>
        <v>N/A</v>
      </c>
      <c r="J279" t="str">
        <f t="shared" si="21"/>
        <v>N/A</v>
      </c>
      <c r="K279" t="str">
        <f t="shared" si="22"/>
        <v>N/A</v>
      </c>
      <c r="L279" t="str">
        <f t="shared" si="23"/>
        <v>N/A</v>
      </c>
      <c r="M279" t="str">
        <f t="shared" si="24"/>
        <v>N/A</v>
      </c>
      <c r="N279" t="str">
        <f t="shared" si="25"/>
        <v>N/A</v>
      </c>
    </row>
    <row r="280" spans="1:14" x14ac:dyDescent="0.3">
      <c r="A280" s="1">
        <v>33</v>
      </c>
      <c r="B280" t="s">
        <v>797</v>
      </c>
      <c r="C280" t="s">
        <v>9543</v>
      </c>
      <c r="D280" t="s">
        <v>9544</v>
      </c>
      <c r="E280" t="s">
        <v>9545</v>
      </c>
      <c r="F280" t="s">
        <v>9047</v>
      </c>
      <c r="G280" t="s">
        <v>9546</v>
      </c>
      <c r="I280" t="str">
        <f t="shared" si="20"/>
        <v>N/A</v>
      </c>
      <c r="J280" t="str">
        <f t="shared" si="21"/>
        <v>(4.7M)</v>
      </c>
      <c r="K280" t="str">
        <f t="shared" si="22"/>
        <v>(7.78M)</v>
      </c>
      <c r="L280" t="str">
        <f t="shared" si="23"/>
        <v>(10.02M)</v>
      </c>
      <c r="M280" t="str">
        <f t="shared" si="24"/>
        <v>(12.31M)</v>
      </c>
      <c r="N280" t="str">
        <f t="shared" si="25"/>
        <v>(15.89M)</v>
      </c>
    </row>
    <row r="281" spans="1:14" x14ac:dyDescent="0.3">
      <c r="A281" s="1">
        <v>34</v>
      </c>
      <c r="B281" t="s">
        <v>803</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37</v>
      </c>
      <c r="B284" t="s">
        <v>809</v>
      </c>
      <c r="C284" t="s">
        <v>9547</v>
      </c>
      <c r="D284" t="s">
        <v>6261</v>
      </c>
      <c r="E284" t="s">
        <v>9548</v>
      </c>
      <c r="F284" t="s">
        <v>9549</v>
      </c>
      <c r="G284" t="s">
        <v>9550</v>
      </c>
      <c r="I284" t="str">
        <f t="shared" si="20"/>
        <v>N/A</v>
      </c>
      <c r="J284">
        <f t="shared" si="21"/>
        <v>0.6169</v>
      </c>
      <c r="K284">
        <f t="shared" si="22"/>
        <v>0.60970000000000002</v>
      </c>
      <c r="L284">
        <f t="shared" si="23"/>
        <v>0.57210000000000005</v>
      </c>
      <c r="M284">
        <f t="shared" si="24"/>
        <v>0.57850000000000001</v>
      </c>
      <c r="N284">
        <f t="shared" si="25"/>
        <v>0.57000000000000006</v>
      </c>
    </row>
    <row r="285" spans="1:14" x14ac:dyDescent="0.3">
      <c r="A285" s="1">
        <v>38</v>
      </c>
      <c r="B285" t="s">
        <v>815</v>
      </c>
      <c r="C285" t="s">
        <v>9529</v>
      </c>
      <c r="D285" t="s">
        <v>9530</v>
      </c>
      <c r="E285" t="s">
        <v>9531</v>
      </c>
      <c r="F285" t="s">
        <v>9532</v>
      </c>
      <c r="G285" t="s">
        <v>9533</v>
      </c>
      <c r="I285" t="str">
        <f t="shared" si="20"/>
        <v>N/A</v>
      </c>
      <c r="J285">
        <f t="shared" si="21"/>
        <v>161510000</v>
      </c>
      <c r="K285">
        <f t="shared" si="22"/>
        <v>181590000</v>
      </c>
      <c r="L285">
        <f t="shared" si="23"/>
        <v>182020000</v>
      </c>
      <c r="M285">
        <f t="shared" si="24"/>
        <v>195490000</v>
      </c>
      <c r="N285">
        <f t="shared" si="25"/>
        <v>169370000</v>
      </c>
    </row>
    <row r="286" spans="1:14" x14ac:dyDescent="0.3">
      <c r="A286" s="1">
        <v>39</v>
      </c>
      <c r="B286" t="s">
        <v>816</v>
      </c>
      <c r="C286" t="s">
        <v>9547</v>
      </c>
      <c r="D286" t="s">
        <v>6261</v>
      </c>
      <c r="E286" t="s">
        <v>9548</v>
      </c>
      <c r="F286" t="s">
        <v>9549</v>
      </c>
      <c r="G286" t="s">
        <v>9550</v>
      </c>
      <c r="I286" t="str">
        <f t="shared" si="20"/>
        <v>N/A</v>
      </c>
      <c r="J286">
        <f t="shared" si="21"/>
        <v>0.6169</v>
      </c>
      <c r="K286">
        <f t="shared" si="22"/>
        <v>0.60970000000000002</v>
      </c>
      <c r="L286">
        <f t="shared" si="23"/>
        <v>0.57210000000000005</v>
      </c>
      <c r="M286">
        <f t="shared" si="24"/>
        <v>0.57850000000000001</v>
      </c>
      <c r="N286">
        <f t="shared" si="25"/>
        <v>0.57000000000000006</v>
      </c>
    </row>
    <row r="287" spans="1:14" x14ac:dyDescent="0.3">
      <c r="A287" s="1">
        <v>40</v>
      </c>
      <c r="B287" t="s">
        <v>817</v>
      </c>
      <c r="C287" t="s">
        <v>332</v>
      </c>
      <c r="D287" t="s">
        <v>332</v>
      </c>
      <c r="E287" t="s">
        <v>332</v>
      </c>
      <c r="F287" t="s">
        <v>332</v>
      </c>
      <c r="G287" t="s">
        <v>332</v>
      </c>
      <c r="I287" t="str">
        <f t="shared" si="20"/>
        <v>N/A</v>
      </c>
      <c r="J287" t="str">
        <f t="shared" si="21"/>
        <v>N/A</v>
      </c>
      <c r="K287" t="str">
        <f t="shared" si="22"/>
        <v>N/A</v>
      </c>
      <c r="L287" t="str">
        <f t="shared" si="23"/>
        <v>N/A</v>
      </c>
      <c r="M287" t="str">
        <f t="shared" si="24"/>
        <v>N/A</v>
      </c>
      <c r="N287" t="str">
        <f t="shared" si="25"/>
        <v>N/A</v>
      </c>
    </row>
    <row r="288" spans="1:14" x14ac:dyDescent="0.3">
      <c r="A288" s="1">
        <v>41</v>
      </c>
      <c r="B288" t="s">
        <v>818</v>
      </c>
      <c r="C288" t="s">
        <v>9529</v>
      </c>
      <c r="D288" t="s">
        <v>9530</v>
      </c>
      <c r="E288" t="s">
        <v>9531</v>
      </c>
      <c r="F288" t="s">
        <v>9532</v>
      </c>
      <c r="G288" t="s">
        <v>9533</v>
      </c>
      <c r="I288" t="str">
        <f t="shared" si="20"/>
        <v>N/A</v>
      </c>
      <c r="J288">
        <f t="shared" si="21"/>
        <v>161510000</v>
      </c>
      <c r="K288">
        <f t="shared" si="22"/>
        <v>181590000</v>
      </c>
      <c r="L288">
        <f t="shared" si="23"/>
        <v>182020000</v>
      </c>
      <c r="M288">
        <f t="shared" si="24"/>
        <v>195490000</v>
      </c>
      <c r="N288">
        <f t="shared" si="25"/>
        <v>169370000</v>
      </c>
    </row>
    <row r="289" spans="1:14" x14ac:dyDescent="0.3">
      <c r="A289" s="1">
        <v>42</v>
      </c>
      <c r="B289" t="s">
        <v>819</v>
      </c>
      <c r="C289" t="s">
        <v>9466</v>
      </c>
      <c r="D289" t="s">
        <v>9467</v>
      </c>
      <c r="E289" t="s">
        <v>9468</v>
      </c>
      <c r="F289" t="s">
        <v>9469</v>
      </c>
      <c r="G289" t="s">
        <v>9470</v>
      </c>
      <c r="I289" t="str">
        <f t="shared" si="20"/>
        <v>N/A</v>
      </c>
      <c r="J289">
        <f t="shared" si="21"/>
        <v>261810000</v>
      </c>
      <c r="K289">
        <f t="shared" si="22"/>
        <v>297830000</v>
      </c>
      <c r="L289">
        <f t="shared" si="23"/>
        <v>318170000</v>
      </c>
      <c r="M289">
        <f t="shared" si="24"/>
        <v>337910000</v>
      </c>
      <c r="N289">
        <f t="shared" si="25"/>
        <v>297140000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319</v>
      </c>
      <c r="C291" s="1" t="s">
        <v>320</v>
      </c>
      <c r="D291" s="1" t="s">
        <v>321</v>
      </c>
      <c r="E291" s="1" t="s">
        <v>322</v>
      </c>
      <c r="F291" s="1" t="s">
        <v>323</v>
      </c>
      <c r="G291" s="1" t="s">
        <v>324</v>
      </c>
      <c r="H291" s="1" t="s">
        <v>325</v>
      </c>
      <c r="I291" t="str">
        <f t="shared" si="20"/>
        <v>pos_trend</v>
      </c>
      <c r="J291" t="str">
        <f t="shared" si="21"/>
        <v>2012</v>
      </c>
      <c r="K291" t="str">
        <f t="shared" si="22"/>
        <v>2013</v>
      </c>
      <c r="L291" t="str">
        <f t="shared" si="23"/>
        <v>2014</v>
      </c>
      <c r="M291" t="str">
        <f t="shared" si="24"/>
        <v>2015</v>
      </c>
      <c r="N291" t="str">
        <f t="shared" si="25"/>
        <v>2016</v>
      </c>
    </row>
    <row r="292" spans="1:14" x14ac:dyDescent="0.3">
      <c r="A292" s="1">
        <v>0</v>
      </c>
      <c r="B292" t="s">
        <v>820</v>
      </c>
      <c r="C292" t="s">
        <v>9361</v>
      </c>
      <c r="D292" t="s">
        <v>4693</v>
      </c>
      <c r="E292" t="s">
        <v>9362</v>
      </c>
      <c r="F292" t="s">
        <v>9363</v>
      </c>
      <c r="G292" t="s">
        <v>9364</v>
      </c>
      <c r="I292" t="str">
        <f t="shared" si="20"/>
        <v>pos_trend</v>
      </c>
      <c r="J292">
        <f t="shared" si="21"/>
        <v>51850000</v>
      </c>
      <c r="K292">
        <f t="shared" si="22"/>
        <v>67300000</v>
      </c>
      <c r="L292">
        <f t="shared" si="23"/>
        <v>82000000</v>
      </c>
      <c r="M292">
        <f t="shared" si="24"/>
        <v>103480000</v>
      </c>
      <c r="N292">
        <f t="shared" si="25"/>
        <v>124230000</v>
      </c>
    </row>
    <row r="293" spans="1:14" x14ac:dyDescent="0.3">
      <c r="A293" s="1">
        <v>1</v>
      </c>
      <c r="B293" t="s">
        <v>489</v>
      </c>
      <c r="C293" t="s">
        <v>332</v>
      </c>
      <c r="D293" t="s">
        <v>6105</v>
      </c>
      <c r="E293" t="s">
        <v>9365</v>
      </c>
      <c r="F293" t="s">
        <v>9366</v>
      </c>
      <c r="G293" t="s">
        <v>9367</v>
      </c>
      <c r="I293" t="str">
        <f t="shared" si="20"/>
        <v>N/A</v>
      </c>
      <c r="J293" t="str">
        <f t="shared" si="21"/>
        <v>N/A</v>
      </c>
      <c r="K293">
        <f t="shared" si="22"/>
        <v>0.29780000000000001</v>
      </c>
      <c r="L293">
        <f t="shared" si="23"/>
        <v>0.21850000000000003</v>
      </c>
      <c r="M293">
        <f t="shared" si="24"/>
        <v>0.26190000000000002</v>
      </c>
      <c r="N293">
        <f t="shared" si="25"/>
        <v>0.2006</v>
      </c>
    </row>
    <row r="294" spans="1:14" x14ac:dyDescent="0.3">
      <c r="A294" s="1">
        <v>2</v>
      </c>
      <c r="B294" t="s">
        <v>821</v>
      </c>
      <c r="C294" t="s">
        <v>9300</v>
      </c>
      <c r="D294" t="s">
        <v>2730</v>
      </c>
      <c r="E294" t="s">
        <v>9301</v>
      </c>
      <c r="F294" t="s">
        <v>5300</v>
      </c>
      <c r="G294" t="s">
        <v>9302</v>
      </c>
      <c r="I294" t="str">
        <f t="shared" si="20"/>
        <v>pos_trend</v>
      </c>
      <c r="J294">
        <f t="shared" si="21"/>
        <v>5640000</v>
      </c>
      <c r="K294">
        <f t="shared" si="22"/>
        <v>5830000</v>
      </c>
      <c r="L294">
        <f t="shared" si="23"/>
        <v>6380000</v>
      </c>
      <c r="M294">
        <f t="shared" si="24"/>
        <v>7760000</v>
      </c>
      <c r="N294">
        <f t="shared" si="25"/>
        <v>9090000</v>
      </c>
    </row>
    <row r="295" spans="1:14" x14ac:dyDescent="0.3">
      <c r="A295" s="1">
        <v>3</v>
      </c>
      <c r="B295" t="s">
        <v>822</v>
      </c>
      <c r="C295" t="s">
        <v>3988</v>
      </c>
      <c r="D295" t="s">
        <v>2730</v>
      </c>
      <c r="E295" t="s">
        <v>5974</v>
      </c>
      <c r="F295" t="s">
        <v>5300</v>
      </c>
      <c r="G295" t="s">
        <v>9302</v>
      </c>
      <c r="I295" t="str">
        <f t="shared" si="20"/>
        <v>pos_trend</v>
      </c>
      <c r="J295">
        <f t="shared" si="21"/>
        <v>5600000</v>
      </c>
      <c r="K295">
        <f t="shared" si="22"/>
        <v>5830000</v>
      </c>
      <c r="L295">
        <f t="shared" si="23"/>
        <v>6200000</v>
      </c>
      <c r="M295">
        <f t="shared" si="24"/>
        <v>7760000</v>
      </c>
      <c r="N295">
        <f t="shared" si="25"/>
        <v>9090000</v>
      </c>
    </row>
    <row r="296" spans="1:14" x14ac:dyDescent="0.3">
      <c r="A296" s="1">
        <v>4</v>
      </c>
      <c r="B296" t="s">
        <v>823</v>
      </c>
      <c r="C296" t="s">
        <v>2529</v>
      </c>
      <c r="D296" t="s">
        <v>332</v>
      </c>
      <c r="E296" t="s">
        <v>9551</v>
      </c>
      <c r="F296" t="s">
        <v>332</v>
      </c>
      <c r="G296" t="s">
        <v>332</v>
      </c>
      <c r="I296" t="str">
        <f t="shared" si="20"/>
        <v>N/A</v>
      </c>
      <c r="J296" t="str">
        <f t="shared" si="21"/>
        <v>38000</v>
      </c>
      <c r="K296" t="str">
        <f t="shared" si="22"/>
        <v>N/A</v>
      </c>
      <c r="L296" t="str">
        <f t="shared" si="23"/>
        <v>177000</v>
      </c>
      <c r="M296" t="str">
        <f t="shared" si="24"/>
        <v>N/A</v>
      </c>
      <c r="N296" t="str">
        <f t="shared" si="25"/>
        <v>N/A</v>
      </c>
    </row>
    <row r="297" spans="1:14" x14ac:dyDescent="0.3">
      <c r="A297" s="1">
        <v>5</v>
      </c>
      <c r="B297" t="s">
        <v>824</v>
      </c>
      <c r="C297" t="s">
        <v>977</v>
      </c>
      <c r="D297" t="s">
        <v>516</v>
      </c>
      <c r="E297" t="s">
        <v>973</v>
      </c>
      <c r="F297" t="s">
        <v>9552</v>
      </c>
      <c r="G297" t="s">
        <v>3894</v>
      </c>
      <c r="I297" t="str">
        <f t="shared" si="20"/>
        <v>N/A</v>
      </c>
      <c r="J297">
        <f t="shared" si="21"/>
        <v>5390000</v>
      </c>
      <c r="K297">
        <f t="shared" si="22"/>
        <v>3170000</v>
      </c>
      <c r="L297" t="str">
        <f t="shared" si="23"/>
        <v>(1.71M)</v>
      </c>
      <c r="M297">
        <f t="shared" si="24"/>
        <v>1530000</v>
      </c>
      <c r="N297">
        <f t="shared" si="25"/>
        <v>1800000</v>
      </c>
    </row>
    <row r="298" spans="1:14" x14ac:dyDescent="0.3">
      <c r="A298" s="1">
        <v>6</v>
      </c>
      <c r="B298" t="s">
        <v>738</v>
      </c>
      <c r="C298" t="s">
        <v>977</v>
      </c>
      <c r="D298" t="s">
        <v>516</v>
      </c>
      <c r="E298" t="s">
        <v>973</v>
      </c>
      <c r="F298" t="s">
        <v>9552</v>
      </c>
      <c r="G298" t="s">
        <v>3894</v>
      </c>
      <c r="I298" t="str">
        <f t="shared" si="20"/>
        <v>N/A</v>
      </c>
      <c r="J298">
        <f t="shared" si="21"/>
        <v>5390000</v>
      </c>
      <c r="K298">
        <f t="shared" si="22"/>
        <v>3170000</v>
      </c>
      <c r="L298" t="str">
        <f t="shared" si="23"/>
        <v>(1.71M)</v>
      </c>
      <c r="M298">
        <f t="shared" si="24"/>
        <v>1530000</v>
      </c>
      <c r="N298">
        <f t="shared" si="25"/>
        <v>1800000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9553</v>
      </c>
      <c r="D300" t="s">
        <v>9554</v>
      </c>
      <c r="E300" t="s">
        <v>4206</v>
      </c>
      <c r="F300" t="s">
        <v>9555</v>
      </c>
      <c r="G300" t="s">
        <v>9556</v>
      </c>
      <c r="I300" t="str">
        <f t="shared" si="20"/>
        <v>N/A</v>
      </c>
      <c r="J300">
        <f t="shared" si="21"/>
        <v>11090000</v>
      </c>
      <c r="K300">
        <f t="shared" si="22"/>
        <v>7900000</v>
      </c>
      <c r="L300">
        <f t="shared" si="23"/>
        <v>9110000</v>
      </c>
      <c r="M300">
        <f t="shared" si="24"/>
        <v>14570000</v>
      </c>
      <c r="N300">
        <f t="shared" si="25"/>
        <v>15570000</v>
      </c>
    </row>
    <row r="301" spans="1:14" x14ac:dyDescent="0.3">
      <c r="A301" s="1">
        <v>9</v>
      </c>
      <c r="B301" t="s">
        <v>836</v>
      </c>
      <c r="C301" t="s">
        <v>9557</v>
      </c>
      <c r="D301" t="s">
        <v>9558</v>
      </c>
      <c r="E301" t="s">
        <v>9559</v>
      </c>
      <c r="F301" t="s">
        <v>9560</v>
      </c>
      <c r="G301" t="s">
        <v>9561</v>
      </c>
      <c r="I301" t="str">
        <f t="shared" si="20"/>
        <v>pos_trend</v>
      </c>
      <c r="J301">
        <f t="shared" si="21"/>
        <v>73970000</v>
      </c>
      <c r="K301">
        <f t="shared" si="22"/>
        <v>84190000</v>
      </c>
      <c r="L301">
        <f t="shared" si="23"/>
        <v>95780000</v>
      </c>
      <c r="M301">
        <f t="shared" si="24"/>
        <v>127340000</v>
      </c>
      <c r="N301">
        <f t="shared" si="25"/>
        <v>150690000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3995</v>
      </c>
      <c r="D303" t="s">
        <v>1496</v>
      </c>
      <c r="E303" t="s">
        <v>4444</v>
      </c>
      <c r="F303" t="s">
        <v>9562</v>
      </c>
      <c r="G303" t="s">
        <v>4498</v>
      </c>
      <c r="I303" t="str">
        <f t="shared" si="20"/>
        <v>N/A</v>
      </c>
      <c r="J303">
        <f t="shared" si="21"/>
        <v>1300000</v>
      </c>
      <c r="K303">
        <f t="shared" si="22"/>
        <v>5200000</v>
      </c>
      <c r="L303" t="str">
        <f t="shared" si="23"/>
        <v>(1.62M)</v>
      </c>
      <c r="M303" t="str">
        <f t="shared" si="24"/>
        <v>(7.19M)</v>
      </c>
      <c r="N303" t="str">
        <f t="shared" si="25"/>
        <v>(11.34M)</v>
      </c>
    </row>
    <row r="304" spans="1:14" x14ac:dyDescent="0.3">
      <c r="A304" s="1">
        <v>12</v>
      </c>
      <c r="B304" t="s">
        <v>849</v>
      </c>
      <c r="C304" t="s">
        <v>9563</v>
      </c>
      <c r="D304" t="s">
        <v>9564</v>
      </c>
      <c r="E304" t="s">
        <v>9565</v>
      </c>
      <c r="F304" t="s">
        <v>9566</v>
      </c>
      <c r="G304" t="s">
        <v>9567</v>
      </c>
      <c r="I304" t="str">
        <f t="shared" si="20"/>
        <v>N/A</v>
      </c>
      <c r="J304" t="str">
        <f t="shared" si="21"/>
        <v>(5.45M)</v>
      </c>
      <c r="K304" t="str">
        <f t="shared" si="22"/>
        <v>(9.17M)</v>
      </c>
      <c r="L304" t="str">
        <f t="shared" si="23"/>
        <v>(16.76M)</v>
      </c>
      <c r="M304" t="str">
        <f t="shared" si="24"/>
        <v>(12.22M)</v>
      </c>
      <c r="N304" t="str">
        <f t="shared" si="25"/>
        <v>(4.36M)</v>
      </c>
    </row>
    <row r="305" spans="1:14" x14ac:dyDescent="0.3">
      <c r="A305" s="1">
        <v>13</v>
      </c>
      <c r="B305" t="s">
        <v>702</v>
      </c>
      <c r="C305" t="s">
        <v>8459</v>
      </c>
      <c r="D305" t="s">
        <v>2733</v>
      </c>
      <c r="E305" t="s">
        <v>332</v>
      </c>
      <c r="F305" t="s">
        <v>7870</v>
      </c>
      <c r="G305" t="s">
        <v>9568</v>
      </c>
      <c r="I305" t="str">
        <f t="shared" si="20"/>
        <v>N/A</v>
      </c>
      <c r="J305" t="str">
        <f t="shared" si="21"/>
        <v>(162,000)</v>
      </c>
      <c r="K305">
        <f t="shared" si="22"/>
        <v>3160000</v>
      </c>
      <c r="L305" t="str">
        <f t="shared" si="23"/>
        <v>N/A</v>
      </c>
      <c r="M305" t="str">
        <f t="shared" si="24"/>
        <v>(1.59M)</v>
      </c>
      <c r="N305" t="str">
        <f t="shared" si="25"/>
        <v>(9.26M)</v>
      </c>
    </row>
    <row r="306" spans="1:14" x14ac:dyDescent="0.3">
      <c r="A306" s="1">
        <v>14</v>
      </c>
      <c r="B306" t="s">
        <v>860</v>
      </c>
      <c r="C306" t="s">
        <v>885</v>
      </c>
      <c r="D306" t="s">
        <v>9569</v>
      </c>
      <c r="E306" t="s">
        <v>2365</v>
      </c>
      <c r="F306" t="s">
        <v>1498</v>
      </c>
      <c r="G306" t="s">
        <v>9570</v>
      </c>
      <c r="I306" t="str">
        <f t="shared" si="20"/>
        <v>N/A</v>
      </c>
      <c r="J306" t="str">
        <f t="shared" si="21"/>
        <v>(1.92M)</v>
      </c>
      <c r="K306">
        <f t="shared" si="22"/>
        <v>6710000</v>
      </c>
      <c r="L306">
        <f t="shared" si="23"/>
        <v>14800000</v>
      </c>
      <c r="M306">
        <f t="shared" si="24"/>
        <v>8900000</v>
      </c>
      <c r="N306" t="str">
        <f t="shared" si="25"/>
        <v>(3.85M)</v>
      </c>
    </row>
    <row r="307" spans="1:14" x14ac:dyDescent="0.3">
      <c r="A307" s="1">
        <v>15</v>
      </c>
      <c r="B307" t="s">
        <v>866</v>
      </c>
      <c r="C307" t="s">
        <v>9571</v>
      </c>
      <c r="D307" t="s">
        <v>9572</v>
      </c>
      <c r="E307" t="s">
        <v>9573</v>
      </c>
      <c r="F307" t="s">
        <v>9574</v>
      </c>
      <c r="G307" t="s">
        <v>9575</v>
      </c>
      <c r="I307" t="str">
        <f t="shared" si="20"/>
        <v>pos_trend</v>
      </c>
      <c r="J307">
        <f t="shared" si="21"/>
        <v>75270000</v>
      </c>
      <c r="K307">
        <f t="shared" si="22"/>
        <v>89390000</v>
      </c>
      <c r="L307">
        <f t="shared" si="23"/>
        <v>94160000</v>
      </c>
      <c r="M307">
        <f t="shared" si="24"/>
        <v>120150000</v>
      </c>
      <c r="N307">
        <f t="shared" si="25"/>
        <v>139350000</v>
      </c>
    </row>
    <row r="308" spans="1:14" x14ac:dyDescent="0.3">
      <c r="A308" s="1">
        <v>16</v>
      </c>
      <c r="B308" t="s">
        <v>870</v>
      </c>
      <c r="C308" t="s">
        <v>332</v>
      </c>
      <c r="D308" t="s">
        <v>9576</v>
      </c>
      <c r="E308" t="s">
        <v>9577</v>
      </c>
      <c r="F308" t="s">
        <v>9578</v>
      </c>
      <c r="G308" t="s">
        <v>9579</v>
      </c>
      <c r="I308" t="str">
        <f t="shared" si="20"/>
        <v>N/A</v>
      </c>
      <c r="J308" t="str">
        <f t="shared" si="21"/>
        <v>N/A</v>
      </c>
      <c r="K308">
        <f t="shared" si="22"/>
        <v>0.1875</v>
      </c>
      <c r="L308">
        <f t="shared" si="23"/>
        <v>5.3400000000000003E-2</v>
      </c>
      <c r="M308">
        <f t="shared" si="24"/>
        <v>0.27600000000000002</v>
      </c>
      <c r="N308">
        <f t="shared" si="25"/>
        <v>0.15970000000000001</v>
      </c>
    </row>
    <row r="309" spans="1:14" x14ac:dyDescent="0.3">
      <c r="A309" s="1">
        <v>17</v>
      </c>
      <c r="B309" t="s">
        <v>875</v>
      </c>
      <c r="C309" t="s">
        <v>9580</v>
      </c>
      <c r="D309" t="s">
        <v>9581</v>
      </c>
      <c r="E309" t="s">
        <v>9582</v>
      </c>
      <c r="F309" t="s">
        <v>9583</v>
      </c>
      <c r="G309" t="s">
        <v>9584</v>
      </c>
      <c r="I309" t="str">
        <f t="shared" si="20"/>
        <v>N/A</v>
      </c>
      <c r="J309">
        <f t="shared" si="21"/>
        <v>0.20010000000000003</v>
      </c>
      <c r="K309">
        <f t="shared" si="22"/>
        <v>0.21559999999999999</v>
      </c>
      <c r="L309">
        <f t="shared" si="23"/>
        <v>0.1913</v>
      </c>
      <c r="M309">
        <f t="shared" si="24"/>
        <v>0.21600000000000003</v>
      </c>
      <c r="N309">
        <f t="shared" si="25"/>
        <v>0.23050000000000001</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881</v>
      </c>
      <c r="C312" t="s">
        <v>9585</v>
      </c>
      <c r="D312" t="s">
        <v>9586</v>
      </c>
      <c r="E312" t="s">
        <v>9587</v>
      </c>
      <c r="F312" t="s">
        <v>9588</v>
      </c>
      <c r="G312" t="s">
        <v>9589</v>
      </c>
      <c r="I312" t="str">
        <f t="shared" si="20"/>
        <v>N/A</v>
      </c>
      <c r="J312" t="str">
        <f t="shared" si="21"/>
        <v>(7.87M)</v>
      </c>
      <c r="K312" t="str">
        <f t="shared" si="22"/>
        <v>(4.74M)</v>
      </c>
      <c r="L312" t="str">
        <f t="shared" si="23"/>
        <v>(9.42M)</v>
      </c>
      <c r="M312" t="str">
        <f t="shared" si="24"/>
        <v>(11.49M)</v>
      </c>
      <c r="N312" t="str">
        <f t="shared" si="25"/>
        <v>(6.84M)</v>
      </c>
    </row>
    <row r="313" spans="1:14" x14ac:dyDescent="0.3">
      <c r="A313" s="1">
        <v>1</v>
      </c>
      <c r="B313" t="s">
        <v>887</v>
      </c>
      <c r="C313" t="s">
        <v>9585</v>
      </c>
      <c r="D313" t="s">
        <v>9586</v>
      </c>
      <c r="E313" t="s">
        <v>9587</v>
      </c>
      <c r="F313" t="s">
        <v>9588</v>
      </c>
      <c r="G313" t="s">
        <v>9589</v>
      </c>
      <c r="I313" t="str">
        <f t="shared" si="20"/>
        <v>N/A</v>
      </c>
      <c r="J313" t="str">
        <f t="shared" si="21"/>
        <v>(7.87M)</v>
      </c>
      <c r="K313" t="str">
        <f t="shared" si="22"/>
        <v>(4.74M)</v>
      </c>
      <c r="L313" t="str">
        <f t="shared" si="23"/>
        <v>(9.42M)</v>
      </c>
      <c r="M313" t="str">
        <f t="shared" si="24"/>
        <v>(11.49M)</v>
      </c>
      <c r="N313" t="str">
        <f t="shared" si="25"/>
        <v>(6.84M)</v>
      </c>
    </row>
    <row r="314" spans="1:14" x14ac:dyDescent="0.3">
      <c r="A314" s="1">
        <v>2</v>
      </c>
      <c r="B314" t="s">
        <v>893</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899</v>
      </c>
      <c r="C315" t="s">
        <v>332</v>
      </c>
      <c r="D315" t="s">
        <v>9590</v>
      </c>
      <c r="E315" t="s">
        <v>9591</v>
      </c>
      <c r="F315" t="s">
        <v>9592</v>
      </c>
      <c r="G315" t="s">
        <v>9593</v>
      </c>
      <c r="I315" t="str">
        <f t="shared" si="20"/>
        <v>N/A</v>
      </c>
      <c r="J315" t="str">
        <f t="shared" si="21"/>
        <v>N/A</v>
      </c>
      <c r="K315">
        <f t="shared" si="22"/>
        <v>0.39789999999999998</v>
      </c>
      <c r="L315">
        <f t="shared" si="23"/>
        <v>-0.98629999999999995</v>
      </c>
      <c r="M315">
        <f t="shared" si="24"/>
        <v>-0.22059999999999999</v>
      </c>
      <c r="N315">
        <f t="shared" si="25"/>
        <v>0.40450000000000003</v>
      </c>
    </row>
    <row r="316" spans="1:14" x14ac:dyDescent="0.3">
      <c r="A316" s="1">
        <v>4</v>
      </c>
      <c r="B316" t="s">
        <v>904</v>
      </c>
      <c r="C316" t="s">
        <v>5916</v>
      </c>
      <c r="D316" t="s">
        <v>9594</v>
      </c>
      <c r="E316" t="s">
        <v>9595</v>
      </c>
      <c r="F316" t="s">
        <v>9596</v>
      </c>
      <c r="G316" t="s">
        <v>4743</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-2.0899999999999998E-2</v>
      </c>
      <c r="K316">
        <f t="shared" ref="K316:K379" si="28">IF(TRIM(D316)="-", "N/A", IF(RIGHT(D316,1)="M",1000000*VALUE(LEFT(D316,LEN(D316)-1)),IF(RIGHT(D316,1)="B",1000000000*VALUE(LEFT(D316,LEN(D316)-1)),IF(RIGHT(D316,1)="%",0.01*VALUE(LEFT(D316,LEN(D316)-1)),D316))))</f>
        <v>-1.1399999999999999E-2</v>
      </c>
      <c r="L316">
        <f t="shared" ref="L316:L379" si="29">IF(TRIM(E316)="-", "N/A", IF(RIGHT(E316,1)="M",1000000*VALUE(LEFT(E316,LEN(E316)-1)),IF(RIGHT(E316,1)="B",1000000000*VALUE(LEFT(E316,LEN(E316)-1)),IF(RIGHT(E316,1)="%",0.01*VALUE(LEFT(E316,LEN(E316)-1)),E316))))</f>
        <v>-1.9099999999999999E-2</v>
      </c>
      <c r="M316">
        <f t="shared" ref="M316:M379" si="30">IF(TRIM(F316)="-", "N/A", IF(RIGHT(F316,1)="M",1000000*VALUE(LEFT(F316,LEN(F316)-1)),IF(RIGHT(F316,1)="B",1000000000*VALUE(LEFT(F316,LEN(F316)-1)),IF(RIGHT(F316,1)="%",0.01*VALUE(LEFT(F316,LEN(F316)-1)),F316))))</f>
        <v>-2.07E-2</v>
      </c>
      <c r="N316">
        <f t="shared" ref="N316:N379" si="31">IF(TRIM(G316)="-", "N/A", IF(RIGHT(G316,1)="M",1000000*VALUE(LEFT(G316,LEN(G316)-1)),IF(RIGHT(G316,1)="B",1000000000*VALUE(LEFT(G316,LEN(G316)-1)),IF(RIGHT(G316,1)="%",0.01*VALUE(LEFT(G316,LEN(G316)-1)),G316))))</f>
        <v>-1.1299999999999999E-2</v>
      </c>
    </row>
    <row r="317" spans="1:14" x14ac:dyDescent="0.3">
      <c r="A317" s="1">
        <v>5</v>
      </c>
      <c r="B317" t="s">
        <v>910</v>
      </c>
      <c r="C317" t="s">
        <v>332</v>
      </c>
      <c r="D317" t="s">
        <v>332</v>
      </c>
      <c r="E317" t="s">
        <v>9597</v>
      </c>
      <c r="F317" t="s">
        <v>332</v>
      </c>
      <c r="G317" t="s">
        <v>332</v>
      </c>
      <c r="I317" t="str">
        <f t="shared" si="26"/>
        <v>N/A</v>
      </c>
      <c r="J317" t="str">
        <f t="shared" si="27"/>
        <v>N/A</v>
      </c>
      <c r="K317" t="str">
        <f t="shared" si="28"/>
        <v>N/A</v>
      </c>
      <c r="L317" t="str">
        <f t="shared" si="29"/>
        <v>(2.77M)</v>
      </c>
      <c r="M317" t="str">
        <f t="shared" si="30"/>
        <v>N/A</v>
      </c>
      <c r="N317" t="str">
        <f t="shared" si="31"/>
        <v>N/A</v>
      </c>
    </row>
    <row r="318" spans="1:14" x14ac:dyDescent="0.3">
      <c r="A318" s="1">
        <v>6</v>
      </c>
      <c r="B318" t="s">
        <v>914</v>
      </c>
      <c r="C318" t="s">
        <v>332</v>
      </c>
      <c r="D318" t="s">
        <v>332</v>
      </c>
      <c r="E318" t="s">
        <v>332</v>
      </c>
      <c r="F318" t="s">
        <v>332</v>
      </c>
      <c r="G318" t="s">
        <v>332</v>
      </c>
      <c r="I318" t="str">
        <f t="shared" si="26"/>
        <v>N/A</v>
      </c>
      <c r="J318" t="str">
        <f t="shared" si="27"/>
        <v>N/A</v>
      </c>
      <c r="K318" t="str">
        <f t="shared" si="28"/>
        <v>N/A</v>
      </c>
      <c r="L318" t="str">
        <f t="shared" si="29"/>
        <v>N/A</v>
      </c>
      <c r="M318" t="str">
        <f t="shared" si="30"/>
        <v>N/A</v>
      </c>
      <c r="N318" t="str">
        <f t="shared" si="31"/>
        <v>N/A</v>
      </c>
    </row>
    <row r="319" spans="1:14" x14ac:dyDescent="0.3">
      <c r="A319" s="1">
        <v>7</v>
      </c>
      <c r="B319" t="s">
        <v>917</v>
      </c>
      <c r="C319" t="s">
        <v>9598</v>
      </c>
      <c r="D319" t="s">
        <v>9599</v>
      </c>
      <c r="E319" t="s">
        <v>9600</v>
      </c>
      <c r="F319" t="s">
        <v>9601</v>
      </c>
      <c r="G319" t="s">
        <v>3827</v>
      </c>
      <c r="I319" t="str">
        <f t="shared" si="26"/>
        <v>N/A</v>
      </c>
      <c r="J319" t="str">
        <f t="shared" si="27"/>
        <v>864000</v>
      </c>
      <c r="K319" t="str">
        <f t="shared" si="28"/>
        <v>(3.07M)</v>
      </c>
      <c r="L319" t="str">
        <f t="shared" si="29"/>
        <v>(479,000)</v>
      </c>
      <c r="M319" t="str">
        <f t="shared" si="30"/>
        <v>(2.05M)</v>
      </c>
      <c r="N319">
        <f t="shared" si="31"/>
        <v>10200000</v>
      </c>
    </row>
    <row r="320" spans="1:14" x14ac:dyDescent="0.3">
      <c r="A320" s="1">
        <v>8</v>
      </c>
      <c r="B320" t="s">
        <v>918</v>
      </c>
      <c r="C320" t="s">
        <v>9602</v>
      </c>
      <c r="D320" t="s">
        <v>9603</v>
      </c>
      <c r="E320" t="s">
        <v>9604</v>
      </c>
      <c r="F320" t="s">
        <v>9605</v>
      </c>
      <c r="G320" t="s">
        <v>332</v>
      </c>
      <c r="I320" t="str">
        <f t="shared" si="26"/>
        <v>N/A</v>
      </c>
      <c r="J320" t="str">
        <f t="shared" si="27"/>
        <v>(7.58M)</v>
      </c>
      <c r="K320" t="str">
        <f t="shared" si="28"/>
        <v>(14.75M)</v>
      </c>
      <c r="L320" t="str">
        <f t="shared" si="29"/>
        <v>(14.64M)</v>
      </c>
      <c r="M320" t="str">
        <f t="shared" si="30"/>
        <v>(15.39M)</v>
      </c>
      <c r="N320" t="str">
        <f t="shared" si="31"/>
        <v>N/A</v>
      </c>
    </row>
    <row r="321" spans="1:14" x14ac:dyDescent="0.3">
      <c r="A321" s="1">
        <v>9</v>
      </c>
      <c r="B321" t="s">
        <v>919</v>
      </c>
      <c r="C321" t="s">
        <v>9606</v>
      </c>
      <c r="D321" t="s">
        <v>7956</v>
      </c>
      <c r="E321" t="s">
        <v>9607</v>
      </c>
      <c r="F321" t="s">
        <v>8541</v>
      </c>
      <c r="G321" t="s">
        <v>3827</v>
      </c>
      <c r="I321" t="str">
        <f t="shared" si="26"/>
        <v>N/A</v>
      </c>
      <c r="J321">
        <f t="shared" si="27"/>
        <v>8450000</v>
      </c>
      <c r="K321">
        <f t="shared" si="28"/>
        <v>11690000</v>
      </c>
      <c r="L321">
        <f t="shared" si="29"/>
        <v>14170000</v>
      </c>
      <c r="M321">
        <f t="shared" si="30"/>
        <v>13330000</v>
      </c>
      <c r="N321">
        <f t="shared" si="31"/>
        <v>10200000</v>
      </c>
    </row>
    <row r="322" spans="1:14" x14ac:dyDescent="0.3">
      <c r="A322" s="1">
        <v>10</v>
      </c>
      <c r="B322" t="s">
        <v>920</v>
      </c>
      <c r="C322" t="s">
        <v>332</v>
      </c>
      <c r="D322" t="s">
        <v>332</v>
      </c>
      <c r="E322" t="s">
        <v>332</v>
      </c>
      <c r="F322" t="s">
        <v>332</v>
      </c>
      <c r="G322" t="s">
        <v>332</v>
      </c>
      <c r="I322" t="str">
        <f t="shared" si="26"/>
        <v>N/A</v>
      </c>
      <c r="J322" t="str">
        <f t="shared" si="27"/>
        <v>N/A</v>
      </c>
      <c r="K322" t="str">
        <f t="shared" si="28"/>
        <v>N/A</v>
      </c>
      <c r="L322" t="str">
        <f t="shared" si="29"/>
        <v>N/A</v>
      </c>
      <c r="M322" t="str">
        <f t="shared" si="30"/>
        <v>N/A</v>
      </c>
      <c r="N322" t="str">
        <f t="shared" si="31"/>
        <v>N/A</v>
      </c>
    </row>
    <row r="323" spans="1:14" x14ac:dyDescent="0.3">
      <c r="A323" s="1">
        <v>11</v>
      </c>
      <c r="B323" t="s">
        <v>921</v>
      </c>
      <c r="C323" t="s">
        <v>332</v>
      </c>
      <c r="D323" t="s">
        <v>332</v>
      </c>
      <c r="E323" t="s">
        <v>332</v>
      </c>
      <c r="F323" t="s">
        <v>332</v>
      </c>
      <c r="G323" t="s">
        <v>332</v>
      </c>
      <c r="I323" t="str">
        <f t="shared" si="26"/>
        <v>N/A</v>
      </c>
      <c r="J323" t="str">
        <f t="shared" si="27"/>
        <v>N/A</v>
      </c>
      <c r="K323" t="str">
        <f t="shared" si="28"/>
        <v>N/A</v>
      </c>
      <c r="L323" t="str">
        <f t="shared" si="29"/>
        <v>N/A</v>
      </c>
      <c r="M323" t="str">
        <f t="shared" si="30"/>
        <v>N/A</v>
      </c>
      <c r="N323" t="str">
        <f t="shared" si="31"/>
        <v>N/A</v>
      </c>
    </row>
    <row r="324" spans="1:14" x14ac:dyDescent="0.3">
      <c r="A324" s="1">
        <v>12</v>
      </c>
      <c r="B324" t="s">
        <v>923</v>
      </c>
      <c r="C324" t="s">
        <v>9608</v>
      </c>
      <c r="D324" t="s">
        <v>9609</v>
      </c>
      <c r="E324" t="s">
        <v>9610</v>
      </c>
      <c r="F324" t="s">
        <v>9611</v>
      </c>
      <c r="G324" t="s">
        <v>9612</v>
      </c>
      <c r="I324" t="str">
        <f t="shared" si="26"/>
        <v>N/A</v>
      </c>
      <c r="J324" t="str">
        <f t="shared" si="27"/>
        <v>(7.01M)</v>
      </c>
      <c r="K324" t="str">
        <f t="shared" si="28"/>
        <v>(7.81M)</v>
      </c>
      <c r="L324" t="str">
        <f t="shared" si="29"/>
        <v>(12.67M)</v>
      </c>
      <c r="M324" t="str">
        <f t="shared" si="30"/>
        <v>(13.54M)</v>
      </c>
      <c r="N324">
        <f t="shared" si="31"/>
        <v>3360000</v>
      </c>
    </row>
    <row r="325" spans="1:14" x14ac:dyDescent="0.3">
      <c r="A325" s="1">
        <v>13</v>
      </c>
      <c r="B325" t="s">
        <v>929</v>
      </c>
      <c r="C325" t="s">
        <v>332</v>
      </c>
      <c r="D325" t="s">
        <v>3832</v>
      </c>
      <c r="E325" t="s">
        <v>9613</v>
      </c>
      <c r="F325" t="s">
        <v>9614</v>
      </c>
      <c r="G325" t="s">
        <v>9615</v>
      </c>
      <c r="I325" t="str">
        <f t="shared" si="26"/>
        <v>N/A</v>
      </c>
      <c r="J325" t="str">
        <f t="shared" si="27"/>
        <v>N/A</v>
      </c>
      <c r="K325">
        <f t="shared" si="28"/>
        <v>-0.11359999999999999</v>
      </c>
      <c r="L325">
        <f t="shared" si="29"/>
        <v>-0.62290000000000001</v>
      </c>
      <c r="M325">
        <f t="shared" si="30"/>
        <v>-6.9199999999999998E-2</v>
      </c>
      <c r="N325">
        <f t="shared" si="31"/>
        <v>1.248</v>
      </c>
    </row>
    <row r="326" spans="1:14" x14ac:dyDescent="0.3">
      <c r="A326" s="1">
        <v>14</v>
      </c>
      <c r="B326" t="s">
        <v>934</v>
      </c>
      <c r="C326" t="s">
        <v>9616</v>
      </c>
      <c r="D326" t="s">
        <v>9617</v>
      </c>
      <c r="E326" t="s">
        <v>2484</v>
      </c>
      <c r="F326" t="s">
        <v>9618</v>
      </c>
      <c r="G326" t="s">
        <v>9619</v>
      </c>
      <c r="I326" t="str">
        <f t="shared" si="26"/>
        <v>N/A</v>
      </c>
      <c r="J326">
        <f t="shared" si="27"/>
        <v>-1.8600000000000002E-2</v>
      </c>
      <c r="K326">
        <f t="shared" si="28"/>
        <v>-1.8800000000000001E-2</v>
      </c>
      <c r="L326">
        <f t="shared" si="29"/>
        <v>-2.5700000000000001E-2</v>
      </c>
      <c r="M326">
        <f t="shared" si="30"/>
        <v>-2.4300000000000002E-2</v>
      </c>
      <c r="N326">
        <f t="shared" si="31"/>
        <v>5.6000000000000008E-3</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320</v>
      </c>
      <c r="D328" s="1" t="s">
        <v>321</v>
      </c>
      <c r="E328" s="1" t="s">
        <v>322</v>
      </c>
      <c r="F328" s="1" t="s">
        <v>323</v>
      </c>
      <c r="G328" s="1" t="s">
        <v>324</v>
      </c>
      <c r="H328" s="1" t="s">
        <v>325</v>
      </c>
      <c r="I328" t="str">
        <f t="shared" si="26"/>
        <v>pos_trend</v>
      </c>
      <c r="J328" t="str">
        <f t="shared" si="27"/>
        <v>2012</v>
      </c>
      <c r="K328" t="str">
        <f t="shared" si="28"/>
        <v>2013</v>
      </c>
      <c r="L328" t="str">
        <f t="shared" si="29"/>
        <v>2014</v>
      </c>
      <c r="M328" t="str">
        <f t="shared" si="30"/>
        <v>2015</v>
      </c>
      <c r="N328" t="str">
        <f t="shared" si="31"/>
        <v>2016</v>
      </c>
    </row>
    <row r="329" spans="1:14" x14ac:dyDescent="0.3">
      <c r="A329" s="1">
        <v>0</v>
      </c>
      <c r="B329" t="s">
        <v>940</v>
      </c>
      <c r="C329" t="s">
        <v>332</v>
      </c>
      <c r="D329" t="s">
        <v>332</v>
      </c>
      <c r="E329" t="s">
        <v>332</v>
      </c>
      <c r="F329" t="s">
        <v>332</v>
      </c>
      <c r="G329" t="s">
        <v>332</v>
      </c>
      <c r="I329" t="str">
        <f t="shared" si="26"/>
        <v>N/A</v>
      </c>
      <c r="J329" t="str">
        <f t="shared" si="27"/>
        <v>N/A</v>
      </c>
      <c r="K329" t="str">
        <f t="shared" si="28"/>
        <v>N/A</v>
      </c>
      <c r="L329" t="str">
        <f t="shared" si="29"/>
        <v>N/A</v>
      </c>
      <c r="M329" t="str">
        <f t="shared" si="30"/>
        <v>N/A</v>
      </c>
      <c r="N329" t="str">
        <f t="shared" si="31"/>
        <v>N/A</v>
      </c>
    </row>
    <row r="330" spans="1:14" x14ac:dyDescent="0.3">
      <c r="A330" s="1">
        <v>1</v>
      </c>
      <c r="B330" t="s">
        <v>946</v>
      </c>
      <c r="C330" t="s">
        <v>332</v>
      </c>
      <c r="D330" t="s">
        <v>332</v>
      </c>
      <c r="E330" t="s">
        <v>332</v>
      </c>
      <c r="F330" t="s">
        <v>332</v>
      </c>
      <c r="G330" t="s">
        <v>332</v>
      </c>
      <c r="I330" t="str">
        <f t="shared" si="26"/>
        <v>N/A</v>
      </c>
      <c r="J330" t="str">
        <f t="shared" si="27"/>
        <v>N/A</v>
      </c>
      <c r="K330" t="str">
        <f t="shared" si="28"/>
        <v>N/A</v>
      </c>
      <c r="L330" t="str">
        <f t="shared" si="29"/>
        <v>N/A</v>
      </c>
      <c r="M330" t="str">
        <f t="shared" si="30"/>
        <v>N/A</v>
      </c>
      <c r="N330" t="str">
        <f t="shared" si="31"/>
        <v>N/A</v>
      </c>
    </row>
    <row r="331" spans="1:14" x14ac:dyDescent="0.3">
      <c r="A331" s="1">
        <v>2</v>
      </c>
      <c r="B331" t="s">
        <v>501</v>
      </c>
      <c r="C331" t="s">
        <v>332</v>
      </c>
      <c r="D331" t="s">
        <v>332</v>
      </c>
      <c r="E331" t="s">
        <v>332</v>
      </c>
      <c r="F331" t="s">
        <v>332</v>
      </c>
      <c r="G331" t="s">
        <v>332</v>
      </c>
      <c r="I331" t="str">
        <f t="shared" si="26"/>
        <v>N/A</v>
      </c>
      <c r="J331" t="str">
        <f t="shared" si="27"/>
        <v>N/A</v>
      </c>
      <c r="K331" t="str">
        <f t="shared" si="28"/>
        <v>N/A</v>
      </c>
      <c r="L331" t="str">
        <f t="shared" si="29"/>
        <v>N/A</v>
      </c>
      <c r="M331" t="str">
        <f t="shared" si="30"/>
        <v>N/A</v>
      </c>
      <c r="N331" t="str">
        <f t="shared" si="31"/>
        <v>N/A</v>
      </c>
    </row>
    <row r="332" spans="1:14" x14ac:dyDescent="0.3">
      <c r="A332" s="1">
        <v>3</v>
      </c>
      <c r="B332" t="s">
        <v>947</v>
      </c>
      <c r="C332" t="s">
        <v>9620</v>
      </c>
      <c r="D332" t="s">
        <v>9621</v>
      </c>
      <c r="E332" t="s">
        <v>9622</v>
      </c>
      <c r="F332" t="s">
        <v>9623</v>
      </c>
      <c r="G332" t="s">
        <v>9624</v>
      </c>
      <c r="I332" t="str">
        <f t="shared" si="26"/>
        <v>N/A</v>
      </c>
      <c r="J332" t="str">
        <f t="shared" si="27"/>
        <v>(71.07M)</v>
      </c>
      <c r="K332" t="str">
        <f t="shared" si="28"/>
        <v>(58.45M)</v>
      </c>
      <c r="L332" t="str">
        <f t="shared" si="29"/>
        <v>(97.63M)</v>
      </c>
      <c r="M332" t="str">
        <f t="shared" si="30"/>
        <v>(111.42M)</v>
      </c>
      <c r="N332" t="str">
        <f t="shared" si="31"/>
        <v>(167.92M)</v>
      </c>
    </row>
    <row r="333" spans="1:14" x14ac:dyDescent="0.3">
      <c r="A333" s="1">
        <v>4</v>
      </c>
      <c r="B333" t="s">
        <v>953</v>
      </c>
      <c r="C333" t="s">
        <v>9625</v>
      </c>
      <c r="D333" t="s">
        <v>9626</v>
      </c>
      <c r="E333" t="s">
        <v>9627</v>
      </c>
      <c r="F333" t="s">
        <v>9628</v>
      </c>
      <c r="G333" t="s">
        <v>9629</v>
      </c>
      <c r="I333" t="str">
        <f t="shared" si="26"/>
        <v>N/A</v>
      </c>
      <c r="J333" t="str">
        <f t="shared" si="27"/>
        <v>(103.16M)</v>
      </c>
      <c r="K333" t="str">
        <f t="shared" si="28"/>
        <v>(64.2M)</v>
      </c>
      <c r="L333" t="str">
        <f t="shared" si="29"/>
        <v>(99.2M)</v>
      </c>
      <c r="M333" t="str">
        <f t="shared" si="30"/>
        <v>(112.14M)</v>
      </c>
      <c r="N333" t="str">
        <f t="shared" si="31"/>
        <v>(167.93M)</v>
      </c>
    </row>
    <row r="334" spans="1:14" x14ac:dyDescent="0.3">
      <c r="A334" s="1">
        <v>5</v>
      </c>
      <c r="B334" t="s">
        <v>957</v>
      </c>
      <c r="C334" t="s">
        <v>9630</v>
      </c>
      <c r="D334" t="s">
        <v>9631</v>
      </c>
      <c r="E334" t="s">
        <v>9632</v>
      </c>
      <c r="F334" t="s">
        <v>9633</v>
      </c>
      <c r="G334" t="s">
        <v>9634</v>
      </c>
      <c r="I334" t="str">
        <f t="shared" si="26"/>
        <v>N/A</v>
      </c>
      <c r="J334">
        <f t="shared" si="27"/>
        <v>32080000</v>
      </c>
      <c r="K334">
        <f t="shared" si="28"/>
        <v>5750000</v>
      </c>
      <c r="L334">
        <f t="shared" si="29"/>
        <v>1570000</v>
      </c>
      <c r="M334" t="str">
        <f t="shared" si="30"/>
        <v>717000</v>
      </c>
      <c r="N334" t="str">
        <f t="shared" si="31"/>
        <v>18000</v>
      </c>
    </row>
    <row r="335" spans="1:14" x14ac:dyDescent="0.3">
      <c r="A335" s="1">
        <v>6</v>
      </c>
      <c r="B335" t="s">
        <v>961</v>
      </c>
      <c r="C335" t="s">
        <v>332</v>
      </c>
      <c r="D335" t="s">
        <v>332</v>
      </c>
      <c r="E335" t="s">
        <v>332</v>
      </c>
      <c r="F335" t="s">
        <v>332</v>
      </c>
      <c r="G335" t="s">
        <v>332</v>
      </c>
      <c r="I335" t="str">
        <f t="shared" si="26"/>
        <v>N/A</v>
      </c>
      <c r="J335" t="str">
        <f t="shared" si="27"/>
        <v>N/A</v>
      </c>
      <c r="K335" t="str">
        <f t="shared" si="28"/>
        <v>N/A</v>
      </c>
      <c r="L335" t="str">
        <f t="shared" si="29"/>
        <v>N/A</v>
      </c>
      <c r="M335" t="str">
        <f t="shared" si="30"/>
        <v>N/A</v>
      </c>
      <c r="N335" t="str">
        <f t="shared" si="31"/>
        <v>N/A</v>
      </c>
    </row>
    <row r="336" spans="1:14" x14ac:dyDescent="0.3">
      <c r="A336" s="1">
        <v>7</v>
      </c>
      <c r="B336" t="s">
        <v>962</v>
      </c>
      <c r="C336" t="s">
        <v>9630</v>
      </c>
      <c r="D336" t="s">
        <v>9631</v>
      </c>
      <c r="E336" t="s">
        <v>9632</v>
      </c>
      <c r="F336" t="s">
        <v>9633</v>
      </c>
      <c r="G336" t="s">
        <v>9634</v>
      </c>
      <c r="I336" t="str">
        <f t="shared" si="26"/>
        <v>N/A</v>
      </c>
      <c r="J336">
        <f t="shared" si="27"/>
        <v>32080000</v>
      </c>
      <c r="K336">
        <f t="shared" si="28"/>
        <v>5750000</v>
      </c>
      <c r="L336">
        <f t="shared" si="29"/>
        <v>1570000</v>
      </c>
      <c r="M336" t="str">
        <f t="shared" si="30"/>
        <v>717000</v>
      </c>
      <c r="N336" t="str">
        <f t="shared" si="31"/>
        <v>18000</v>
      </c>
    </row>
    <row r="337" spans="1:14" x14ac:dyDescent="0.3">
      <c r="A337" s="1">
        <v>8</v>
      </c>
      <c r="B337" t="s">
        <v>963</v>
      </c>
      <c r="C337" t="s">
        <v>332</v>
      </c>
      <c r="D337" t="s">
        <v>332</v>
      </c>
      <c r="E337" t="s">
        <v>332</v>
      </c>
      <c r="F337" t="s">
        <v>332</v>
      </c>
      <c r="G337" t="s">
        <v>332</v>
      </c>
      <c r="I337" t="str">
        <f t="shared" si="26"/>
        <v>N/A</v>
      </c>
      <c r="J337" t="str">
        <f t="shared" si="27"/>
        <v>N/A</v>
      </c>
      <c r="K337" t="str">
        <f t="shared" si="28"/>
        <v>N/A</v>
      </c>
      <c r="L337" t="str">
        <f t="shared" si="29"/>
        <v>N/A</v>
      </c>
      <c r="M337" t="str">
        <f t="shared" si="30"/>
        <v>N/A</v>
      </c>
      <c r="N337" t="str">
        <f t="shared" si="31"/>
        <v>N/A</v>
      </c>
    </row>
    <row r="338" spans="1:14" x14ac:dyDescent="0.3">
      <c r="A338" s="1">
        <v>9</v>
      </c>
      <c r="B338" t="s">
        <v>969</v>
      </c>
      <c r="C338" t="s">
        <v>332</v>
      </c>
      <c r="D338" t="s">
        <v>332</v>
      </c>
      <c r="E338" t="s">
        <v>332</v>
      </c>
      <c r="F338" t="s">
        <v>332</v>
      </c>
      <c r="G338" t="s">
        <v>332</v>
      </c>
      <c r="I338" t="str">
        <f t="shared" si="26"/>
        <v>N/A</v>
      </c>
      <c r="J338" t="str">
        <f t="shared" si="27"/>
        <v>N/A</v>
      </c>
      <c r="K338" t="str">
        <f t="shared" si="28"/>
        <v>N/A</v>
      </c>
      <c r="L338" t="str">
        <f t="shared" si="29"/>
        <v>N/A</v>
      </c>
      <c r="M338" t="str">
        <f t="shared" si="30"/>
        <v>N/A</v>
      </c>
      <c r="N338" t="str">
        <f t="shared" si="31"/>
        <v>N/A</v>
      </c>
    </row>
    <row r="339" spans="1:14" x14ac:dyDescent="0.3">
      <c r="A339" s="1">
        <v>10</v>
      </c>
      <c r="B339" t="s">
        <v>970</v>
      </c>
      <c r="C339" t="s">
        <v>332</v>
      </c>
      <c r="D339" t="s">
        <v>332</v>
      </c>
      <c r="E339" t="s">
        <v>332</v>
      </c>
      <c r="F339" t="s">
        <v>332</v>
      </c>
      <c r="G339" t="s">
        <v>332</v>
      </c>
      <c r="I339" t="str">
        <f t="shared" si="26"/>
        <v>N/A</v>
      </c>
      <c r="J339" t="str">
        <f t="shared" si="27"/>
        <v>N/A</v>
      </c>
      <c r="K339" t="str">
        <f t="shared" si="28"/>
        <v>N/A</v>
      </c>
      <c r="L339" t="str">
        <f t="shared" si="29"/>
        <v>N/A</v>
      </c>
      <c r="M339" t="str">
        <f t="shared" si="30"/>
        <v>N/A</v>
      </c>
      <c r="N339" t="str">
        <f t="shared" si="31"/>
        <v>N/A</v>
      </c>
    </row>
    <row r="340" spans="1:14" x14ac:dyDescent="0.3">
      <c r="A340" s="1">
        <v>11</v>
      </c>
      <c r="B340" t="s">
        <v>971</v>
      </c>
      <c r="C340" t="s">
        <v>332</v>
      </c>
      <c r="D340" t="s">
        <v>332</v>
      </c>
      <c r="E340" t="s">
        <v>332</v>
      </c>
      <c r="F340" t="s">
        <v>332</v>
      </c>
      <c r="G340" t="s">
        <v>332</v>
      </c>
      <c r="I340" t="str">
        <f t="shared" si="26"/>
        <v>N/A</v>
      </c>
      <c r="J340" t="str">
        <f t="shared" si="27"/>
        <v>N/A</v>
      </c>
      <c r="K340" t="str">
        <f t="shared" si="28"/>
        <v>N/A</v>
      </c>
      <c r="L340" t="str">
        <f t="shared" si="29"/>
        <v>N/A</v>
      </c>
      <c r="M340" t="str">
        <f t="shared" si="30"/>
        <v>N/A</v>
      </c>
      <c r="N340" t="str">
        <f t="shared" si="31"/>
        <v>N/A</v>
      </c>
    </row>
    <row r="341" spans="1:14" x14ac:dyDescent="0.3">
      <c r="A341" s="1">
        <v>12</v>
      </c>
      <c r="B341" t="s">
        <v>972</v>
      </c>
      <c r="C341" t="s">
        <v>332</v>
      </c>
      <c r="D341" t="s">
        <v>332</v>
      </c>
      <c r="E341" t="s">
        <v>332</v>
      </c>
      <c r="F341" t="s">
        <v>332</v>
      </c>
      <c r="G341" t="s">
        <v>332</v>
      </c>
      <c r="I341" t="str">
        <f t="shared" si="26"/>
        <v>N/A</v>
      </c>
      <c r="J341" t="str">
        <f t="shared" si="27"/>
        <v>N/A</v>
      </c>
      <c r="K341" t="str">
        <f t="shared" si="28"/>
        <v>N/A</v>
      </c>
      <c r="L341" t="str">
        <f t="shared" si="29"/>
        <v>N/A</v>
      </c>
      <c r="M341" t="str">
        <f t="shared" si="30"/>
        <v>N/A</v>
      </c>
      <c r="N341" t="str">
        <f t="shared" si="31"/>
        <v>N/A</v>
      </c>
    </row>
    <row r="342" spans="1:14" x14ac:dyDescent="0.3">
      <c r="A342" s="1">
        <v>13</v>
      </c>
      <c r="B342" t="s">
        <v>830</v>
      </c>
      <c r="C342" t="s">
        <v>7869</v>
      </c>
      <c r="D342" t="s">
        <v>9635</v>
      </c>
      <c r="E342" t="s">
        <v>9636</v>
      </c>
      <c r="F342" t="s">
        <v>9637</v>
      </c>
      <c r="G342" t="s">
        <v>9638</v>
      </c>
      <c r="I342" t="str">
        <f t="shared" si="26"/>
        <v>N/A</v>
      </c>
      <c r="J342">
        <f t="shared" si="27"/>
        <v>7530000</v>
      </c>
      <c r="K342">
        <f t="shared" si="28"/>
        <v>6640000</v>
      </c>
      <c r="L342">
        <f t="shared" si="29"/>
        <v>8560000</v>
      </c>
      <c r="M342">
        <f t="shared" si="30"/>
        <v>9150000</v>
      </c>
      <c r="N342">
        <f t="shared" si="31"/>
        <v>5210000</v>
      </c>
    </row>
    <row r="343" spans="1:14" x14ac:dyDescent="0.3">
      <c r="A343" s="1">
        <v>14</v>
      </c>
      <c r="B343" t="s">
        <v>920</v>
      </c>
      <c r="C343" t="s">
        <v>332</v>
      </c>
      <c r="D343" t="s">
        <v>332</v>
      </c>
      <c r="E343" t="s">
        <v>332</v>
      </c>
      <c r="F343" t="s">
        <v>332</v>
      </c>
      <c r="G343" t="s">
        <v>332</v>
      </c>
      <c r="I343" t="str">
        <f t="shared" si="26"/>
        <v>N/A</v>
      </c>
      <c r="J343" t="str">
        <f t="shared" si="27"/>
        <v>N/A</v>
      </c>
      <c r="K343" t="str">
        <f t="shared" si="28"/>
        <v>N/A</v>
      </c>
      <c r="L343" t="str">
        <f t="shared" si="29"/>
        <v>N/A</v>
      </c>
      <c r="M343" t="str">
        <f t="shared" si="30"/>
        <v>N/A</v>
      </c>
      <c r="N343" t="str">
        <f t="shared" si="31"/>
        <v>N/A</v>
      </c>
    </row>
    <row r="344" spans="1:14" x14ac:dyDescent="0.3">
      <c r="A344" s="1">
        <v>15</v>
      </c>
      <c r="B344" t="s">
        <v>921</v>
      </c>
      <c r="C344" t="s">
        <v>7869</v>
      </c>
      <c r="D344" t="s">
        <v>9635</v>
      </c>
      <c r="E344" t="s">
        <v>9636</v>
      </c>
      <c r="F344" t="s">
        <v>9637</v>
      </c>
      <c r="G344" t="s">
        <v>9638</v>
      </c>
      <c r="I344" t="str">
        <f t="shared" si="26"/>
        <v>N/A</v>
      </c>
      <c r="J344">
        <f t="shared" si="27"/>
        <v>7530000</v>
      </c>
      <c r="K344">
        <f t="shared" si="28"/>
        <v>6640000</v>
      </c>
      <c r="L344">
        <f t="shared" si="29"/>
        <v>8560000</v>
      </c>
      <c r="M344">
        <f t="shared" si="30"/>
        <v>9150000</v>
      </c>
      <c r="N344">
        <f t="shared" si="31"/>
        <v>5210000</v>
      </c>
    </row>
    <row r="345" spans="1:14" x14ac:dyDescent="0.3">
      <c r="A345" s="1">
        <v>16</v>
      </c>
      <c r="B345" t="s">
        <v>976</v>
      </c>
      <c r="C345" t="s">
        <v>9639</v>
      </c>
      <c r="D345" t="s">
        <v>9640</v>
      </c>
      <c r="E345" t="s">
        <v>9641</v>
      </c>
      <c r="F345" t="s">
        <v>9642</v>
      </c>
      <c r="G345" t="s">
        <v>9643</v>
      </c>
      <c r="I345" t="str">
        <f t="shared" si="26"/>
        <v>N/A</v>
      </c>
      <c r="J345" t="str">
        <f t="shared" si="27"/>
        <v>(63.54M)</v>
      </c>
      <c r="K345" t="str">
        <f t="shared" si="28"/>
        <v>(51.81M)</v>
      </c>
      <c r="L345" t="str">
        <f t="shared" si="29"/>
        <v>(89.07M)</v>
      </c>
      <c r="M345" t="str">
        <f t="shared" si="30"/>
        <v>(102.27M)</v>
      </c>
      <c r="N345" t="str">
        <f t="shared" si="31"/>
        <v>(162.7M)</v>
      </c>
    </row>
    <row r="346" spans="1:14" x14ac:dyDescent="0.3">
      <c r="A346" s="1">
        <v>17</v>
      </c>
      <c r="B346" t="s">
        <v>981</v>
      </c>
      <c r="C346" t="s">
        <v>332</v>
      </c>
      <c r="D346" t="s">
        <v>9644</v>
      </c>
      <c r="E346" t="s">
        <v>9645</v>
      </c>
      <c r="F346" t="s">
        <v>9646</v>
      </c>
      <c r="G346" t="s">
        <v>9647</v>
      </c>
      <c r="I346" t="str">
        <f t="shared" si="26"/>
        <v>N/A</v>
      </c>
      <c r="J346" t="str">
        <f t="shared" si="27"/>
        <v>N/A</v>
      </c>
      <c r="K346">
        <f t="shared" si="28"/>
        <v>0.1847</v>
      </c>
      <c r="L346">
        <f t="shared" si="29"/>
        <v>-0.71930000000000005</v>
      </c>
      <c r="M346">
        <f t="shared" si="30"/>
        <v>-0.1482</v>
      </c>
      <c r="N346">
        <f t="shared" si="31"/>
        <v>-0.59079999999999999</v>
      </c>
    </row>
    <row r="347" spans="1:14" x14ac:dyDescent="0.3">
      <c r="A347" s="1">
        <v>18</v>
      </c>
      <c r="B347" t="s">
        <v>986</v>
      </c>
      <c r="C347" t="s">
        <v>9648</v>
      </c>
      <c r="D347" t="s">
        <v>9649</v>
      </c>
      <c r="E347" t="s">
        <v>9650</v>
      </c>
      <c r="F347" t="s">
        <v>9651</v>
      </c>
      <c r="G347" t="s">
        <v>9652</v>
      </c>
      <c r="I347" t="str">
        <f t="shared" si="26"/>
        <v>N/A</v>
      </c>
      <c r="J347">
        <f t="shared" si="27"/>
        <v>-0.16890000000000002</v>
      </c>
      <c r="K347">
        <f t="shared" si="28"/>
        <v>-0.125</v>
      </c>
      <c r="L347">
        <f t="shared" si="29"/>
        <v>-0.18100000000000002</v>
      </c>
      <c r="M347">
        <f t="shared" si="30"/>
        <v>-0.18379999999999999</v>
      </c>
      <c r="N347">
        <f t="shared" si="31"/>
        <v>-0.26910000000000001</v>
      </c>
    </row>
    <row r="348" spans="1:14" x14ac:dyDescent="0.3">
      <c r="A348" s="1">
        <v>19</v>
      </c>
      <c r="B348" t="s">
        <v>991</v>
      </c>
      <c r="C348" t="s">
        <v>8460</v>
      </c>
      <c r="D348" t="s">
        <v>4476</v>
      </c>
      <c r="E348" t="s">
        <v>941</v>
      </c>
      <c r="F348" t="s">
        <v>9653</v>
      </c>
      <c r="G348" t="s">
        <v>3175</v>
      </c>
      <c r="I348" t="str">
        <f t="shared" si="26"/>
        <v>N/A</v>
      </c>
      <c r="J348" t="str">
        <f t="shared" si="27"/>
        <v>(163,000)</v>
      </c>
      <c r="K348" t="str">
        <f t="shared" si="28"/>
        <v>(2.14M)</v>
      </c>
      <c r="L348" t="str">
        <f t="shared" si="29"/>
        <v>(1.09M)</v>
      </c>
      <c r="M348" t="str">
        <f t="shared" si="30"/>
        <v>(1.63M)</v>
      </c>
      <c r="N348" t="str">
        <f t="shared" si="31"/>
        <v>(2.8M)</v>
      </c>
    </row>
    <row r="349" spans="1:14" x14ac:dyDescent="0.3">
      <c r="A349" s="1">
        <v>20</v>
      </c>
      <c r="B349" t="s">
        <v>997</v>
      </c>
      <c r="C349" t="s">
        <v>998</v>
      </c>
      <c r="D349" t="s">
        <v>998</v>
      </c>
      <c r="E349" t="s">
        <v>998</v>
      </c>
      <c r="F349" t="s">
        <v>998</v>
      </c>
      <c r="G349" t="s">
        <v>998</v>
      </c>
      <c r="I349" t="str">
        <f t="shared" si="26"/>
        <v>N/A</v>
      </c>
      <c r="J349" t="str">
        <f t="shared" si="27"/>
        <v>0</v>
      </c>
      <c r="K349" t="str">
        <f t="shared" si="28"/>
        <v>0</v>
      </c>
      <c r="L349" t="str">
        <f t="shared" si="29"/>
        <v>0</v>
      </c>
      <c r="M349" t="str">
        <f t="shared" si="30"/>
        <v>0</v>
      </c>
      <c r="N349" t="str">
        <f t="shared" si="31"/>
        <v>0</v>
      </c>
    </row>
    <row r="350" spans="1:14" x14ac:dyDescent="0.3">
      <c r="A350" s="1">
        <v>21</v>
      </c>
      <c r="B350" t="s">
        <v>999</v>
      </c>
      <c r="C350" t="s">
        <v>2731</v>
      </c>
      <c r="D350" t="s">
        <v>9654</v>
      </c>
      <c r="E350" t="s">
        <v>9655</v>
      </c>
      <c r="F350" t="s">
        <v>9656</v>
      </c>
      <c r="G350" t="s">
        <v>9657</v>
      </c>
      <c r="I350" t="str">
        <f t="shared" si="26"/>
        <v>N/A</v>
      </c>
      <c r="J350">
        <f t="shared" si="27"/>
        <v>4560000</v>
      </c>
      <c r="K350">
        <f t="shared" si="28"/>
        <v>27640000</v>
      </c>
      <c r="L350" t="str">
        <f t="shared" si="29"/>
        <v>(8.67M)</v>
      </c>
      <c r="M350">
        <f t="shared" si="30"/>
        <v>2710000</v>
      </c>
      <c r="N350" t="str">
        <f t="shared" si="31"/>
        <v>(22.8M)</v>
      </c>
    </row>
    <row r="351" spans="1:14" x14ac:dyDescent="0.3">
      <c r="A351" s="1">
        <v>22</v>
      </c>
      <c r="B351" t="s">
        <v>1005</v>
      </c>
      <c r="C351" t="s">
        <v>9658</v>
      </c>
      <c r="D351" t="s">
        <v>9659</v>
      </c>
      <c r="E351" t="s">
        <v>5394</v>
      </c>
      <c r="F351" t="s">
        <v>9660</v>
      </c>
      <c r="G351" t="s">
        <v>9661</v>
      </c>
      <c r="I351" t="str">
        <f t="shared" si="26"/>
        <v>pos_trend</v>
      </c>
      <c r="J351">
        <f t="shared" si="27"/>
        <v>67400000</v>
      </c>
      <c r="K351">
        <f t="shared" si="28"/>
        <v>84650000</v>
      </c>
      <c r="L351">
        <f t="shared" si="29"/>
        <v>84750000</v>
      </c>
      <c r="M351">
        <f t="shared" si="30"/>
        <v>108660000</v>
      </c>
      <c r="N351">
        <f t="shared" si="31"/>
        <v>132500000</v>
      </c>
    </row>
    <row r="352" spans="1:14" x14ac:dyDescent="0.3">
      <c r="A352" s="1">
        <v>23</v>
      </c>
      <c r="B352" t="s">
        <v>1010</v>
      </c>
      <c r="C352" t="s">
        <v>332</v>
      </c>
      <c r="D352" t="s">
        <v>9662</v>
      </c>
      <c r="E352" t="s">
        <v>9663</v>
      </c>
      <c r="F352" t="s">
        <v>9664</v>
      </c>
      <c r="G352" t="s">
        <v>9665</v>
      </c>
      <c r="I352" t="str">
        <f t="shared" si="26"/>
        <v>N/A</v>
      </c>
      <c r="J352" t="str">
        <f t="shared" si="27"/>
        <v>N/A</v>
      </c>
      <c r="K352">
        <f t="shared" si="28"/>
        <v>0.25590000000000002</v>
      </c>
      <c r="L352">
        <f t="shared" si="29"/>
        <v>1.1999999999999999E-3</v>
      </c>
      <c r="M352">
        <f t="shared" si="30"/>
        <v>0.28220000000000001</v>
      </c>
      <c r="N352">
        <f t="shared" si="31"/>
        <v>0.21940000000000001</v>
      </c>
    </row>
    <row r="353" spans="1:14" x14ac:dyDescent="0.3">
      <c r="A353" s="1">
        <v>24</v>
      </c>
      <c r="B353" t="s">
        <v>1015</v>
      </c>
      <c r="C353" t="s">
        <v>332</v>
      </c>
      <c r="D353" t="s">
        <v>332</v>
      </c>
      <c r="E353" t="s">
        <v>332</v>
      </c>
      <c r="F353" t="s">
        <v>332</v>
      </c>
      <c r="G353" t="s">
        <v>9407</v>
      </c>
      <c r="I353" t="str">
        <f t="shared" si="26"/>
        <v>N/A</v>
      </c>
      <c r="J353" t="str">
        <f t="shared" si="27"/>
        <v>N/A</v>
      </c>
      <c r="K353" t="str">
        <f t="shared" si="28"/>
        <v>N/A</v>
      </c>
      <c r="L353" t="str">
        <f t="shared" si="29"/>
        <v>N/A</v>
      </c>
      <c r="M353" t="str">
        <f t="shared" si="30"/>
        <v>N/A</v>
      </c>
      <c r="N353">
        <f t="shared" si="31"/>
        <v>3.4700000000000002E-2</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9666</v>
      </c>
      <c r="C355" t="s">
        <v>9667</v>
      </c>
      <c r="I355" t="str">
        <f t="shared" si="26"/>
        <v>N/A</v>
      </c>
      <c r="J355" t="str">
        <f t="shared" si="27"/>
        <v>Fair Isaac</v>
      </c>
      <c r="K355">
        <f t="shared" si="28"/>
        <v>0</v>
      </c>
      <c r="L355">
        <f t="shared" si="29"/>
        <v>0</v>
      </c>
      <c r="M355">
        <f t="shared" si="30"/>
        <v>0</v>
      </c>
      <c r="N355">
        <f t="shared" si="31"/>
        <v>0</v>
      </c>
    </row>
    <row r="356" spans="1:14" x14ac:dyDescent="0.3">
      <c r="A356" s="1">
        <v>1</v>
      </c>
      <c r="B356" t="s">
        <v>9668</v>
      </c>
      <c r="C356" t="s">
        <v>9669</v>
      </c>
      <c r="I356" t="str">
        <f t="shared" si="26"/>
        <v>N/A</v>
      </c>
      <c r="J356" t="str">
        <f t="shared" si="27"/>
        <v>Take-Two Interactive</v>
      </c>
      <c r="K356">
        <f t="shared" si="28"/>
        <v>0</v>
      </c>
      <c r="L356">
        <f t="shared" si="29"/>
        <v>0</v>
      </c>
      <c r="M356">
        <f t="shared" si="30"/>
        <v>0</v>
      </c>
      <c r="N356">
        <f t="shared" si="31"/>
        <v>0</v>
      </c>
    </row>
    <row r="357" spans="1:14" x14ac:dyDescent="0.3">
      <c r="A357" s="1">
        <v>2</v>
      </c>
      <c r="B357" t="s">
        <v>9670</v>
      </c>
      <c r="C357" t="s">
        <v>9671</v>
      </c>
      <c r="I357" t="str">
        <f t="shared" si="26"/>
        <v>N/A</v>
      </c>
      <c r="J357" t="str">
        <f t="shared" si="27"/>
        <v>Splunk</v>
      </c>
      <c r="K357">
        <f t="shared" si="28"/>
        <v>0</v>
      </c>
      <c r="L357">
        <f t="shared" si="29"/>
        <v>0</v>
      </c>
      <c r="M357">
        <f t="shared" si="30"/>
        <v>0</v>
      </c>
      <c r="N357">
        <f t="shared" si="31"/>
        <v>0</v>
      </c>
    </row>
    <row r="358" spans="1:14" x14ac:dyDescent="0.3">
      <c r="A358" s="1">
        <v>3</v>
      </c>
      <c r="B358" t="s">
        <v>9672</v>
      </c>
      <c r="C358" t="s">
        <v>9673</v>
      </c>
      <c r="I358" t="str">
        <f t="shared" si="26"/>
        <v>N/A</v>
      </c>
      <c r="J358" t="str">
        <f t="shared" si="27"/>
        <v>Veeva Systems</v>
      </c>
      <c r="K358">
        <f t="shared" si="28"/>
        <v>0</v>
      </c>
      <c r="L358">
        <f t="shared" si="29"/>
        <v>0</v>
      </c>
      <c r="M358">
        <f t="shared" si="30"/>
        <v>0</v>
      </c>
      <c r="N358">
        <f t="shared" si="31"/>
        <v>0</v>
      </c>
    </row>
    <row r="359" spans="1:14" x14ac:dyDescent="0.3">
      <c r="A359" s="1">
        <v>4</v>
      </c>
      <c r="B359" t="s">
        <v>9674</v>
      </c>
      <c r="C359" t="s">
        <v>9675</v>
      </c>
      <c r="I359" t="str">
        <f t="shared" si="26"/>
        <v>N/A</v>
      </c>
      <c r="J359" t="str">
        <f t="shared" si="27"/>
        <v>Coupa Software</v>
      </c>
      <c r="K359">
        <f t="shared" si="28"/>
        <v>0</v>
      </c>
      <c r="L359">
        <f t="shared" si="29"/>
        <v>0</v>
      </c>
      <c r="M359">
        <f t="shared" si="30"/>
        <v>0</v>
      </c>
      <c r="N359">
        <f t="shared" si="31"/>
        <v>0</v>
      </c>
    </row>
    <row r="360" spans="1:14" x14ac:dyDescent="0.3">
      <c r="A360" s="1">
        <v>5</v>
      </c>
      <c r="B360" t="s">
        <v>9676</v>
      </c>
      <c r="C360" t="s">
        <v>9677</v>
      </c>
      <c r="I360" t="str">
        <f t="shared" si="26"/>
        <v>N/A</v>
      </c>
      <c r="J360" t="str">
        <f t="shared" si="27"/>
        <v>Okta</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9678</v>
      </c>
      <c r="I363" t="str">
        <f t="shared" si="26"/>
        <v>N/A</v>
      </c>
      <c r="J363">
        <f t="shared" si="27"/>
        <v>4380000000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9679</v>
      </c>
      <c r="I365" t="str">
        <f t="shared" si="26"/>
        <v>N/A</v>
      </c>
      <c r="J365" t="str">
        <f t="shared" si="27"/>
        <v>35.20</v>
      </c>
      <c r="K365">
        <f t="shared" si="28"/>
        <v>0</v>
      </c>
      <c r="L365">
        <f t="shared" si="29"/>
        <v>0</v>
      </c>
      <c r="M365">
        <f t="shared" si="30"/>
        <v>0</v>
      </c>
      <c r="N365">
        <f t="shared" si="31"/>
        <v>0</v>
      </c>
    </row>
    <row r="366" spans="1:14" x14ac:dyDescent="0.3">
      <c r="A366" s="1">
        <v>3</v>
      </c>
      <c r="B366" t="s">
        <v>105</v>
      </c>
      <c r="C366" t="s">
        <v>9680</v>
      </c>
      <c r="I366" t="str">
        <f t="shared" si="26"/>
        <v>N/A</v>
      </c>
      <c r="J366" t="str">
        <f t="shared" si="27"/>
        <v>23.83</v>
      </c>
      <c r="K366">
        <f t="shared" si="28"/>
        <v>0</v>
      </c>
      <c r="L366">
        <f t="shared" si="29"/>
        <v>0</v>
      </c>
      <c r="M366">
        <f t="shared" si="30"/>
        <v>0</v>
      </c>
      <c r="N366">
        <f t="shared" si="31"/>
        <v>0</v>
      </c>
    </row>
    <row r="367" spans="1:14" x14ac:dyDescent="0.3">
      <c r="A367" s="1">
        <v>4</v>
      </c>
      <c r="B367" t="s">
        <v>107</v>
      </c>
      <c r="C367" t="s">
        <v>9681</v>
      </c>
      <c r="I367" t="str">
        <f t="shared" si="26"/>
        <v>N/A</v>
      </c>
      <c r="J367" t="str">
        <f t="shared" si="27"/>
        <v>2.76</v>
      </c>
      <c r="K367">
        <f t="shared" si="28"/>
        <v>0</v>
      </c>
      <c r="L367">
        <f t="shared" si="29"/>
        <v>0</v>
      </c>
      <c r="M367">
        <f t="shared" si="30"/>
        <v>0</v>
      </c>
      <c r="N367">
        <f t="shared" si="31"/>
        <v>0</v>
      </c>
    </row>
    <row r="368" spans="1:14" x14ac:dyDescent="0.3">
      <c r="A368" s="1">
        <v>5</v>
      </c>
      <c r="B368" t="s">
        <v>109</v>
      </c>
      <c r="C368" t="s">
        <v>9682</v>
      </c>
      <c r="I368" t="str">
        <f t="shared" si="26"/>
        <v>N/A</v>
      </c>
      <c r="J368" t="str">
        <f t="shared" si="27"/>
        <v>4.75</v>
      </c>
      <c r="K368">
        <f t="shared" si="28"/>
        <v>0</v>
      </c>
      <c r="L368">
        <f t="shared" si="29"/>
        <v>0</v>
      </c>
      <c r="M368">
        <f t="shared" si="30"/>
        <v>0</v>
      </c>
      <c r="N368">
        <f t="shared" si="31"/>
        <v>0</v>
      </c>
    </row>
    <row r="369" spans="1:14" x14ac:dyDescent="0.3">
      <c r="A369" s="1">
        <v>6</v>
      </c>
      <c r="B369" t="s">
        <v>111</v>
      </c>
      <c r="C369" t="s">
        <v>5688</v>
      </c>
      <c r="I369" t="str">
        <f t="shared" si="26"/>
        <v>N/A</v>
      </c>
      <c r="J369" t="str">
        <f t="shared" si="27"/>
        <v>10.26</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9683</v>
      </c>
      <c r="I374" t="str">
        <f t="shared" si="26"/>
        <v>N/A</v>
      </c>
      <c r="J374">
        <f t="shared" si="27"/>
        <v>8039999999.999999</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9684</v>
      </c>
      <c r="I376" t="str">
        <f t="shared" si="26"/>
        <v>N/A</v>
      </c>
      <c r="J376" t="str">
        <f t="shared" si="27"/>
        <v>108.35</v>
      </c>
      <c r="K376">
        <f t="shared" si="28"/>
        <v>0</v>
      </c>
      <c r="L376">
        <f t="shared" si="29"/>
        <v>0</v>
      </c>
      <c r="M376">
        <f t="shared" si="30"/>
        <v>0</v>
      </c>
      <c r="N376">
        <f t="shared" si="31"/>
        <v>0</v>
      </c>
    </row>
    <row r="377" spans="1:14" x14ac:dyDescent="0.3">
      <c r="A377" s="1">
        <v>3</v>
      </c>
      <c r="B377" t="s">
        <v>105</v>
      </c>
      <c r="C377" t="s">
        <v>9685</v>
      </c>
      <c r="I377" t="str">
        <f t="shared" si="26"/>
        <v>N/A</v>
      </c>
      <c r="J377" t="str">
        <f t="shared" si="27"/>
        <v>20.28</v>
      </c>
      <c r="K377">
        <f t="shared" si="28"/>
        <v>0</v>
      </c>
      <c r="L377">
        <f t="shared" si="29"/>
        <v>0</v>
      </c>
      <c r="M377">
        <f t="shared" si="30"/>
        <v>0</v>
      </c>
      <c r="N377">
        <f t="shared" si="31"/>
        <v>0</v>
      </c>
    </row>
    <row r="378" spans="1:14" x14ac:dyDescent="0.3">
      <c r="A378" s="1">
        <v>4</v>
      </c>
      <c r="B378" t="s">
        <v>107</v>
      </c>
      <c r="C378" t="s">
        <v>6794</v>
      </c>
      <c r="I378" t="str">
        <f t="shared" si="26"/>
        <v>N/A</v>
      </c>
      <c r="J378" t="str">
        <f t="shared" si="27"/>
        <v>2.27</v>
      </c>
      <c r="K378">
        <f t="shared" si="28"/>
        <v>0</v>
      </c>
      <c r="L378">
        <f t="shared" si="29"/>
        <v>0</v>
      </c>
      <c r="M378">
        <f t="shared" si="30"/>
        <v>0</v>
      </c>
      <c r="N378">
        <f t="shared" si="31"/>
        <v>0</v>
      </c>
    </row>
    <row r="379" spans="1:14" x14ac:dyDescent="0.3">
      <c r="A379" s="1">
        <v>5</v>
      </c>
      <c r="B379" t="s">
        <v>109</v>
      </c>
      <c r="C379" t="s">
        <v>9686</v>
      </c>
      <c r="I379" t="str">
        <f t="shared" si="26"/>
        <v>N/A</v>
      </c>
      <c r="J379" t="str">
        <f t="shared" si="27"/>
        <v>4.52</v>
      </c>
      <c r="K379">
        <f t="shared" si="28"/>
        <v>0</v>
      </c>
      <c r="L379">
        <f t="shared" si="29"/>
        <v>0</v>
      </c>
      <c r="M379">
        <f t="shared" si="30"/>
        <v>0</v>
      </c>
      <c r="N379">
        <f t="shared" si="31"/>
        <v>0</v>
      </c>
    </row>
    <row r="380" spans="1:14" x14ac:dyDescent="0.3">
      <c r="A380" s="1">
        <v>6</v>
      </c>
      <c r="B380" t="s">
        <v>111</v>
      </c>
      <c r="C380" t="s">
        <v>9687</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7.59</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9688</v>
      </c>
      <c r="I385" t="str">
        <f t="shared" si="32"/>
        <v>N/A</v>
      </c>
      <c r="J385">
        <f t="shared" si="33"/>
        <v>8420000000</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9689</v>
      </c>
      <c r="I387" t="str">
        <f t="shared" si="32"/>
        <v>N/A</v>
      </c>
      <c r="J387" t="str">
        <f t="shared" si="33"/>
        <v>-23.26</v>
      </c>
      <c r="K387">
        <f t="shared" si="34"/>
        <v>0</v>
      </c>
      <c r="L387">
        <f t="shared" si="35"/>
        <v>0</v>
      </c>
      <c r="M387">
        <f t="shared" si="36"/>
        <v>0</v>
      </c>
      <c r="N387">
        <f t="shared" si="37"/>
        <v>0</v>
      </c>
    </row>
    <row r="388" spans="1:14" x14ac:dyDescent="0.3">
      <c r="A388" s="1">
        <v>3</v>
      </c>
      <c r="B388" t="s">
        <v>105</v>
      </c>
      <c r="C388" t="s">
        <v>9690</v>
      </c>
      <c r="I388" t="str">
        <f t="shared" si="32"/>
        <v>N/A</v>
      </c>
      <c r="J388" t="str">
        <f t="shared" si="33"/>
        <v>77.99</v>
      </c>
      <c r="K388">
        <f t="shared" si="34"/>
        <v>0</v>
      </c>
      <c r="L388">
        <f t="shared" si="35"/>
        <v>0</v>
      </c>
      <c r="M388">
        <f t="shared" si="36"/>
        <v>0</v>
      </c>
      <c r="N388">
        <f t="shared" si="37"/>
        <v>0</v>
      </c>
    </row>
    <row r="389" spans="1:14" x14ac:dyDescent="0.3">
      <c r="A389" s="1">
        <v>4</v>
      </c>
      <c r="B389" t="s">
        <v>107</v>
      </c>
      <c r="C389" t="s">
        <v>3368</v>
      </c>
      <c r="I389" t="str">
        <f t="shared" si="32"/>
        <v>N/A</v>
      </c>
      <c r="J389" t="str">
        <f t="shared" si="33"/>
        <v>2.66</v>
      </c>
      <c r="K389">
        <f t="shared" si="34"/>
        <v>0</v>
      </c>
      <c r="L389">
        <f t="shared" si="35"/>
        <v>0</v>
      </c>
      <c r="M389">
        <f t="shared" si="36"/>
        <v>0</v>
      </c>
      <c r="N389">
        <f t="shared" si="37"/>
        <v>0</v>
      </c>
    </row>
    <row r="390" spans="1:14" x14ac:dyDescent="0.3">
      <c r="A390" s="1">
        <v>5</v>
      </c>
      <c r="B390" t="s">
        <v>109</v>
      </c>
      <c r="C390" t="s">
        <v>9691</v>
      </c>
      <c r="I390" t="str">
        <f t="shared" si="32"/>
        <v>N/A</v>
      </c>
      <c r="J390" t="str">
        <f t="shared" si="33"/>
        <v>8.36</v>
      </c>
      <c r="K390">
        <f t="shared" si="34"/>
        <v>0</v>
      </c>
      <c r="L390">
        <f t="shared" si="35"/>
        <v>0</v>
      </c>
      <c r="M390">
        <f t="shared" si="36"/>
        <v>0</v>
      </c>
      <c r="N390">
        <f t="shared" si="37"/>
        <v>0</v>
      </c>
    </row>
    <row r="391" spans="1:14" x14ac:dyDescent="0.3">
      <c r="A391" s="1">
        <v>6</v>
      </c>
      <c r="B391" t="s">
        <v>111</v>
      </c>
      <c r="C391" t="s">
        <v>9692</v>
      </c>
      <c r="I391" t="str">
        <f t="shared" si="32"/>
        <v>N/A</v>
      </c>
      <c r="J391" t="str">
        <f t="shared" si="33"/>
        <v>11.02</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9693</v>
      </c>
      <c r="I396" t="str">
        <f t="shared" si="32"/>
        <v>N/A</v>
      </c>
      <c r="J396">
        <f t="shared" si="33"/>
        <v>8820000000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9694</v>
      </c>
      <c r="I398" t="str">
        <f t="shared" si="32"/>
        <v>N/A</v>
      </c>
      <c r="J398" t="str">
        <f t="shared" si="33"/>
        <v>101.58</v>
      </c>
      <c r="K398">
        <f t="shared" si="34"/>
        <v>0</v>
      </c>
      <c r="L398">
        <f t="shared" si="35"/>
        <v>0</v>
      </c>
      <c r="M398">
        <f t="shared" si="36"/>
        <v>0</v>
      </c>
      <c r="N398">
        <f t="shared" si="37"/>
        <v>0</v>
      </c>
    </row>
    <row r="399" spans="1:14" x14ac:dyDescent="0.3">
      <c r="A399" s="1">
        <v>3</v>
      </c>
      <c r="B399" t="s">
        <v>105</v>
      </c>
      <c r="C399" t="s">
        <v>5680</v>
      </c>
      <c r="I399" t="str">
        <f t="shared" si="32"/>
        <v>N/A</v>
      </c>
      <c r="J399" t="str">
        <f t="shared" si="33"/>
        <v>63.08</v>
      </c>
      <c r="K399">
        <f t="shared" si="34"/>
        <v>0</v>
      </c>
      <c r="L399">
        <f t="shared" si="35"/>
        <v>0</v>
      </c>
      <c r="M399">
        <f t="shared" si="36"/>
        <v>0</v>
      </c>
      <c r="N399">
        <f t="shared" si="37"/>
        <v>0</v>
      </c>
    </row>
    <row r="400" spans="1:14" x14ac:dyDescent="0.3">
      <c r="A400" s="1">
        <v>4</v>
      </c>
      <c r="B400" t="s">
        <v>107</v>
      </c>
      <c r="C400" t="s">
        <v>9695</v>
      </c>
    </row>
    <row r="401" spans="1:3" x14ac:dyDescent="0.3">
      <c r="A401" s="1">
        <v>5</v>
      </c>
      <c r="B401" t="s">
        <v>109</v>
      </c>
      <c r="C401" t="s">
        <v>9696</v>
      </c>
    </row>
    <row r="402" spans="1:3" x14ac:dyDescent="0.3">
      <c r="A402" s="1">
        <v>6</v>
      </c>
      <c r="B402" t="s">
        <v>111</v>
      </c>
      <c r="C402" t="s">
        <v>9697</v>
      </c>
    </row>
    <row r="403" spans="1:3" x14ac:dyDescent="0.3">
      <c r="A403" s="1">
        <v>7</v>
      </c>
      <c r="B403" t="s">
        <v>113</v>
      </c>
    </row>
    <row r="404" spans="1:3" x14ac:dyDescent="0.3">
      <c r="A404" s="1">
        <v>8</v>
      </c>
      <c r="B404" t="s">
        <v>114</v>
      </c>
    </row>
    <row r="500" spans="3:3" x14ac:dyDescent="0.3">
      <c r="C500" t="s">
        <v>1980</v>
      </c>
    </row>
    <row r="501" spans="3:3" x14ac:dyDescent="0.3">
      <c r="C501" t="s">
        <v>1983</v>
      </c>
    </row>
    <row r="502" spans="3:3" x14ac:dyDescent="0.3">
      <c r="C502" t="s">
        <v>1981</v>
      </c>
    </row>
    <row r="503" spans="3:3" x14ac:dyDescent="0.3">
      <c r="C503" t="s">
        <v>1982</v>
      </c>
    </row>
    <row r="504" spans="3:3" x14ac:dyDescent="0.3">
      <c r="C504" t="s">
        <v>1045</v>
      </c>
    </row>
    <row r="505" spans="3:3" x14ac:dyDescent="0.3">
      <c r="C505" t="s">
        <v>1046</v>
      </c>
    </row>
    <row r="506" spans="3:3" x14ac:dyDescent="0.3">
      <c r="C506" t="s">
        <v>1050</v>
      </c>
    </row>
    <row r="507" spans="3:3" x14ac:dyDescent="0.3">
      <c r="C507" t="s">
        <v>1983</v>
      </c>
    </row>
    <row r="508" spans="3:3" x14ac:dyDescent="0.3">
      <c r="C508" t="s">
        <v>1983</v>
      </c>
    </row>
    <row r="509" spans="3:3" x14ac:dyDescent="0.3">
      <c r="C509" t="s">
        <v>2599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9698</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Menon Bearings Limited</v>
      </c>
    </row>
    <row r="2" spans="1:11" x14ac:dyDescent="0.3">
      <c r="B2" t="s">
        <v>2</v>
      </c>
      <c r="C2" t="s">
        <v>9699</v>
      </c>
      <c r="K2" t="str">
        <f>LEFT(C1,FIND("(",C1) - 2)</f>
        <v>Menon Bearings Limited</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$83.35, down 1.65% after opening up slightly over yesterday's close</v>
      </c>
    </row>
    <row r="5" spans="1:11" x14ac:dyDescent="0.3">
      <c r="K5" t="str">
        <f>"The one year target estimate for " &amp; D1 &amp; " is " &amp; TEXT(C23,"$####.00")</f>
        <v>The one year target estimate for Menon Bearings Limited is $48.00</v>
      </c>
    </row>
    <row r="6" spans="1:11" x14ac:dyDescent="0.3">
      <c r="K6" t="str">
        <f>" which would be " &amp; IF(OR(LEFT(ABS((C23-C2)/C2*100),1)="8",LEFT(ABS((C23-C2)/C2*100),2)="18"), "an ", "a ")  &amp;TEXT(ABS((C23-C2)/C2),"####.00%")&amp;IF((C23-C2)&gt;0," increase over"," decrease from")&amp;" the current price"</f>
        <v xml:space="preserve"> which would be a 42.41% decrease from the current price</v>
      </c>
    </row>
    <row r="7" spans="1:11" x14ac:dyDescent="0.3">
      <c r="A7" s="1">
        <v>0</v>
      </c>
      <c r="B7" t="s">
        <v>5</v>
      </c>
      <c r="C7" t="s">
        <v>9700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9701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
      </c>
    </row>
    <row r="11" spans="1:11" x14ac:dyDescent="0.3">
      <c r="A11" s="1">
        <v>4</v>
      </c>
      <c r="B11" t="s">
        <v>13</v>
      </c>
      <c r="C11" t="s">
        <v>9702</v>
      </c>
      <c r="K11" t="str">
        <f>K42</f>
        <v>No positive trends</v>
      </c>
    </row>
    <row r="12" spans="1:11" x14ac:dyDescent="0.3">
      <c r="A12" s="1">
        <v>5</v>
      </c>
      <c r="B12" t="s">
        <v>15</v>
      </c>
      <c r="C12" t="s">
        <v>9703</v>
      </c>
      <c r="D12" t="str">
        <f>LEFT(C12,FIND("-",C12)-2)</f>
        <v>60.80</v>
      </c>
      <c r="E12" t="str">
        <f>TRIM(RIGHT(C12,FIND("-",C12)-1))</f>
        <v>102.20</v>
      </c>
    </row>
    <row r="13" spans="1:11" x14ac:dyDescent="0.3">
      <c r="A13" s="1">
        <v>6</v>
      </c>
      <c r="B13" t="s">
        <v>17</v>
      </c>
      <c r="C13" t="s">
        <v>9704</v>
      </c>
    </row>
    <row r="14" spans="1:11" x14ac:dyDescent="0.3">
      <c r="A14" s="1">
        <v>7</v>
      </c>
      <c r="B14" t="s">
        <v>19</v>
      </c>
      <c r="C14" t="s">
        <v>9705</v>
      </c>
    </row>
    <row r="16" spans="1:11" x14ac:dyDescent="0.3">
      <c r="A16" s="1">
        <v>0</v>
      </c>
      <c r="B16" t="s">
        <v>21</v>
      </c>
      <c r="C16" t="s">
        <v>9706</v>
      </c>
    </row>
    <row r="17" spans="1:13" x14ac:dyDescent="0.3">
      <c r="A17" s="1">
        <v>1</v>
      </c>
      <c r="B17" t="s">
        <v>23</v>
      </c>
      <c r="K17" t="str">
        <f>K2 &amp; K3 &amp; ". " &amp; K4 &amp; ". " &amp; K5 &amp; K6 &amp; ". " &amp; K7 &amp; ". " &amp; K8 &amp; ". " &amp; K9 &amp; "."</f>
        <v>Menon Bearings Limited is scheduled to report earnings on Jul 20, 2017. The stock is currently trading at $83.35, down 1.65% after opening up slightly over yesterday's close. The one year target estimate for Menon Bearings Limited is $48.00 which would be a 42.41%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3" x14ac:dyDescent="0.3">
      <c r="A18" s="1">
        <v>2</v>
      </c>
      <c r="B18" t="s">
        <v>24</v>
      </c>
      <c r="C18" t="s">
        <v>9707</v>
      </c>
    </row>
    <row r="19" spans="1:13" x14ac:dyDescent="0.3">
      <c r="A19" s="1">
        <v>3</v>
      </c>
      <c r="B19" t="s">
        <v>26</v>
      </c>
      <c r="C19" t="s">
        <v>9708</v>
      </c>
    </row>
    <row r="20" spans="1:13" x14ac:dyDescent="0.3">
      <c r="A20" s="1">
        <v>4</v>
      </c>
      <c r="B20" t="s">
        <v>28</v>
      </c>
      <c r="C20" t="s">
        <v>1203</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9709</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9710</v>
      </c>
      <c r="F26" s="1" t="s">
        <v>9711</v>
      </c>
      <c r="J26">
        <f>IF(K26 &lt;&gt; "",5, 0)</f>
        <v>0</v>
      </c>
      <c r="K26" t="str">
        <f>IF(I155="pos_trend",B155,"")</f>
        <v/>
      </c>
      <c r="L26" t="str">
        <f t="shared" si="0"/>
        <v/>
      </c>
      <c r="M26" t="str">
        <f t="shared" si="1"/>
        <v/>
      </c>
    </row>
    <row r="27" spans="1:13" x14ac:dyDescent="0.3">
      <c r="A27" s="1">
        <v>0</v>
      </c>
      <c r="B27" t="s">
        <v>40</v>
      </c>
      <c r="E27">
        <v>1</v>
      </c>
      <c r="J27">
        <f>IF(K27 &lt;&gt; "",6, 0)</f>
        <v>0</v>
      </c>
      <c r="K27" t="str">
        <f>IF(I172="pos_trend",B172,"")</f>
        <v/>
      </c>
      <c r="L27" t="str">
        <f t="shared" si="0"/>
        <v/>
      </c>
      <c r="M27" t="str">
        <f t="shared" si="1"/>
        <v/>
      </c>
    </row>
    <row r="28" spans="1:13" x14ac:dyDescent="0.3">
      <c r="A28" s="1">
        <v>1</v>
      </c>
      <c r="B28" t="s">
        <v>41</v>
      </c>
      <c r="E28">
        <v>4.3899999999999997</v>
      </c>
      <c r="J28">
        <f>IF(K28 &lt;&gt; "",7, 0)</f>
        <v>0</v>
      </c>
      <c r="K28" t="str">
        <f>IF(I173="pos_trend",B173,"")</f>
        <v/>
      </c>
      <c r="L28" t="str">
        <f t="shared" si="0"/>
        <v/>
      </c>
      <c r="M28" t="str">
        <f t="shared" si="1"/>
        <v/>
      </c>
    </row>
    <row r="29" spans="1:13" x14ac:dyDescent="0.3">
      <c r="A29" s="1">
        <v>2</v>
      </c>
      <c r="B29" t="s">
        <v>42</v>
      </c>
      <c r="E29">
        <v>4.3899999999999997</v>
      </c>
      <c r="J29">
        <f>IF(K29 &lt;&gt; "",8, 0)</f>
        <v>0</v>
      </c>
      <c r="K29" t="str">
        <f>IF(I174="pos_trend",B174,"")</f>
        <v/>
      </c>
      <c r="L29" t="str">
        <f t="shared" si="0"/>
        <v/>
      </c>
      <c r="M29" t="str">
        <f t="shared" si="1"/>
        <v/>
      </c>
    </row>
    <row r="30" spans="1:13" x14ac:dyDescent="0.3">
      <c r="A30" s="1">
        <v>3</v>
      </c>
      <c r="B30" t="s">
        <v>43</v>
      </c>
      <c r="E30">
        <v>4.3899999999999997</v>
      </c>
      <c r="J30">
        <f>IF(K30 &lt;&gt; "",9, 0)</f>
        <v>0</v>
      </c>
      <c r="K30" t="str">
        <f>IF(I185="pos_trend",B185,"")</f>
        <v/>
      </c>
      <c r="L30" t="str">
        <f t="shared" si="0"/>
        <v/>
      </c>
      <c r="M30" t="str">
        <f t="shared" si="1"/>
        <v/>
      </c>
    </row>
    <row r="31" spans="1:13" x14ac:dyDescent="0.3">
      <c r="A31" s="1">
        <v>4</v>
      </c>
      <c r="B31" t="s">
        <v>44</v>
      </c>
      <c r="E31">
        <v>3.43</v>
      </c>
      <c r="F31">
        <v>4.3899999999999997</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9710</v>
      </c>
      <c r="F33" s="1" t="s">
        <v>9711</v>
      </c>
      <c r="J33">
        <f>IF(K33 &lt;&gt; "",12, 0)</f>
        <v>0</v>
      </c>
      <c r="K33" t="str">
        <f>IF(I195="pos_trend",B195,"")</f>
        <v/>
      </c>
      <c r="L33" t="str">
        <f t="shared" si="0"/>
        <v/>
      </c>
      <c r="M33" t="str">
        <f t="shared" si="1"/>
        <v/>
      </c>
    </row>
    <row r="34" spans="1:13" x14ac:dyDescent="0.3">
      <c r="A34" s="1">
        <v>0</v>
      </c>
      <c r="B34" t="s">
        <v>40</v>
      </c>
      <c r="E34" t="s">
        <v>224</v>
      </c>
      <c r="J34">
        <f>IF(K34 &lt;&gt; "",13, 0)</f>
        <v>0</v>
      </c>
      <c r="K34" t="str">
        <f>IF(I196="pos_trend",B196,"")</f>
        <v/>
      </c>
      <c r="L34" t="str">
        <f t="shared" si="0"/>
        <v/>
      </c>
      <c r="M34" t="str">
        <f t="shared" si="1"/>
        <v/>
      </c>
    </row>
    <row r="35" spans="1:13" x14ac:dyDescent="0.3">
      <c r="A35" s="1">
        <v>1</v>
      </c>
      <c r="B35" t="s">
        <v>41</v>
      </c>
      <c r="E35" t="s">
        <v>4829</v>
      </c>
      <c r="J35">
        <f>IF(K35 &lt;&gt; "",14, 0)</f>
        <v>0</v>
      </c>
      <c r="K35" t="str">
        <f>IF(I201="pos_trend",B201,"")</f>
        <v/>
      </c>
      <c r="L35" t="str">
        <f t="shared" si="0"/>
        <v/>
      </c>
      <c r="M35" t="str">
        <f t="shared" si="1"/>
        <v/>
      </c>
    </row>
    <row r="36" spans="1:13" x14ac:dyDescent="0.3">
      <c r="A36" s="1">
        <v>2</v>
      </c>
      <c r="B36" t="s">
        <v>42</v>
      </c>
      <c r="E36" t="s">
        <v>4829</v>
      </c>
      <c r="J36">
        <f>IF(K36 &lt;&gt; "",15, 0)</f>
        <v>0</v>
      </c>
      <c r="K36" t="str">
        <f>IF(I202="pos_trend",B202,"")</f>
        <v/>
      </c>
      <c r="L36" t="str">
        <f t="shared" si="0"/>
        <v/>
      </c>
      <c r="M36" t="str">
        <f t="shared" si="1"/>
        <v/>
      </c>
    </row>
    <row r="37" spans="1:13" x14ac:dyDescent="0.3">
      <c r="A37" s="1">
        <v>3</v>
      </c>
      <c r="B37" t="s">
        <v>43</v>
      </c>
      <c r="E37" t="s">
        <v>4829</v>
      </c>
      <c r="J37">
        <f>IF(K37 &lt;&gt; "",16, 0)</f>
        <v>0</v>
      </c>
      <c r="K37" t="str">
        <f>IF(I203="pos_trend",B203,"")</f>
        <v/>
      </c>
      <c r="L37" t="str">
        <f t="shared" si="0"/>
        <v/>
      </c>
      <c r="M37" t="str">
        <f t="shared" si="1"/>
        <v/>
      </c>
    </row>
    <row r="38" spans="1:13" x14ac:dyDescent="0.3">
      <c r="A38" s="1">
        <v>4</v>
      </c>
      <c r="B38" t="s">
        <v>53</v>
      </c>
      <c r="E38" t="s">
        <v>4814</v>
      </c>
      <c r="F38" t="s">
        <v>4829</v>
      </c>
      <c r="J38">
        <f>IF(K38 &lt;&gt; "",17, 0)</f>
        <v>0</v>
      </c>
      <c r="K38" t="str">
        <f>IF(I351="pos_trend",B351,"")</f>
        <v/>
      </c>
      <c r="L38" t="str">
        <f t="shared" si="0"/>
        <v/>
      </c>
      <c r="M38" t="str">
        <f t="shared" si="1"/>
        <v/>
      </c>
    </row>
    <row r="39" spans="1:13" x14ac:dyDescent="0.3">
      <c r="A39" s="1">
        <v>5</v>
      </c>
      <c r="B39" t="s">
        <v>55</v>
      </c>
      <c r="E39" t="s">
        <v>1230</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62</v>
      </c>
    </row>
    <row r="42" spans="1:13" x14ac:dyDescent="0.3">
      <c r="A42" s="1">
        <v>0</v>
      </c>
      <c r="B42" t="s">
        <v>63</v>
      </c>
      <c r="F42" t="s">
        <v>3270</v>
      </c>
      <c r="K42" t="str">
        <f>IF(M40&lt;&gt;"", D1 &amp; " has managed to increase " &amp; M40 &amp; " each year since " &amp; C144, "No positive trends")</f>
        <v>No positive trends</v>
      </c>
    </row>
    <row r="43" spans="1:13" x14ac:dyDescent="0.3">
      <c r="A43" s="1">
        <v>1</v>
      </c>
      <c r="B43" t="s">
        <v>66</v>
      </c>
      <c r="F43" t="s">
        <v>2217</v>
      </c>
    </row>
    <row r="44" spans="1:13" x14ac:dyDescent="0.3">
      <c r="A44" s="1">
        <v>2</v>
      </c>
      <c r="B44" t="s">
        <v>69</v>
      </c>
      <c r="F44" t="s">
        <v>3274</v>
      </c>
    </row>
    <row r="45" spans="1:13" x14ac:dyDescent="0.3">
      <c r="A45" s="1">
        <v>3</v>
      </c>
      <c r="B45" t="s">
        <v>72</v>
      </c>
      <c r="F45" t="s">
        <v>9712</v>
      </c>
    </row>
    <row r="47" spans="1:13" x14ac:dyDescent="0.3">
      <c r="B47" s="1" t="s">
        <v>75</v>
      </c>
      <c r="C47" s="1" t="s">
        <v>36</v>
      </c>
      <c r="D47" s="1" t="s">
        <v>37</v>
      </c>
      <c r="E47" s="1" t="s">
        <v>9710</v>
      </c>
      <c r="F47" s="1" t="s">
        <v>9711</v>
      </c>
    </row>
    <row r="48" spans="1:13" x14ac:dyDescent="0.3">
      <c r="A48" s="1">
        <v>0</v>
      </c>
      <c r="B48" t="s">
        <v>76</v>
      </c>
      <c r="E48">
        <v>4.3899999999999997</v>
      </c>
    </row>
    <row r="49" spans="1:14" x14ac:dyDescent="0.3">
      <c r="A49" s="1">
        <v>1</v>
      </c>
      <c r="B49" t="s">
        <v>77</v>
      </c>
      <c r="E49">
        <v>4.3899999999999997</v>
      </c>
    </row>
    <row r="50" spans="1:14" x14ac:dyDescent="0.3">
      <c r="A50" s="1">
        <v>2</v>
      </c>
      <c r="B50" t="s">
        <v>78</v>
      </c>
      <c r="E50">
        <v>4.3899999999999997</v>
      </c>
    </row>
    <row r="51" spans="1:14" x14ac:dyDescent="0.3">
      <c r="A51" s="1">
        <v>3</v>
      </c>
      <c r="B51" t="s">
        <v>79</v>
      </c>
      <c r="E51">
        <v>4.3899999999999997</v>
      </c>
    </row>
    <row r="52" spans="1:14" x14ac:dyDescent="0.3">
      <c r="A52" s="1">
        <v>4</v>
      </c>
      <c r="B52" t="s">
        <v>80</v>
      </c>
      <c r="E52">
        <v>4.3899999999999997</v>
      </c>
    </row>
    <row r="54" spans="1:14" x14ac:dyDescent="0.3">
      <c r="B54" s="1" t="s">
        <v>81</v>
      </c>
      <c r="C54" s="1" t="s">
        <v>36</v>
      </c>
      <c r="D54" s="1" t="s">
        <v>37</v>
      </c>
      <c r="E54" s="1" t="s">
        <v>9710</v>
      </c>
      <c r="F54" s="1" t="s">
        <v>9711</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9713</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MENONBE.NS</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C63" t="s">
        <v>9714</v>
      </c>
      <c r="F63">
        <v>0.08</v>
      </c>
      <c r="I63" t="str">
        <f t="shared" si="2"/>
        <v>N/A</v>
      </c>
      <c r="J63">
        <f t="shared" si="3"/>
        <v>0.28000000000000003</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F65">
        <v>0.09</v>
      </c>
      <c r="I65" t="str">
        <f t="shared" si="2"/>
        <v>N/A</v>
      </c>
      <c r="J65">
        <f t="shared" si="3"/>
        <v>0</v>
      </c>
      <c r="K65">
        <f t="shared" si="4"/>
        <v>0</v>
      </c>
      <c r="L65">
        <f t="shared" si="5"/>
        <v>0</v>
      </c>
      <c r="M65">
        <f t="shared" si="6"/>
        <v>0.09</v>
      </c>
      <c r="N65">
        <f t="shared" si="7"/>
        <v>0</v>
      </c>
    </row>
    <row r="66" spans="1:14" x14ac:dyDescent="0.3">
      <c r="A66" s="1">
        <v>5</v>
      </c>
      <c r="B66" t="s">
        <v>100</v>
      </c>
      <c r="C66" t="s">
        <v>9715</v>
      </c>
      <c r="I66" t="str">
        <f t="shared" si="2"/>
        <v>N/A</v>
      </c>
      <c r="J66">
        <f t="shared" si="3"/>
        <v>0.27879999999999999</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9706</v>
      </c>
      <c r="I68" t="str">
        <f t="shared" si="2"/>
        <v>N/A</v>
      </c>
      <c r="J68">
        <f t="shared" si="3"/>
        <v>4650000000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9707</v>
      </c>
      <c r="I70" t="str">
        <f t="shared" si="2"/>
        <v>N/A</v>
      </c>
      <c r="J70" t="str">
        <f t="shared" si="3"/>
        <v>24.30</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9716</v>
      </c>
      <c r="I73" t="str">
        <f t="shared" si="2"/>
        <v>N/A</v>
      </c>
      <c r="J73" t="str">
        <f t="shared" si="3"/>
        <v>3.77</v>
      </c>
      <c r="K73">
        <f t="shared" si="4"/>
        <v>0</v>
      </c>
      <c r="L73">
        <f t="shared" si="5"/>
        <v>0</v>
      </c>
      <c r="M73">
        <f t="shared" si="6"/>
        <v>0</v>
      </c>
      <c r="N73">
        <f t="shared" si="7"/>
        <v>0</v>
      </c>
    </row>
    <row r="74" spans="1:14" x14ac:dyDescent="0.3">
      <c r="A74" s="1">
        <v>6</v>
      </c>
      <c r="B74" t="s">
        <v>111</v>
      </c>
      <c r="C74" t="s">
        <v>9717</v>
      </c>
      <c r="I74" t="str">
        <f t="shared" si="2"/>
        <v>N/A</v>
      </c>
      <c r="J74" t="str">
        <f t="shared" si="3"/>
        <v>7.28</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118</v>
      </c>
      <c r="I78" t="str">
        <f t="shared" si="2"/>
        <v>N/A</v>
      </c>
      <c r="J78" t="str">
        <f t="shared" si="3"/>
        <v>Mar 31, 2017</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9718</v>
      </c>
      <c r="I81" t="str">
        <f t="shared" si="2"/>
        <v>N/A</v>
      </c>
      <c r="J81">
        <f t="shared" si="3"/>
        <v>0.156</v>
      </c>
      <c r="K81">
        <f t="shared" si="4"/>
        <v>0</v>
      </c>
      <c r="L81">
        <f t="shared" si="5"/>
        <v>0</v>
      </c>
      <c r="M81">
        <f t="shared" si="6"/>
        <v>0</v>
      </c>
      <c r="N81">
        <f t="shared" si="7"/>
        <v>0</v>
      </c>
    </row>
    <row r="82" spans="1:14" x14ac:dyDescent="0.3">
      <c r="A82" s="1">
        <v>1</v>
      </c>
      <c r="B82" t="s">
        <v>121</v>
      </c>
      <c r="C82" t="s">
        <v>9719</v>
      </c>
      <c r="I82" t="str">
        <f t="shared" si="2"/>
        <v>N/A</v>
      </c>
      <c r="J82">
        <f t="shared" si="3"/>
        <v>0.2268</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9720</v>
      </c>
      <c r="I84" t="str">
        <f t="shared" si="2"/>
        <v>N/A</v>
      </c>
      <c r="J84">
        <f t="shared" si="3"/>
        <v>0.19159999999999999</v>
      </c>
      <c r="K84">
        <f t="shared" si="4"/>
        <v>0</v>
      </c>
      <c r="L84">
        <f t="shared" si="5"/>
        <v>0</v>
      </c>
      <c r="M84">
        <f t="shared" si="6"/>
        <v>0</v>
      </c>
      <c r="N84">
        <f t="shared" si="7"/>
        <v>0</v>
      </c>
    </row>
    <row r="85" spans="1:14" x14ac:dyDescent="0.3">
      <c r="A85" s="1">
        <v>1</v>
      </c>
      <c r="B85" t="s">
        <v>124</v>
      </c>
      <c r="C85" t="s">
        <v>9721</v>
      </c>
      <c r="I85" t="str">
        <f t="shared" si="2"/>
        <v>N/A</v>
      </c>
      <c r="J85">
        <f t="shared" si="3"/>
        <v>0.33140000000000003</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4814</v>
      </c>
      <c r="I87" t="str">
        <f t="shared" si="2"/>
        <v>N/A</v>
      </c>
      <c r="J87">
        <f t="shared" si="3"/>
        <v>1230000000</v>
      </c>
      <c r="K87">
        <f t="shared" si="4"/>
        <v>0</v>
      </c>
      <c r="L87">
        <f t="shared" si="5"/>
        <v>0</v>
      </c>
      <c r="M87">
        <f t="shared" si="6"/>
        <v>0</v>
      </c>
      <c r="N87">
        <f t="shared" si="7"/>
        <v>0</v>
      </c>
    </row>
    <row r="88" spans="1:14" x14ac:dyDescent="0.3">
      <c r="A88" s="1">
        <v>1</v>
      </c>
      <c r="B88" t="s">
        <v>128</v>
      </c>
      <c r="C88" t="s">
        <v>9722</v>
      </c>
      <c r="I88" t="str">
        <f t="shared" si="2"/>
        <v>N/A</v>
      </c>
      <c r="J88" t="str">
        <f t="shared" si="3"/>
        <v>21.98</v>
      </c>
      <c r="K88">
        <f t="shared" si="4"/>
        <v>0</v>
      </c>
      <c r="L88">
        <f t="shared" si="5"/>
        <v>0</v>
      </c>
      <c r="M88">
        <f t="shared" si="6"/>
        <v>0</v>
      </c>
      <c r="N88">
        <f t="shared" si="7"/>
        <v>0</v>
      </c>
    </row>
    <row r="89" spans="1:14" x14ac:dyDescent="0.3">
      <c r="A89" s="1">
        <v>2</v>
      </c>
      <c r="B89" t="s">
        <v>130</v>
      </c>
      <c r="C89" t="s">
        <v>3290</v>
      </c>
      <c r="I89" t="str">
        <f t="shared" si="2"/>
        <v>N/A</v>
      </c>
      <c r="J89">
        <f t="shared" si="3"/>
        <v>8.5999999999999993E-2</v>
      </c>
      <c r="K89">
        <f t="shared" si="4"/>
        <v>0</v>
      </c>
      <c r="L89">
        <f t="shared" si="5"/>
        <v>0</v>
      </c>
      <c r="M89">
        <f t="shared" si="6"/>
        <v>0</v>
      </c>
      <c r="N89">
        <f t="shared" si="7"/>
        <v>0</v>
      </c>
    </row>
    <row r="90" spans="1:14" x14ac:dyDescent="0.3">
      <c r="A90" s="1">
        <v>3</v>
      </c>
      <c r="B90" t="s">
        <v>132</v>
      </c>
      <c r="C90" t="s">
        <v>9723</v>
      </c>
      <c r="I90" t="str">
        <f t="shared" si="2"/>
        <v>N/A</v>
      </c>
      <c r="J90">
        <f t="shared" si="3"/>
        <v>784000000</v>
      </c>
      <c r="K90">
        <f t="shared" si="4"/>
        <v>0</v>
      </c>
      <c r="L90">
        <f t="shared" si="5"/>
        <v>0</v>
      </c>
      <c r="M90">
        <f t="shared" si="6"/>
        <v>0</v>
      </c>
      <c r="N90">
        <f t="shared" si="7"/>
        <v>0</v>
      </c>
    </row>
    <row r="91" spans="1:14" x14ac:dyDescent="0.3">
      <c r="A91" s="1">
        <v>4</v>
      </c>
      <c r="B91" t="s">
        <v>134</v>
      </c>
      <c r="C91" t="s">
        <v>9724</v>
      </c>
      <c r="I91" t="str">
        <f t="shared" si="2"/>
        <v>N/A</v>
      </c>
      <c r="J91">
        <f t="shared" si="3"/>
        <v>330380000</v>
      </c>
      <c r="K91">
        <f t="shared" si="4"/>
        <v>0</v>
      </c>
      <c r="L91">
        <f t="shared" si="5"/>
        <v>0</v>
      </c>
      <c r="M91">
        <f t="shared" si="6"/>
        <v>0</v>
      </c>
      <c r="N91">
        <f t="shared" si="7"/>
        <v>0</v>
      </c>
    </row>
    <row r="92" spans="1:14" x14ac:dyDescent="0.3">
      <c r="A92" s="1">
        <v>5</v>
      </c>
      <c r="B92" t="s">
        <v>136</v>
      </c>
      <c r="C92" t="s">
        <v>9725</v>
      </c>
      <c r="I92" t="str">
        <f t="shared" si="2"/>
        <v>N/A</v>
      </c>
      <c r="J92">
        <f t="shared" si="3"/>
        <v>192380000</v>
      </c>
      <c r="K92">
        <f t="shared" si="4"/>
        <v>0</v>
      </c>
      <c r="L92">
        <f t="shared" si="5"/>
        <v>0</v>
      </c>
      <c r="M92">
        <f t="shared" si="6"/>
        <v>0</v>
      </c>
      <c r="N92">
        <f t="shared" si="7"/>
        <v>0</v>
      </c>
    </row>
    <row r="93" spans="1:14" x14ac:dyDescent="0.3">
      <c r="A93" s="1">
        <v>6</v>
      </c>
      <c r="B93" t="s">
        <v>138</v>
      </c>
      <c r="C93" t="s">
        <v>9708</v>
      </c>
      <c r="I93" t="str">
        <f t="shared" si="2"/>
        <v>N/A</v>
      </c>
      <c r="J93" t="str">
        <f t="shared" si="3"/>
        <v>3.43</v>
      </c>
      <c r="K93">
        <f t="shared" si="4"/>
        <v>0</v>
      </c>
      <c r="L93">
        <f t="shared" si="5"/>
        <v>0</v>
      </c>
      <c r="M93">
        <f t="shared" si="6"/>
        <v>0</v>
      </c>
      <c r="N93">
        <f t="shared" si="7"/>
        <v>0</v>
      </c>
    </row>
    <row r="94" spans="1:14" x14ac:dyDescent="0.3">
      <c r="A94" s="1">
        <v>7</v>
      </c>
      <c r="B94" t="s">
        <v>139</v>
      </c>
      <c r="C94" t="s">
        <v>9726</v>
      </c>
      <c r="I94" t="str">
        <f t="shared" si="2"/>
        <v>N/A</v>
      </c>
      <c r="J94">
        <f t="shared" si="3"/>
        <v>0.36600000000000005</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9727</v>
      </c>
      <c r="I96" t="str">
        <f t="shared" si="2"/>
        <v>N/A</v>
      </c>
      <c r="J96">
        <f t="shared" si="3"/>
        <v>169440000</v>
      </c>
      <c r="K96">
        <f t="shared" si="4"/>
        <v>0</v>
      </c>
      <c r="L96">
        <f t="shared" si="5"/>
        <v>0</v>
      </c>
      <c r="M96">
        <f t="shared" si="6"/>
        <v>0</v>
      </c>
      <c r="N96">
        <f t="shared" si="7"/>
        <v>0</v>
      </c>
    </row>
    <row r="97" spans="1:14" x14ac:dyDescent="0.3">
      <c r="A97" s="1">
        <v>1</v>
      </c>
      <c r="B97" t="s">
        <v>142</v>
      </c>
      <c r="C97" t="s">
        <v>9728</v>
      </c>
      <c r="I97" t="str">
        <f t="shared" si="2"/>
        <v>N/A</v>
      </c>
      <c r="J97" t="str">
        <f t="shared" si="3"/>
        <v>3.02</v>
      </c>
      <c r="K97">
        <f t="shared" si="4"/>
        <v>0</v>
      </c>
      <c r="L97">
        <f t="shared" si="5"/>
        <v>0</v>
      </c>
      <c r="M97">
        <f t="shared" si="6"/>
        <v>0</v>
      </c>
      <c r="N97">
        <f t="shared" si="7"/>
        <v>0</v>
      </c>
    </row>
    <row r="98" spans="1:14" x14ac:dyDescent="0.3">
      <c r="A98" s="1">
        <v>2</v>
      </c>
      <c r="B98" t="s">
        <v>144</v>
      </c>
      <c r="C98" t="s">
        <v>9729</v>
      </c>
      <c r="I98" t="str">
        <f t="shared" si="2"/>
        <v>N/A</v>
      </c>
      <c r="J98">
        <f t="shared" si="3"/>
        <v>214440000</v>
      </c>
      <c r="K98">
        <f t="shared" si="4"/>
        <v>0</v>
      </c>
      <c r="L98">
        <f t="shared" si="5"/>
        <v>0</v>
      </c>
      <c r="M98">
        <f t="shared" si="6"/>
        <v>0</v>
      </c>
      <c r="N98">
        <f t="shared" si="7"/>
        <v>0</v>
      </c>
    </row>
    <row r="99" spans="1:14" x14ac:dyDescent="0.3">
      <c r="A99" s="1">
        <v>3</v>
      </c>
      <c r="B99" t="s">
        <v>146</v>
      </c>
      <c r="C99" t="s">
        <v>9730</v>
      </c>
      <c r="I99" t="str">
        <f t="shared" si="2"/>
        <v>N/A</v>
      </c>
      <c r="J99" t="str">
        <f t="shared" si="3"/>
        <v>33.42</v>
      </c>
      <c r="K99">
        <f t="shared" si="4"/>
        <v>0</v>
      </c>
      <c r="L99">
        <f t="shared" si="5"/>
        <v>0</v>
      </c>
      <c r="M99">
        <f t="shared" si="6"/>
        <v>0</v>
      </c>
      <c r="N99">
        <f t="shared" si="7"/>
        <v>0</v>
      </c>
    </row>
    <row r="100" spans="1:14" x14ac:dyDescent="0.3">
      <c r="A100" s="1">
        <v>4</v>
      </c>
      <c r="B100" t="s">
        <v>148</v>
      </c>
      <c r="C100" t="s">
        <v>4250</v>
      </c>
      <c r="I100" t="str">
        <f t="shared" si="2"/>
        <v>N/A</v>
      </c>
      <c r="J100" t="str">
        <f t="shared" si="3"/>
        <v>1.96</v>
      </c>
      <c r="K100">
        <f t="shared" si="4"/>
        <v>0</v>
      </c>
      <c r="L100">
        <f t="shared" si="5"/>
        <v>0</v>
      </c>
      <c r="M100">
        <f t="shared" si="6"/>
        <v>0</v>
      </c>
      <c r="N100">
        <f t="shared" si="7"/>
        <v>0</v>
      </c>
    </row>
    <row r="101" spans="1:14" x14ac:dyDescent="0.3">
      <c r="A101" s="1">
        <v>5</v>
      </c>
      <c r="B101" t="s">
        <v>149</v>
      </c>
      <c r="C101" t="s">
        <v>8654</v>
      </c>
      <c r="I101" t="str">
        <f t="shared" si="2"/>
        <v>N/A</v>
      </c>
      <c r="J101" t="str">
        <f t="shared" si="3"/>
        <v>11.45</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9731</v>
      </c>
      <c r="I103" t="str">
        <f t="shared" si="2"/>
        <v>N/A</v>
      </c>
      <c r="J103">
        <f t="shared" si="3"/>
        <v>184510000</v>
      </c>
      <c r="K103">
        <f t="shared" si="4"/>
        <v>0</v>
      </c>
      <c r="L103">
        <f t="shared" si="5"/>
        <v>0</v>
      </c>
      <c r="M103">
        <f t="shared" si="6"/>
        <v>0</v>
      </c>
      <c r="N103">
        <f t="shared" si="7"/>
        <v>0</v>
      </c>
    </row>
    <row r="104" spans="1:14" x14ac:dyDescent="0.3">
      <c r="A104" s="1">
        <v>1</v>
      </c>
      <c r="B104" t="s">
        <v>152</v>
      </c>
      <c r="C104" t="s">
        <v>9732</v>
      </c>
      <c r="I104" t="str">
        <f t="shared" si="2"/>
        <v>N/A</v>
      </c>
      <c r="J104">
        <f t="shared" si="3"/>
        <v>75850000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9733</v>
      </c>
      <c r="I107" t="str">
        <f t="shared" si="2"/>
        <v>N/A</v>
      </c>
      <c r="J107">
        <f t="shared" si="3"/>
        <v>0.30219999999999997</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9734</v>
      </c>
      <c r="I109" t="str">
        <f t="shared" si="2"/>
        <v>N/A</v>
      </c>
      <c r="J109" t="str">
        <f t="shared" si="3"/>
        <v>102.20</v>
      </c>
      <c r="K109">
        <f t="shared" si="4"/>
        <v>0</v>
      </c>
      <c r="L109">
        <f t="shared" si="5"/>
        <v>0</v>
      </c>
      <c r="M109">
        <f t="shared" si="6"/>
        <v>0</v>
      </c>
      <c r="N109">
        <f t="shared" si="7"/>
        <v>0</v>
      </c>
    </row>
    <row r="110" spans="1:14" x14ac:dyDescent="0.3">
      <c r="A110" s="1">
        <v>4</v>
      </c>
      <c r="B110" t="s">
        <v>159</v>
      </c>
      <c r="C110" t="s">
        <v>9735</v>
      </c>
      <c r="I110" t="str">
        <f t="shared" si="2"/>
        <v>N/A</v>
      </c>
      <c r="J110" t="str">
        <f t="shared" si="3"/>
        <v>60.80</v>
      </c>
      <c r="K110">
        <f t="shared" si="4"/>
        <v>0</v>
      </c>
      <c r="L110">
        <f t="shared" si="5"/>
        <v>0</v>
      </c>
      <c r="M110">
        <f t="shared" si="6"/>
        <v>0</v>
      </c>
      <c r="N110">
        <f t="shared" si="7"/>
        <v>0</v>
      </c>
    </row>
    <row r="111" spans="1:14" x14ac:dyDescent="0.3">
      <c r="A111" s="1">
        <v>5</v>
      </c>
      <c r="B111" t="s">
        <v>161</v>
      </c>
      <c r="C111" t="s">
        <v>9736</v>
      </c>
      <c r="I111" t="str">
        <f t="shared" si="2"/>
        <v>N/A</v>
      </c>
      <c r="J111" t="str">
        <f t="shared" si="3"/>
        <v>76.85</v>
      </c>
      <c r="K111">
        <f t="shared" si="4"/>
        <v>0</v>
      </c>
      <c r="L111">
        <f t="shared" si="5"/>
        <v>0</v>
      </c>
      <c r="M111">
        <f t="shared" si="6"/>
        <v>0</v>
      </c>
      <c r="N111">
        <f t="shared" si="7"/>
        <v>0</v>
      </c>
    </row>
    <row r="112" spans="1:14" x14ac:dyDescent="0.3">
      <c r="A112" s="1">
        <v>6</v>
      </c>
      <c r="B112" t="s">
        <v>163</v>
      </c>
      <c r="C112" t="s">
        <v>9737</v>
      </c>
      <c r="I112" t="str">
        <f t="shared" si="2"/>
        <v>N/A</v>
      </c>
      <c r="J112" t="str">
        <f t="shared" si="3"/>
        <v>74.33</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9738</v>
      </c>
      <c r="I114" t="str">
        <f t="shared" si="2"/>
        <v>N/A</v>
      </c>
      <c r="J114" t="str">
        <f t="shared" si="3"/>
        <v>77.84k</v>
      </c>
      <c r="K114">
        <f t="shared" si="4"/>
        <v>0</v>
      </c>
      <c r="L114">
        <f t="shared" si="5"/>
        <v>0</v>
      </c>
      <c r="M114">
        <f t="shared" si="6"/>
        <v>0</v>
      </c>
      <c r="N114">
        <f t="shared" si="7"/>
        <v>0</v>
      </c>
    </row>
    <row r="115" spans="1:14" x14ac:dyDescent="0.3">
      <c r="A115" s="1">
        <v>1</v>
      </c>
      <c r="B115" t="s">
        <v>167</v>
      </c>
      <c r="C115" t="s">
        <v>9739</v>
      </c>
      <c r="I115" t="str">
        <f t="shared" si="2"/>
        <v>N/A</v>
      </c>
      <c r="J115" t="str">
        <f t="shared" si="3"/>
        <v>58k</v>
      </c>
      <c r="K115">
        <f t="shared" si="4"/>
        <v>0</v>
      </c>
      <c r="L115">
        <f t="shared" si="5"/>
        <v>0</v>
      </c>
      <c r="M115">
        <f t="shared" si="6"/>
        <v>0</v>
      </c>
      <c r="N115">
        <f t="shared" si="7"/>
        <v>0</v>
      </c>
    </row>
    <row r="116" spans="1:14" x14ac:dyDescent="0.3">
      <c r="A116" s="1">
        <v>2</v>
      </c>
      <c r="B116" t="s">
        <v>169</v>
      </c>
      <c r="C116" t="s">
        <v>9740</v>
      </c>
      <c r="I116" t="str">
        <f t="shared" si="2"/>
        <v>N/A</v>
      </c>
      <c r="J116">
        <f t="shared" si="3"/>
        <v>56040000</v>
      </c>
      <c r="K116">
        <f t="shared" si="4"/>
        <v>0</v>
      </c>
      <c r="L116">
        <f t="shared" si="5"/>
        <v>0</v>
      </c>
      <c r="M116">
        <f t="shared" si="6"/>
        <v>0</v>
      </c>
      <c r="N116">
        <f t="shared" si="7"/>
        <v>0</v>
      </c>
    </row>
    <row r="117" spans="1:14" x14ac:dyDescent="0.3">
      <c r="A117" s="1">
        <v>3</v>
      </c>
      <c r="B117" t="s">
        <v>171</v>
      </c>
      <c r="C117" t="s">
        <v>8728</v>
      </c>
      <c r="I117" t="str">
        <f t="shared" si="2"/>
        <v>N/A</v>
      </c>
      <c r="J117">
        <f t="shared" si="3"/>
        <v>13710000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1504</v>
      </c>
      <c r="I127" t="str">
        <f t="shared" si="8"/>
        <v>N/A</v>
      </c>
      <c r="J127" t="str">
        <f t="shared" si="9"/>
        <v>1.00</v>
      </c>
      <c r="K127">
        <f t="shared" si="10"/>
        <v>0</v>
      </c>
      <c r="L127">
        <f t="shared" si="11"/>
        <v>0</v>
      </c>
      <c r="M127">
        <f t="shared" si="12"/>
        <v>0</v>
      </c>
      <c r="N127">
        <f t="shared" si="13"/>
        <v>0</v>
      </c>
    </row>
    <row r="128" spans="1:14" x14ac:dyDescent="0.3">
      <c r="A128" s="1">
        <v>3</v>
      </c>
      <c r="B128" t="s">
        <v>183</v>
      </c>
      <c r="C128" t="s">
        <v>370</v>
      </c>
      <c r="I128" t="str">
        <f t="shared" si="8"/>
        <v>N/A</v>
      </c>
      <c r="J128">
        <f t="shared" si="9"/>
        <v>1.18E-2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9741</v>
      </c>
      <c r="I133" t="str">
        <f t="shared" si="8"/>
        <v>N/A</v>
      </c>
      <c r="J133" t="str">
        <f t="shared" si="9"/>
        <v>6/5</v>
      </c>
      <c r="K133">
        <f t="shared" si="10"/>
        <v>0</v>
      </c>
      <c r="L133">
        <f t="shared" si="11"/>
        <v>0</v>
      </c>
      <c r="M133">
        <f t="shared" si="12"/>
        <v>0</v>
      </c>
      <c r="N133">
        <f t="shared" si="13"/>
        <v>0</v>
      </c>
    </row>
    <row r="134" spans="1:14" x14ac:dyDescent="0.3">
      <c r="A134" s="1">
        <v>9</v>
      </c>
      <c r="B134" t="s">
        <v>190</v>
      </c>
      <c r="C134" t="s">
        <v>9742</v>
      </c>
      <c r="I134" t="str">
        <f t="shared" si="8"/>
        <v>N/A</v>
      </c>
      <c r="J134" t="str">
        <f t="shared" si="9"/>
        <v>Aug 30, 2016</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9743</v>
      </c>
      <c r="C138" t="s">
        <v>9744</v>
      </c>
      <c r="D138" t="s">
        <v>486</v>
      </c>
      <c r="F138">
        <v>74</v>
      </c>
      <c r="I138" t="str">
        <f t="shared" si="8"/>
        <v>N/A</v>
      </c>
      <c r="J138" t="str">
        <f t="shared" si="9"/>
        <v>Chairman &amp; MD</v>
      </c>
      <c r="K138">
        <f t="shared" si="10"/>
        <v>5850000</v>
      </c>
      <c r="L138">
        <f t="shared" si="11"/>
        <v>0</v>
      </c>
      <c r="M138">
        <f t="shared" si="12"/>
        <v>74</v>
      </c>
      <c r="N138">
        <f t="shared" si="13"/>
        <v>0</v>
      </c>
    </row>
    <row r="139" spans="1:14" x14ac:dyDescent="0.3">
      <c r="A139" s="1">
        <v>1</v>
      </c>
      <c r="B139" t="s">
        <v>9745</v>
      </c>
      <c r="C139" t="s">
        <v>9746</v>
      </c>
      <c r="D139" t="s">
        <v>1390</v>
      </c>
      <c r="F139">
        <v>50</v>
      </c>
      <c r="I139" t="str">
        <f t="shared" si="8"/>
        <v>N/A</v>
      </c>
      <c r="J139" t="str">
        <f t="shared" si="9"/>
        <v>Vice Chairman &amp; Joint MD</v>
      </c>
      <c r="K139">
        <f t="shared" si="10"/>
        <v>8130000.0000000009</v>
      </c>
      <c r="L139">
        <f t="shared" si="11"/>
        <v>0</v>
      </c>
      <c r="M139">
        <f t="shared" si="12"/>
        <v>50</v>
      </c>
      <c r="N139">
        <f t="shared" si="13"/>
        <v>0</v>
      </c>
    </row>
    <row r="140" spans="1:14" x14ac:dyDescent="0.3">
      <c r="A140" s="1">
        <v>2</v>
      </c>
      <c r="B140" t="s">
        <v>9747</v>
      </c>
      <c r="C140" t="s">
        <v>9748</v>
      </c>
      <c r="D140" t="s">
        <v>552</v>
      </c>
      <c r="F140">
        <v>61</v>
      </c>
      <c r="I140" t="str">
        <f t="shared" si="8"/>
        <v>N/A</v>
      </c>
      <c r="J140" t="str">
        <f t="shared" si="9"/>
        <v>CFO and VP - Fin. &amp; Corp.</v>
      </c>
      <c r="K140">
        <f t="shared" si="10"/>
        <v>2430000</v>
      </c>
      <c r="L140">
        <f t="shared" si="11"/>
        <v>0</v>
      </c>
      <c r="M140">
        <f t="shared" si="12"/>
        <v>61</v>
      </c>
      <c r="N140">
        <f t="shared" si="13"/>
        <v>0</v>
      </c>
    </row>
    <row r="141" spans="1:14" x14ac:dyDescent="0.3">
      <c r="A141" s="1">
        <v>3</v>
      </c>
      <c r="B141" t="s">
        <v>9749</v>
      </c>
      <c r="C141" t="s">
        <v>201</v>
      </c>
      <c r="F141">
        <v>50</v>
      </c>
      <c r="I141" t="str">
        <f t="shared" si="8"/>
        <v>N/A</v>
      </c>
      <c r="J141" t="str">
        <f t="shared" si="9"/>
        <v>Chief Operating Officer</v>
      </c>
      <c r="K141">
        <f t="shared" si="10"/>
        <v>0</v>
      </c>
      <c r="L141">
        <f t="shared" si="11"/>
        <v>0</v>
      </c>
      <c r="M141">
        <f t="shared" si="12"/>
        <v>50</v>
      </c>
      <c r="N141">
        <f t="shared" si="13"/>
        <v>0</v>
      </c>
    </row>
    <row r="142" spans="1:14" x14ac:dyDescent="0.3">
      <c r="A142" s="1">
        <v>4</v>
      </c>
      <c r="B142" t="s">
        <v>9750</v>
      </c>
      <c r="C142" t="s">
        <v>9751</v>
      </c>
      <c r="D142" t="s">
        <v>9752</v>
      </c>
      <c r="I142" t="str">
        <f t="shared" si="8"/>
        <v>N/A</v>
      </c>
      <c r="J142" t="str">
        <f t="shared" si="9"/>
        <v>Company Sec. &amp; Compliance Officer</v>
      </c>
      <c r="K142" t="str">
        <f t="shared" si="10"/>
        <v>267k</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9753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Metso</v>
      </c>
    </row>
    <row r="2" spans="1:11" x14ac:dyDescent="0.3">
      <c r="B2" t="s">
        <v>2</v>
      </c>
      <c r="C2" t="s">
        <v>9754</v>
      </c>
      <c r="K2" t="str">
        <f>LEFT(C1,FIND("(",C1) - 2)</f>
        <v>Metso Corporation</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$30.73, down 1.73% after opening up slightly over yesterday's close</v>
      </c>
    </row>
    <row r="5" spans="1:11" x14ac:dyDescent="0.3">
      <c r="K5" t="str">
        <f>"The one year target estimate for " &amp; D1 &amp; " is " &amp; TEXT(C23,"$####.00")</f>
        <v>The one year target estimate for Metso is $30.95</v>
      </c>
    </row>
    <row r="6" spans="1:11" x14ac:dyDescent="0.3">
      <c r="K6" t="str">
        <f>" which would be " &amp; IF(OR(LEFT(ABS((C23-C2)/C2*100),1)="8",LEFT(ABS((C23-C2)/C2*100),2)="18"), "an ", "a ")  &amp;TEXT(ABS((C23-C2)/C2),"####.00%")&amp;IF((C23-C2)&gt;0," increase over"," decrease from")&amp;" the current price"</f>
        <v xml:space="preserve"> which would be a .72% increase over the current price</v>
      </c>
    </row>
    <row r="7" spans="1:11" x14ac:dyDescent="0.3">
      <c r="A7" s="1">
        <v>0</v>
      </c>
      <c r="B7" t="s">
        <v>5</v>
      </c>
      <c r="C7" t="s">
        <v>9755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2.86% over last quarter based on the average of 9 analyst estimates (Yahoo Finance)</v>
      </c>
    </row>
    <row r="8" spans="1:11" x14ac:dyDescent="0.3">
      <c r="A8" s="1">
        <v>1</v>
      </c>
      <c r="B8" t="s">
        <v>7</v>
      </c>
      <c r="C8" t="s">
        <v>9756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9757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11</v>
      </c>
      <c r="C10" t="s">
        <v>9758</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$0.14 in the 2 months leading up to the earnings report</v>
      </c>
    </row>
    <row r="11" spans="1:11" x14ac:dyDescent="0.3">
      <c r="A11" s="1">
        <v>4</v>
      </c>
      <c r="B11" t="s">
        <v>13</v>
      </c>
      <c r="C11" t="s">
        <v>9759</v>
      </c>
      <c r="K11" t="str">
        <f>K42</f>
        <v>No positive trends</v>
      </c>
    </row>
    <row r="12" spans="1:11" x14ac:dyDescent="0.3">
      <c r="A12" s="1">
        <v>5</v>
      </c>
      <c r="B12" t="s">
        <v>15</v>
      </c>
      <c r="C12" t="s">
        <v>9760</v>
      </c>
      <c r="D12" t="str">
        <f>LEFT(C12,FIND("-",C12)-2)</f>
        <v>22.89</v>
      </c>
      <c r="E12" t="str">
        <f>TRIM(RIGHT(C12,FIND("-",C12)-1))</f>
        <v>33.73</v>
      </c>
    </row>
    <row r="13" spans="1:11" x14ac:dyDescent="0.3">
      <c r="A13" s="1">
        <v>6</v>
      </c>
      <c r="B13" t="s">
        <v>17</v>
      </c>
      <c r="C13" t="s">
        <v>9761</v>
      </c>
    </row>
    <row r="14" spans="1:11" x14ac:dyDescent="0.3">
      <c r="A14" s="1">
        <v>7</v>
      </c>
      <c r="B14" t="s">
        <v>19</v>
      </c>
      <c r="C14" t="s">
        <v>9762</v>
      </c>
    </row>
    <row r="16" spans="1:11" x14ac:dyDescent="0.3">
      <c r="A16" s="1">
        <v>0</v>
      </c>
      <c r="B16" t="s">
        <v>21</v>
      </c>
      <c r="C16" t="s">
        <v>4811</v>
      </c>
    </row>
    <row r="17" spans="1:13" x14ac:dyDescent="0.3">
      <c r="A17" s="1">
        <v>1</v>
      </c>
      <c r="B17" t="s">
        <v>23</v>
      </c>
      <c r="K17" t="str">
        <f>K2 &amp; K3 &amp; ". " &amp; K4 &amp; ". " &amp; K5 &amp; K6 &amp; ". " &amp; K7 &amp; ". " &amp; K8 &amp; ". " &amp; K9 &amp; "."</f>
        <v>Metso Corporation is scheduled to report earnings on Jul 21, 2017. The stock is currently trading at $30.73, down 1.73% after opening up slightly over yesterday's close. The one year target estimate for Metso is $30.95 which would be a .72% increase over the current price. Earnings are expected to increase by 2.86% over last quarter based on the average of 9 analyst estimates (Yahoo Finance). The stock is trading in the high end of its 52-week range. Over the last 4 quarters, we've seen a positive earnings surprise 1 time, and a negative earnings surprise 3 times.</v>
      </c>
    </row>
    <row r="18" spans="1:13" x14ac:dyDescent="0.3">
      <c r="A18" s="1">
        <v>2</v>
      </c>
      <c r="B18" t="s">
        <v>24</v>
      </c>
      <c r="C18" t="s">
        <v>9763</v>
      </c>
    </row>
    <row r="19" spans="1:13" x14ac:dyDescent="0.3">
      <c r="A19" s="1">
        <v>3</v>
      </c>
      <c r="B19" t="s">
        <v>26</v>
      </c>
      <c r="C19" t="s">
        <v>248</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9764</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9</v>
      </c>
      <c r="D27">
        <v>10</v>
      </c>
      <c r="E27">
        <v>19</v>
      </c>
      <c r="F27">
        <v>20</v>
      </c>
      <c r="J27">
        <f>IF(K27 &lt;&gt; "",6, 0)</f>
        <v>0</v>
      </c>
      <c r="K27" t="str">
        <f>IF(I172="pos_trend",B172,"")</f>
        <v/>
      </c>
      <c r="L27" t="str">
        <f t="shared" si="0"/>
        <v/>
      </c>
      <c r="M27" t="str">
        <f t="shared" si="1"/>
        <v/>
      </c>
    </row>
    <row r="28" spans="1:13" x14ac:dyDescent="0.3">
      <c r="A28" s="1">
        <v>1</v>
      </c>
      <c r="B28" t="s">
        <v>41</v>
      </c>
      <c r="C28">
        <v>0.35</v>
      </c>
      <c r="D28">
        <v>0.36</v>
      </c>
      <c r="E28">
        <v>1.33</v>
      </c>
      <c r="F28">
        <v>1.56</v>
      </c>
      <c r="J28">
        <f>IF(K28 &lt;&gt; "",7, 0)</f>
        <v>0</v>
      </c>
      <c r="K28" t="str">
        <f>IF(I173="pos_trend",B173,"")</f>
        <v/>
      </c>
      <c r="L28" t="str">
        <f t="shared" si="0"/>
        <v/>
      </c>
      <c r="M28" t="str">
        <f t="shared" si="1"/>
        <v/>
      </c>
    </row>
    <row r="29" spans="1:13" x14ac:dyDescent="0.3">
      <c r="A29" s="1">
        <v>2</v>
      </c>
      <c r="B29" t="s">
        <v>42</v>
      </c>
      <c r="C29">
        <v>0.32</v>
      </c>
      <c r="D29">
        <v>0.26</v>
      </c>
      <c r="E29">
        <v>1.19</v>
      </c>
      <c r="F29">
        <v>1.22</v>
      </c>
      <c r="J29">
        <f>IF(K29 &lt;&gt; "",8, 0)</f>
        <v>0</v>
      </c>
      <c r="K29" t="str">
        <f>IF(I174="pos_trend",B174,"")</f>
        <v/>
      </c>
      <c r="L29" t="str">
        <f t="shared" si="0"/>
        <v/>
      </c>
      <c r="M29" t="str">
        <f t="shared" si="1"/>
        <v/>
      </c>
    </row>
    <row r="30" spans="1:13" x14ac:dyDescent="0.3">
      <c r="A30" s="1">
        <v>3</v>
      </c>
      <c r="B30" t="s">
        <v>43</v>
      </c>
      <c r="C30">
        <v>0.42</v>
      </c>
      <c r="D30">
        <v>0.53</v>
      </c>
      <c r="E30">
        <v>1.7</v>
      </c>
      <c r="F30">
        <v>2.13</v>
      </c>
      <c r="J30">
        <f>IF(K30 &lt;&gt; "",9, 0)</f>
        <v>0</v>
      </c>
      <c r="K30" t="str">
        <f>IF(I185="pos_trend",B185,"")</f>
        <v/>
      </c>
      <c r="L30" t="str">
        <f t="shared" si="0"/>
        <v/>
      </c>
      <c r="M30" t="str">
        <f t="shared" si="1"/>
        <v/>
      </c>
    </row>
    <row r="31" spans="1:13" x14ac:dyDescent="0.3">
      <c r="A31" s="1">
        <v>4</v>
      </c>
      <c r="B31" t="s">
        <v>44</v>
      </c>
      <c r="C31">
        <v>0.28000000000000003</v>
      </c>
      <c r="D31">
        <v>0.1</v>
      </c>
      <c r="E31">
        <v>1.18</v>
      </c>
      <c r="F31">
        <v>1.33</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9765</v>
      </c>
      <c r="D34" t="s">
        <v>3334</v>
      </c>
      <c r="E34" t="s">
        <v>9766</v>
      </c>
      <c r="F34" t="s">
        <v>9767</v>
      </c>
      <c r="J34">
        <f>IF(K34 &lt;&gt; "",13, 0)</f>
        <v>0</v>
      </c>
      <c r="K34" t="str">
        <f>IF(I196="pos_trend",B196,"")</f>
        <v/>
      </c>
      <c r="L34" t="str">
        <f t="shared" si="0"/>
        <v/>
      </c>
      <c r="M34" t="str">
        <f t="shared" si="1"/>
        <v/>
      </c>
    </row>
    <row r="35" spans="1:13" x14ac:dyDescent="0.3">
      <c r="A35" s="1">
        <v>1</v>
      </c>
      <c r="B35" t="s">
        <v>41</v>
      </c>
      <c r="C35" t="s">
        <v>9768</v>
      </c>
      <c r="D35" t="s">
        <v>9769</v>
      </c>
      <c r="E35" t="s">
        <v>9770</v>
      </c>
      <c r="F35" t="s">
        <v>5112</v>
      </c>
      <c r="J35">
        <f>IF(K35 &lt;&gt; "",14, 0)</f>
        <v>0</v>
      </c>
      <c r="K35" t="str">
        <f>IF(I201="pos_trend",B201,"")</f>
        <v/>
      </c>
      <c r="L35" t="str">
        <f t="shared" si="0"/>
        <v/>
      </c>
      <c r="M35" t="str">
        <f t="shared" si="1"/>
        <v/>
      </c>
    </row>
    <row r="36" spans="1:13" x14ac:dyDescent="0.3">
      <c r="A36" s="1">
        <v>2</v>
      </c>
      <c r="B36" t="s">
        <v>42</v>
      </c>
      <c r="C36" t="s">
        <v>9771</v>
      </c>
      <c r="D36" t="s">
        <v>9772</v>
      </c>
      <c r="E36" t="s">
        <v>4044</v>
      </c>
      <c r="F36" t="s">
        <v>2921</v>
      </c>
      <c r="J36">
        <f>IF(K36 &lt;&gt; "",15, 0)</f>
        <v>0</v>
      </c>
      <c r="K36" t="str">
        <f>IF(I202="pos_trend",B202,"")</f>
        <v/>
      </c>
      <c r="L36" t="str">
        <f t="shared" si="0"/>
        <v/>
      </c>
      <c r="M36" t="str">
        <f t="shared" si="1"/>
        <v/>
      </c>
    </row>
    <row r="37" spans="1:13" x14ac:dyDescent="0.3">
      <c r="A37" s="1">
        <v>3</v>
      </c>
      <c r="B37" t="s">
        <v>43</v>
      </c>
      <c r="C37" t="s">
        <v>9773</v>
      </c>
      <c r="D37" t="s">
        <v>9774</v>
      </c>
      <c r="E37" t="s">
        <v>3819</v>
      </c>
      <c r="F37" t="s">
        <v>4995</v>
      </c>
      <c r="J37">
        <f>IF(K37 &lt;&gt; "",16, 0)</f>
        <v>0</v>
      </c>
      <c r="K37" t="str">
        <f>IF(I203="pos_trend",B203,"")</f>
        <v/>
      </c>
      <c r="L37" t="str">
        <f t="shared" si="0"/>
        <v/>
      </c>
      <c r="M37" t="str">
        <f t="shared" si="1"/>
        <v/>
      </c>
    </row>
    <row r="38" spans="1:13" x14ac:dyDescent="0.3">
      <c r="A38" s="1">
        <v>4</v>
      </c>
      <c r="B38" t="s">
        <v>53</v>
      </c>
      <c r="C38" t="s">
        <v>9775</v>
      </c>
      <c r="D38" t="s">
        <v>9776</v>
      </c>
      <c r="E38" t="s">
        <v>9777</v>
      </c>
      <c r="F38" t="s">
        <v>9770</v>
      </c>
      <c r="J38">
        <f>IF(K38 &lt;&gt; "",17, 0)</f>
        <v>0</v>
      </c>
      <c r="K38" t="str">
        <f>IF(I351="pos_trend",B351,"")</f>
        <v/>
      </c>
      <c r="L38" t="str">
        <f t="shared" si="0"/>
        <v/>
      </c>
      <c r="M38" t="str">
        <f t="shared" si="1"/>
        <v/>
      </c>
    </row>
    <row r="39" spans="1:13" x14ac:dyDescent="0.3">
      <c r="A39" s="1">
        <v>5</v>
      </c>
      <c r="B39" t="s">
        <v>55</v>
      </c>
      <c r="C39" t="s">
        <v>3435</v>
      </c>
      <c r="D39" t="s">
        <v>1229</v>
      </c>
      <c r="E39" t="s">
        <v>5143</v>
      </c>
      <c r="F39" t="s">
        <v>3435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9778</v>
      </c>
      <c r="D42" t="s">
        <v>3273</v>
      </c>
      <c r="E42" t="s">
        <v>1227</v>
      </c>
      <c r="F42" t="s">
        <v>2018</v>
      </c>
      <c r="K42" t="str">
        <f>IF(M40&lt;&gt;"", D1 &amp; " has managed to increase " &amp; M40 &amp; " each year since " &amp; C144, "No positive trends")</f>
        <v>No positive trends</v>
      </c>
    </row>
    <row r="43" spans="1:13" x14ac:dyDescent="0.3">
      <c r="A43" s="1">
        <v>1</v>
      </c>
      <c r="B43" t="s">
        <v>66</v>
      </c>
      <c r="C43" t="s">
        <v>3272</v>
      </c>
      <c r="D43" t="s">
        <v>1085</v>
      </c>
      <c r="E43" t="s">
        <v>9778</v>
      </c>
      <c r="F43" t="s">
        <v>2610</v>
      </c>
    </row>
    <row r="44" spans="1:13" x14ac:dyDescent="0.3">
      <c r="A44" s="1">
        <v>2</v>
      </c>
      <c r="B44" t="s">
        <v>69</v>
      </c>
      <c r="C44" t="s">
        <v>3522</v>
      </c>
      <c r="D44" t="s">
        <v>9779</v>
      </c>
      <c r="E44" t="s">
        <v>3524</v>
      </c>
      <c r="F44" t="s">
        <v>1228</v>
      </c>
    </row>
    <row r="45" spans="1:13" x14ac:dyDescent="0.3">
      <c r="A45" s="1">
        <v>3</v>
      </c>
      <c r="B45" t="s">
        <v>72</v>
      </c>
      <c r="C45" t="s">
        <v>4212</v>
      </c>
      <c r="D45" t="s">
        <v>9780</v>
      </c>
      <c r="E45" t="s">
        <v>9781</v>
      </c>
      <c r="F45" t="s">
        <v>7497</v>
      </c>
    </row>
    <row r="47" spans="1:13" x14ac:dyDescent="0.3">
      <c r="B47" s="1" t="s">
        <v>75</v>
      </c>
      <c r="C47" s="1" t="s">
        <v>36</v>
      </c>
      <c r="D47" s="1" t="s">
        <v>37</v>
      </c>
      <c r="E47" s="1" t="s">
        <v>38</v>
      </c>
      <c r="F47" s="1" t="s">
        <v>39</v>
      </c>
    </row>
    <row r="48" spans="1:13" x14ac:dyDescent="0.3">
      <c r="A48" s="1">
        <v>0</v>
      </c>
      <c r="B48" t="s">
        <v>76</v>
      </c>
      <c r="C48">
        <v>0.35</v>
      </c>
      <c r="D48">
        <v>0.36</v>
      </c>
      <c r="E48">
        <v>1.33</v>
      </c>
      <c r="F48">
        <v>1.56</v>
      </c>
    </row>
    <row r="49" spans="1:14" x14ac:dyDescent="0.3">
      <c r="A49" s="1">
        <v>1</v>
      </c>
      <c r="B49" t="s">
        <v>77</v>
      </c>
      <c r="C49">
        <v>0.35</v>
      </c>
      <c r="D49">
        <v>0.36</v>
      </c>
      <c r="E49">
        <v>1.33</v>
      </c>
      <c r="F49">
        <v>1.56</v>
      </c>
    </row>
    <row r="50" spans="1:14" x14ac:dyDescent="0.3">
      <c r="A50" s="1">
        <v>2</v>
      </c>
      <c r="B50" t="s">
        <v>78</v>
      </c>
      <c r="C50">
        <v>0.35</v>
      </c>
      <c r="D50">
        <v>0.37</v>
      </c>
      <c r="E50">
        <v>1.33</v>
      </c>
      <c r="F50">
        <v>1.57</v>
      </c>
    </row>
    <row r="51" spans="1:14" x14ac:dyDescent="0.3">
      <c r="A51" s="1">
        <v>3</v>
      </c>
      <c r="B51" t="s">
        <v>79</v>
      </c>
      <c r="C51">
        <v>0.35</v>
      </c>
      <c r="D51">
        <v>0.37</v>
      </c>
      <c r="E51">
        <v>1.33</v>
      </c>
      <c r="F51">
        <v>1.56</v>
      </c>
    </row>
    <row r="52" spans="1:14" x14ac:dyDescent="0.3">
      <c r="A52" s="1">
        <v>4</v>
      </c>
      <c r="B52" t="s">
        <v>80</v>
      </c>
      <c r="C52">
        <v>0.32</v>
      </c>
      <c r="D52">
        <v>0.32</v>
      </c>
      <c r="E52">
        <v>1.25</v>
      </c>
      <c r="F52">
        <v>1.42</v>
      </c>
    </row>
    <row r="54" spans="1:14" x14ac:dyDescent="0.3">
      <c r="B54" s="1" t="s">
        <v>81</v>
      </c>
      <c r="C54" s="1" t="s">
        <v>36</v>
      </c>
      <c r="D54" s="1" t="s">
        <v>37</v>
      </c>
      <c r="E54" s="1" t="s">
        <v>38</v>
      </c>
      <c r="F54" s="1" t="s">
        <v>39</v>
      </c>
    </row>
    <row r="55" spans="1:14" x14ac:dyDescent="0.3">
      <c r="A55" s="1">
        <v>0</v>
      </c>
      <c r="B55" t="s">
        <v>82</v>
      </c>
      <c r="C55">
        <v>1</v>
      </c>
      <c r="E55">
        <v>1</v>
      </c>
      <c r="F55">
        <v>1</v>
      </c>
    </row>
    <row r="56" spans="1:14" x14ac:dyDescent="0.3">
      <c r="A56" s="1">
        <v>1</v>
      </c>
      <c r="B56" t="s">
        <v>83</v>
      </c>
      <c r="C56">
        <v>2</v>
      </c>
      <c r="E56">
        <v>8</v>
      </c>
      <c r="F56">
        <v>4</v>
      </c>
    </row>
    <row r="57" spans="1:14" x14ac:dyDescent="0.3">
      <c r="A57" s="1">
        <v>2</v>
      </c>
      <c r="B57" t="s">
        <v>84</v>
      </c>
      <c r="C57">
        <v>1</v>
      </c>
      <c r="D57">
        <v>1</v>
      </c>
      <c r="F57">
        <v>3</v>
      </c>
    </row>
    <row r="58" spans="1:14" x14ac:dyDescent="0.3">
      <c r="A58" s="1">
        <v>3</v>
      </c>
      <c r="B58" t="s">
        <v>85</v>
      </c>
    </row>
    <row r="60" spans="1:14" x14ac:dyDescent="0.3">
      <c r="B60" s="1" t="s">
        <v>86</v>
      </c>
      <c r="C60" s="1" t="s">
        <v>9782</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METSO.HE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5295</v>
      </c>
      <c r="F61">
        <v>0.19</v>
      </c>
      <c r="I61" t="str">
        <f t="shared" si="2"/>
        <v>N/A</v>
      </c>
      <c r="J61">
        <f t="shared" si="3"/>
        <v>0.25</v>
      </c>
      <c r="K61">
        <f t="shared" si="4"/>
        <v>0</v>
      </c>
      <c r="L61">
        <f t="shared" si="5"/>
        <v>0</v>
      </c>
      <c r="M61">
        <f t="shared" si="6"/>
        <v>0.19</v>
      </c>
      <c r="N61">
        <f t="shared" si="7"/>
        <v>0</v>
      </c>
    </row>
    <row r="62" spans="1:14" x14ac:dyDescent="0.3">
      <c r="A62" s="1">
        <v>1</v>
      </c>
      <c r="B62" t="s">
        <v>92</v>
      </c>
      <c r="C62" t="s">
        <v>9783</v>
      </c>
      <c r="F62">
        <v>0.21</v>
      </c>
      <c r="I62" t="str">
        <f t="shared" si="2"/>
        <v>N/A</v>
      </c>
      <c r="J62">
        <f t="shared" si="3"/>
        <v>2.6</v>
      </c>
      <c r="K62">
        <f t="shared" si="4"/>
        <v>0</v>
      </c>
      <c r="L62">
        <f t="shared" si="5"/>
        <v>0</v>
      </c>
      <c r="M62">
        <f t="shared" si="6"/>
        <v>0.21</v>
      </c>
      <c r="N62">
        <f t="shared" si="7"/>
        <v>0</v>
      </c>
    </row>
    <row r="63" spans="1:14" x14ac:dyDescent="0.3">
      <c r="A63" s="1">
        <v>2</v>
      </c>
      <c r="B63" t="s">
        <v>94</v>
      </c>
      <c r="C63" t="s">
        <v>4568</v>
      </c>
      <c r="F63">
        <v>0.08</v>
      </c>
      <c r="I63" t="str">
        <f t="shared" si="2"/>
        <v>N/A</v>
      </c>
      <c r="J63">
        <f t="shared" si="3"/>
        <v>0.127</v>
      </c>
      <c r="K63">
        <f t="shared" si="4"/>
        <v>0</v>
      </c>
      <c r="L63">
        <f t="shared" si="5"/>
        <v>0</v>
      </c>
      <c r="M63">
        <f t="shared" si="6"/>
        <v>0.08</v>
      </c>
      <c r="N63">
        <f t="shared" si="7"/>
        <v>0</v>
      </c>
    </row>
    <row r="64" spans="1:14" x14ac:dyDescent="0.3">
      <c r="A64" s="1">
        <v>3</v>
      </c>
      <c r="B64" t="s">
        <v>96</v>
      </c>
      <c r="C64" t="s">
        <v>9784</v>
      </c>
      <c r="F64">
        <v>0.12</v>
      </c>
      <c r="I64" t="str">
        <f t="shared" si="2"/>
        <v>N/A</v>
      </c>
      <c r="J64">
        <f t="shared" si="3"/>
        <v>0.17300000000000001</v>
      </c>
      <c r="K64">
        <f t="shared" si="4"/>
        <v>0</v>
      </c>
      <c r="L64">
        <f t="shared" si="5"/>
        <v>0</v>
      </c>
      <c r="M64">
        <f t="shared" si="6"/>
        <v>0.12</v>
      </c>
      <c r="N64">
        <f t="shared" si="7"/>
        <v>0</v>
      </c>
    </row>
    <row r="65" spans="1:14" x14ac:dyDescent="0.3">
      <c r="A65" s="1">
        <v>4</v>
      </c>
      <c r="B65" t="s">
        <v>98</v>
      </c>
      <c r="C65" t="s">
        <v>9785</v>
      </c>
      <c r="F65">
        <v>0.09</v>
      </c>
      <c r="I65" t="str">
        <f t="shared" si="2"/>
        <v>N/A</v>
      </c>
      <c r="J65">
        <f t="shared" si="3"/>
        <v>0.19920000000000002</v>
      </c>
      <c r="K65">
        <f t="shared" si="4"/>
        <v>0</v>
      </c>
      <c r="L65">
        <f t="shared" si="5"/>
        <v>0</v>
      </c>
      <c r="M65">
        <f t="shared" si="6"/>
        <v>0.09</v>
      </c>
      <c r="N65">
        <f t="shared" si="7"/>
        <v>0</v>
      </c>
    </row>
    <row r="66" spans="1:14" x14ac:dyDescent="0.3">
      <c r="A66" s="1">
        <v>5</v>
      </c>
      <c r="B66" t="s">
        <v>100</v>
      </c>
      <c r="C66" t="s">
        <v>9786</v>
      </c>
      <c r="I66" t="str">
        <f t="shared" si="2"/>
        <v>N/A</v>
      </c>
      <c r="J66">
        <f t="shared" si="3"/>
        <v>-0.2208</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4811</v>
      </c>
      <c r="I68" t="str">
        <f t="shared" si="2"/>
        <v>N/A</v>
      </c>
      <c r="J68">
        <f t="shared" si="3"/>
        <v>4610000000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9763</v>
      </c>
      <c r="I70" t="str">
        <f t="shared" si="2"/>
        <v>N/A</v>
      </c>
      <c r="J70" t="str">
        <f t="shared" si="3"/>
        <v>33.66</v>
      </c>
      <c r="K70">
        <f t="shared" si="4"/>
        <v>0</v>
      </c>
      <c r="L70">
        <f t="shared" si="5"/>
        <v>0</v>
      </c>
      <c r="M70">
        <f t="shared" si="6"/>
        <v>0</v>
      </c>
      <c r="N70">
        <f t="shared" si="7"/>
        <v>0</v>
      </c>
    </row>
    <row r="71" spans="1:14" x14ac:dyDescent="0.3">
      <c r="A71" s="1">
        <v>3</v>
      </c>
      <c r="B71" t="s">
        <v>105</v>
      </c>
      <c r="C71" t="s">
        <v>9787</v>
      </c>
      <c r="I71" t="str">
        <f t="shared" si="2"/>
        <v>N/A</v>
      </c>
      <c r="J71" t="str">
        <f t="shared" si="3"/>
        <v>19.70</v>
      </c>
      <c r="K71">
        <f t="shared" si="4"/>
        <v>0</v>
      </c>
      <c r="L71">
        <f t="shared" si="5"/>
        <v>0</v>
      </c>
      <c r="M71">
        <f t="shared" si="6"/>
        <v>0</v>
      </c>
      <c r="N71">
        <f t="shared" si="7"/>
        <v>0</v>
      </c>
    </row>
    <row r="72" spans="1:14" x14ac:dyDescent="0.3">
      <c r="A72" s="1">
        <v>4</v>
      </c>
      <c r="B72" t="s">
        <v>107</v>
      </c>
      <c r="C72" t="s">
        <v>5612</v>
      </c>
      <c r="I72" t="str">
        <f t="shared" si="2"/>
        <v>N/A</v>
      </c>
      <c r="J72" t="str">
        <f t="shared" si="3"/>
        <v>1.18</v>
      </c>
      <c r="K72">
        <f t="shared" si="4"/>
        <v>0</v>
      </c>
      <c r="L72">
        <f t="shared" si="5"/>
        <v>0</v>
      </c>
      <c r="M72">
        <f t="shared" si="6"/>
        <v>0</v>
      </c>
      <c r="N72">
        <f t="shared" si="7"/>
        <v>0</v>
      </c>
    </row>
    <row r="73" spans="1:14" x14ac:dyDescent="0.3">
      <c r="A73" s="1">
        <v>5</v>
      </c>
      <c r="B73" t="s">
        <v>109</v>
      </c>
      <c r="C73" t="s">
        <v>8569</v>
      </c>
      <c r="I73" t="str">
        <f t="shared" si="2"/>
        <v>N/A</v>
      </c>
      <c r="J73" t="str">
        <f t="shared" si="3"/>
        <v>1.75</v>
      </c>
      <c r="K73">
        <f t="shared" si="4"/>
        <v>0</v>
      </c>
      <c r="L73">
        <f t="shared" si="5"/>
        <v>0</v>
      </c>
      <c r="M73">
        <f t="shared" si="6"/>
        <v>0</v>
      </c>
      <c r="N73">
        <f t="shared" si="7"/>
        <v>0</v>
      </c>
    </row>
    <row r="74" spans="1:14" x14ac:dyDescent="0.3">
      <c r="A74" s="1">
        <v>6</v>
      </c>
      <c r="B74" t="s">
        <v>111</v>
      </c>
      <c r="C74" t="s">
        <v>9788</v>
      </c>
      <c r="I74" t="str">
        <f t="shared" si="2"/>
        <v>N/A</v>
      </c>
      <c r="J74" t="str">
        <f t="shared" si="3"/>
        <v>3.51</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7360</v>
      </c>
      <c r="I81" t="str">
        <f t="shared" si="2"/>
        <v>N/A</v>
      </c>
      <c r="J81">
        <f t="shared" si="3"/>
        <v>5.2000000000000005E-2</v>
      </c>
      <c r="K81">
        <f t="shared" si="4"/>
        <v>0</v>
      </c>
      <c r="L81">
        <f t="shared" si="5"/>
        <v>0</v>
      </c>
      <c r="M81">
        <f t="shared" si="6"/>
        <v>0</v>
      </c>
      <c r="N81">
        <f t="shared" si="7"/>
        <v>0</v>
      </c>
    </row>
    <row r="82" spans="1:14" x14ac:dyDescent="0.3">
      <c r="A82" s="1">
        <v>1</v>
      </c>
      <c r="B82" t="s">
        <v>121</v>
      </c>
      <c r="C82" t="s">
        <v>4974</v>
      </c>
      <c r="I82" t="str">
        <f t="shared" si="2"/>
        <v>N/A</v>
      </c>
      <c r="J82">
        <f t="shared" si="3"/>
        <v>9.8400000000000001E-2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9789</v>
      </c>
      <c r="I84" t="str">
        <f t="shared" si="2"/>
        <v>N/A</v>
      </c>
      <c r="J84">
        <f t="shared" si="3"/>
        <v>5.0099999999999999E-2</v>
      </c>
      <c r="K84">
        <f t="shared" si="4"/>
        <v>0</v>
      </c>
      <c r="L84">
        <f t="shared" si="5"/>
        <v>0</v>
      </c>
      <c r="M84">
        <f t="shared" si="6"/>
        <v>0</v>
      </c>
      <c r="N84">
        <f t="shared" si="7"/>
        <v>0</v>
      </c>
    </row>
    <row r="85" spans="1:14" x14ac:dyDescent="0.3">
      <c r="A85" s="1">
        <v>1</v>
      </c>
      <c r="B85" t="s">
        <v>124</v>
      </c>
      <c r="C85" t="s">
        <v>9790</v>
      </c>
      <c r="I85" t="str">
        <f t="shared" si="2"/>
        <v>N/A</v>
      </c>
      <c r="J85">
        <f t="shared" si="3"/>
        <v>0.10400000000000001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6554</v>
      </c>
      <c r="I87" t="str">
        <f t="shared" si="2"/>
        <v>N/A</v>
      </c>
      <c r="J87">
        <f t="shared" si="3"/>
        <v>2630000000</v>
      </c>
      <c r="K87">
        <f t="shared" si="4"/>
        <v>0</v>
      </c>
      <c r="L87">
        <f t="shared" si="5"/>
        <v>0</v>
      </c>
      <c r="M87">
        <f t="shared" si="6"/>
        <v>0</v>
      </c>
      <c r="N87">
        <f t="shared" si="7"/>
        <v>0</v>
      </c>
    </row>
    <row r="88" spans="1:14" x14ac:dyDescent="0.3">
      <c r="A88" s="1">
        <v>1</v>
      </c>
      <c r="B88" t="s">
        <v>128</v>
      </c>
      <c r="C88" t="s">
        <v>9791</v>
      </c>
      <c r="I88" t="str">
        <f t="shared" si="2"/>
        <v>N/A</v>
      </c>
      <c r="J88" t="str">
        <f t="shared" si="3"/>
        <v>17.56</v>
      </c>
      <c r="K88">
        <f t="shared" si="4"/>
        <v>0</v>
      </c>
      <c r="L88">
        <f t="shared" si="5"/>
        <v>0</v>
      </c>
      <c r="M88">
        <f t="shared" si="6"/>
        <v>0</v>
      </c>
      <c r="N88">
        <f t="shared" si="7"/>
        <v>0</v>
      </c>
    </row>
    <row r="89" spans="1:14" x14ac:dyDescent="0.3">
      <c r="A89" s="1">
        <v>2</v>
      </c>
      <c r="B89" t="s">
        <v>130</v>
      </c>
      <c r="C89" t="s">
        <v>4663</v>
      </c>
      <c r="I89" t="str">
        <f t="shared" si="2"/>
        <v>N/A</v>
      </c>
      <c r="J89">
        <f t="shared" si="3"/>
        <v>7.8E-2</v>
      </c>
      <c r="K89">
        <f t="shared" si="4"/>
        <v>0</v>
      </c>
      <c r="L89">
        <f t="shared" si="5"/>
        <v>0</v>
      </c>
      <c r="M89">
        <f t="shared" si="6"/>
        <v>0</v>
      </c>
      <c r="N89">
        <f t="shared" si="7"/>
        <v>0</v>
      </c>
    </row>
    <row r="90" spans="1:14" x14ac:dyDescent="0.3">
      <c r="A90" s="1">
        <v>3</v>
      </c>
      <c r="B90" t="s">
        <v>132</v>
      </c>
      <c r="C90" t="s">
        <v>9792</v>
      </c>
      <c r="I90" t="str">
        <f t="shared" si="2"/>
        <v>N/A</v>
      </c>
      <c r="J90">
        <f t="shared" si="3"/>
        <v>762000000</v>
      </c>
      <c r="K90">
        <f t="shared" si="4"/>
        <v>0</v>
      </c>
      <c r="L90">
        <f t="shared" si="5"/>
        <v>0</v>
      </c>
      <c r="M90">
        <f t="shared" si="6"/>
        <v>0</v>
      </c>
      <c r="N90">
        <f t="shared" si="7"/>
        <v>0</v>
      </c>
    </row>
    <row r="91" spans="1:14" x14ac:dyDescent="0.3">
      <c r="A91" s="1">
        <v>4</v>
      </c>
      <c r="B91" t="s">
        <v>134</v>
      </c>
      <c r="C91" t="s">
        <v>5913</v>
      </c>
      <c r="I91" t="str">
        <f t="shared" si="2"/>
        <v>N/A</v>
      </c>
      <c r="J91">
        <f t="shared" si="3"/>
        <v>311100000</v>
      </c>
      <c r="K91">
        <f t="shared" si="4"/>
        <v>0</v>
      </c>
      <c r="L91">
        <f t="shared" si="5"/>
        <v>0</v>
      </c>
      <c r="M91">
        <f t="shared" si="6"/>
        <v>0</v>
      </c>
      <c r="N91">
        <f t="shared" si="7"/>
        <v>0</v>
      </c>
    </row>
    <row r="92" spans="1:14" x14ac:dyDescent="0.3">
      <c r="A92" s="1">
        <v>5</v>
      </c>
      <c r="B92" t="s">
        <v>136</v>
      </c>
      <c r="C92" t="s">
        <v>234</v>
      </c>
      <c r="I92" t="str">
        <f t="shared" si="2"/>
        <v>N/A</v>
      </c>
      <c r="J92">
        <f t="shared" si="3"/>
        <v>137000000</v>
      </c>
      <c r="K92">
        <f t="shared" si="4"/>
        <v>0</v>
      </c>
      <c r="L92">
        <f t="shared" si="5"/>
        <v>0</v>
      </c>
      <c r="M92">
        <f t="shared" si="6"/>
        <v>0</v>
      </c>
      <c r="N92">
        <f t="shared" si="7"/>
        <v>0</v>
      </c>
    </row>
    <row r="93" spans="1:14" x14ac:dyDescent="0.3">
      <c r="A93" s="1">
        <v>6</v>
      </c>
      <c r="B93" t="s">
        <v>138</v>
      </c>
      <c r="C93" t="s">
        <v>248</v>
      </c>
      <c r="I93" t="str">
        <f t="shared" si="2"/>
        <v>N/A</v>
      </c>
      <c r="J93" t="str">
        <f t="shared" si="3"/>
        <v>0.91</v>
      </c>
      <c r="K93">
        <f t="shared" si="4"/>
        <v>0</v>
      </c>
      <c r="L93">
        <f t="shared" si="5"/>
        <v>0</v>
      </c>
      <c r="M93">
        <f t="shared" si="6"/>
        <v>0</v>
      </c>
      <c r="N93">
        <f t="shared" si="7"/>
        <v>0</v>
      </c>
    </row>
    <row r="94" spans="1:14" x14ac:dyDescent="0.3">
      <c r="A94" s="1">
        <v>7</v>
      </c>
      <c r="B94" t="s">
        <v>139</v>
      </c>
      <c r="C94" t="s">
        <v>9793</v>
      </c>
      <c r="I94" t="str">
        <f t="shared" si="2"/>
        <v>N/A</v>
      </c>
      <c r="J94">
        <f t="shared" si="3"/>
        <v>0.25900000000000001</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9794</v>
      </c>
      <c r="I96" t="str">
        <f t="shared" si="2"/>
        <v>N/A</v>
      </c>
      <c r="J96">
        <f t="shared" si="3"/>
        <v>835000000</v>
      </c>
      <c r="K96">
        <f t="shared" si="4"/>
        <v>0</v>
      </c>
      <c r="L96">
        <f t="shared" si="5"/>
        <v>0</v>
      </c>
      <c r="M96">
        <f t="shared" si="6"/>
        <v>0</v>
      </c>
      <c r="N96">
        <f t="shared" si="7"/>
        <v>0</v>
      </c>
    </row>
    <row r="97" spans="1:14" x14ac:dyDescent="0.3">
      <c r="A97" s="1">
        <v>1</v>
      </c>
      <c r="B97" t="s">
        <v>142</v>
      </c>
      <c r="C97" t="s">
        <v>8560</v>
      </c>
      <c r="I97" t="str">
        <f t="shared" si="2"/>
        <v>N/A</v>
      </c>
      <c r="J97" t="str">
        <f t="shared" si="3"/>
        <v>5.57</v>
      </c>
      <c r="K97">
        <f t="shared" si="4"/>
        <v>0</v>
      </c>
      <c r="L97">
        <f t="shared" si="5"/>
        <v>0</v>
      </c>
      <c r="M97">
        <f t="shared" si="6"/>
        <v>0</v>
      </c>
      <c r="N97">
        <f t="shared" si="7"/>
        <v>0</v>
      </c>
    </row>
    <row r="98" spans="1:14" x14ac:dyDescent="0.3">
      <c r="A98" s="1">
        <v>2</v>
      </c>
      <c r="B98" t="s">
        <v>144</v>
      </c>
      <c r="C98" t="s">
        <v>9795</v>
      </c>
      <c r="I98" t="str">
        <f t="shared" si="2"/>
        <v>N/A</v>
      </c>
      <c r="J98">
        <f t="shared" si="3"/>
        <v>776000000</v>
      </c>
      <c r="K98">
        <f t="shared" si="4"/>
        <v>0</v>
      </c>
      <c r="L98">
        <f t="shared" si="5"/>
        <v>0</v>
      </c>
      <c r="M98">
        <f t="shared" si="6"/>
        <v>0</v>
      </c>
      <c r="N98">
        <f t="shared" si="7"/>
        <v>0</v>
      </c>
    </row>
    <row r="99" spans="1:14" x14ac:dyDescent="0.3">
      <c r="A99" s="1">
        <v>3</v>
      </c>
      <c r="B99" t="s">
        <v>146</v>
      </c>
      <c r="C99" t="s">
        <v>9796</v>
      </c>
      <c r="I99" t="str">
        <f t="shared" si="2"/>
        <v>N/A</v>
      </c>
      <c r="J99" t="str">
        <f t="shared" si="3"/>
        <v>58.65</v>
      </c>
      <c r="K99">
        <f t="shared" si="4"/>
        <v>0</v>
      </c>
      <c r="L99">
        <f t="shared" si="5"/>
        <v>0</v>
      </c>
      <c r="M99">
        <f t="shared" si="6"/>
        <v>0</v>
      </c>
      <c r="N99">
        <f t="shared" si="7"/>
        <v>0</v>
      </c>
    </row>
    <row r="100" spans="1:14" x14ac:dyDescent="0.3">
      <c r="A100" s="1">
        <v>4</v>
      </c>
      <c r="B100" t="s">
        <v>148</v>
      </c>
      <c r="C100" t="s">
        <v>2611</v>
      </c>
      <c r="I100" t="str">
        <f t="shared" si="2"/>
        <v>N/A</v>
      </c>
      <c r="J100" t="str">
        <f t="shared" si="3"/>
        <v>2.16</v>
      </c>
      <c r="K100">
        <f t="shared" si="4"/>
        <v>0</v>
      </c>
      <c r="L100">
        <f t="shared" si="5"/>
        <v>0</v>
      </c>
      <c r="M100">
        <f t="shared" si="6"/>
        <v>0</v>
      </c>
      <c r="N100">
        <f t="shared" si="7"/>
        <v>0</v>
      </c>
    </row>
    <row r="101" spans="1:14" x14ac:dyDescent="0.3">
      <c r="A101" s="1">
        <v>5</v>
      </c>
      <c r="B101" t="s">
        <v>149</v>
      </c>
      <c r="C101" t="s">
        <v>9797</v>
      </c>
      <c r="I101" t="str">
        <f t="shared" si="2"/>
        <v>N/A</v>
      </c>
      <c r="J101" t="str">
        <f t="shared" si="3"/>
        <v>8.77</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5089</v>
      </c>
      <c r="I103" t="str">
        <f t="shared" si="2"/>
        <v>N/A</v>
      </c>
      <c r="J103">
        <f t="shared" si="3"/>
        <v>321000000</v>
      </c>
      <c r="K103">
        <f t="shared" si="4"/>
        <v>0</v>
      </c>
      <c r="L103">
        <f t="shared" si="5"/>
        <v>0</v>
      </c>
      <c r="M103">
        <f t="shared" si="6"/>
        <v>0</v>
      </c>
      <c r="N103">
        <f t="shared" si="7"/>
        <v>0</v>
      </c>
    </row>
    <row r="104" spans="1:14" x14ac:dyDescent="0.3">
      <c r="A104" s="1">
        <v>1</v>
      </c>
      <c r="B104" t="s">
        <v>152</v>
      </c>
      <c r="C104" t="s">
        <v>9798</v>
      </c>
      <c r="I104" t="str">
        <f t="shared" si="2"/>
        <v>N/A</v>
      </c>
      <c r="J104">
        <f t="shared" si="3"/>
        <v>290690000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9799</v>
      </c>
      <c r="I107" t="e">
        <f t="shared" si="2"/>
        <v>#VALUE!</v>
      </c>
      <c r="J107" t="e">
        <f t="shared" si="3"/>
        <v>#VALUE!</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9800</v>
      </c>
      <c r="I109" t="str">
        <f t="shared" si="2"/>
        <v>N/A</v>
      </c>
      <c r="J109" t="str">
        <f t="shared" si="3"/>
        <v>33.73</v>
      </c>
      <c r="K109">
        <f t="shared" si="4"/>
        <v>0</v>
      </c>
      <c r="L109">
        <f t="shared" si="5"/>
        <v>0</v>
      </c>
      <c r="M109">
        <f t="shared" si="6"/>
        <v>0</v>
      </c>
      <c r="N109">
        <f t="shared" si="7"/>
        <v>0</v>
      </c>
    </row>
    <row r="110" spans="1:14" x14ac:dyDescent="0.3">
      <c r="A110" s="1">
        <v>4</v>
      </c>
      <c r="B110" t="s">
        <v>159</v>
      </c>
      <c r="C110" t="s">
        <v>9801</v>
      </c>
      <c r="I110" t="str">
        <f t="shared" si="2"/>
        <v>N/A</v>
      </c>
      <c r="J110" t="str">
        <f t="shared" si="3"/>
        <v>22.89</v>
      </c>
      <c r="K110">
        <f t="shared" si="4"/>
        <v>0</v>
      </c>
      <c r="L110">
        <f t="shared" si="5"/>
        <v>0</v>
      </c>
      <c r="M110">
        <f t="shared" si="6"/>
        <v>0</v>
      </c>
      <c r="N110">
        <f t="shared" si="7"/>
        <v>0</v>
      </c>
    </row>
    <row r="111" spans="1:14" x14ac:dyDescent="0.3">
      <c r="A111" s="1">
        <v>5</v>
      </c>
      <c r="B111" t="s">
        <v>161</v>
      </c>
      <c r="C111" t="s">
        <v>9802</v>
      </c>
      <c r="I111" t="str">
        <f t="shared" si="2"/>
        <v>N/A</v>
      </c>
      <c r="J111" t="str">
        <f t="shared" si="3"/>
        <v>30.90</v>
      </c>
      <c r="K111">
        <f t="shared" si="4"/>
        <v>0</v>
      </c>
      <c r="L111">
        <f t="shared" si="5"/>
        <v>0</v>
      </c>
      <c r="M111">
        <f t="shared" si="6"/>
        <v>0</v>
      </c>
      <c r="N111">
        <f t="shared" si="7"/>
        <v>0</v>
      </c>
    </row>
    <row r="112" spans="1:14" x14ac:dyDescent="0.3">
      <c r="A112" s="1">
        <v>6</v>
      </c>
      <c r="B112" t="s">
        <v>163</v>
      </c>
      <c r="C112" t="s">
        <v>9803</v>
      </c>
      <c r="I112" t="str">
        <f t="shared" si="2"/>
        <v>N/A</v>
      </c>
      <c r="J112" t="str">
        <f t="shared" si="3"/>
        <v>29.48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9804</v>
      </c>
      <c r="I114" t="str">
        <f t="shared" si="2"/>
        <v>N/A</v>
      </c>
      <c r="J114" t="str">
        <f t="shared" si="3"/>
        <v>568.46k</v>
      </c>
      <c r="K114">
        <f t="shared" si="4"/>
        <v>0</v>
      </c>
      <c r="L114">
        <f t="shared" si="5"/>
        <v>0</v>
      </c>
      <c r="M114">
        <f t="shared" si="6"/>
        <v>0</v>
      </c>
      <c r="N114">
        <f t="shared" si="7"/>
        <v>0</v>
      </c>
    </row>
    <row r="115" spans="1:14" x14ac:dyDescent="0.3">
      <c r="A115" s="1">
        <v>1</v>
      </c>
      <c r="B115" t="s">
        <v>167</v>
      </c>
      <c r="C115" t="s">
        <v>9805</v>
      </c>
      <c r="I115" t="str">
        <f t="shared" si="2"/>
        <v>N/A</v>
      </c>
      <c r="J115" t="str">
        <f t="shared" si="3"/>
        <v>448.62k</v>
      </c>
      <c r="K115">
        <f t="shared" si="4"/>
        <v>0</v>
      </c>
      <c r="L115">
        <f t="shared" si="5"/>
        <v>0</v>
      </c>
      <c r="M115">
        <f t="shared" si="6"/>
        <v>0</v>
      </c>
      <c r="N115">
        <f t="shared" si="7"/>
        <v>0</v>
      </c>
    </row>
    <row r="116" spans="1:14" x14ac:dyDescent="0.3">
      <c r="A116" s="1">
        <v>2</v>
      </c>
      <c r="B116" t="s">
        <v>169</v>
      </c>
      <c r="C116" t="s">
        <v>9806</v>
      </c>
      <c r="I116" t="str">
        <f t="shared" si="2"/>
        <v>N/A</v>
      </c>
      <c r="J116">
        <f t="shared" si="3"/>
        <v>150000000</v>
      </c>
      <c r="K116">
        <f t="shared" si="4"/>
        <v>0</v>
      </c>
      <c r="L116">
        <f t="shared" si="5"/>
        <v>0</v>
      </c>
      <c r="M116">
        <f t="shared" si="6"/>
        <v>0</v>
      </c>
      <c r="N116">
        <f t="shared" si="7"/>
        <v>0</v>
      </c>
    </row>
    <row r="117" spans="1:14" x14ac:dyDescent="0.3">
      <c r="A117" s="1">
        <v>3</v>
      </c>
      <c r="B117" t="s">
        <v>171</v>
      </c>
      <c r="C117" t="s">
        <v>9807</v>
      </c>
      <c r="I117" t="str">
        <f t="shared" si="2"/>
        <v>N/A</v>
      </c>
      <c r="J117">
        <f t="shared" si="3"/>
        <v>113420000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3269</v>
      </c>
      <c r="I127" t="str">
        <f t="shared" si="8"/>
        <v>N/A</v>
      </c>
      <c r="J127" t="str">
        <f t="shared" si="9"/>
        <v>1.05</v>
      </c>
      <c r="K127">
        <f t="shared" si="10"/>
        <v>0</v>
      </c>
      <c r="L127">
        <f t="shared" si="11"/>
        <v>0</v>
      </c>
      <c r="M127">
        <f t="shared" si="12"/>
        <v>0</v>
      </c>
      <c r="N127">
        <f t="shared" si="13"/>
        <v>0</v>
      </c>
    </row>
    <row r="128" spans="1:14" x14ac:dyDescent="0.3">
      <c r="A128" s="1">
        <v>3</v>
      </c>
      <c r="B128" t="s">
        <v>183</v>
      </c>
      <c r="C128" t="s">
        <v>9808</v>
      </c>
      <c r="I128" t="str">
        <f t="shared" si="8"/>
        <v>N/A</v>
      </c>
      <c r="J128">
        <f t="shared" si="9"/>
        <v>3.3599999999999998E-2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9809</v>
      </c>
      <c r="C138" t="s">
        <v>9810</v>
      </c>
      <c r="D138" t="s">
        <v>9811</v>
      </c>
      <c r="F138">
        <v>61</v>
      </c>
      <c r="I138" t="str">
        <f t="shared" si="8"/>
        <v>N/A</v>
      </c>
      <c r="J138" t="str">
        <f t="shared" si="9"/>
        <v>Chairman of the Exec. Team, Pres &amp; CEO</v>
      </c>
      <c r="K138" t="str">
        <f t="shared" si="10"/>
        <v>743.86k</v>
      </c>
      <c r="L138">
        <f t="shared" si="11"/>
        <v>0</v>
      </c>
      <c r="M138">
        <f t="shared" si="12"/>
        <v>61</v>
      </c>
      <c r="N138">
        <f t="shared" si="13"/>
        <v>0</v>
      </c>
    </row>
    <row r="139" spans="1:14" x14ac:dyDescent="0.3">
      <c r="A139" s="1">
        <v>1</v>
      </c>
      <c r="B139" t="s">
        <v>9812</v>
      </c>
      <c r="C139" t="s">
        <v>9813</v>
      </c>
      <c r="F139">
        <v>44</v>
      </c>
      <c r="I139" t="str">
        <f t="shared" si="8"/>
        <v>N/A</v>
      </c>
      <c r="J139" t="str">
        <f t="shared" si="9"/>
        <v>CFO &amp; Deputy to CEO</v>
      </c>
      <c r="K139">
        <f t="shared" si="10"/>
        <v>0</v>
      </c>
      <c r="L139">
        <f t="shared" si="11"/>
        <v>0</v>
      </c>
      <c r="M139">
        <f t="shared" si="12"/>
        <v>44</v>
      </c>
      <c r="N139">
        <f t="shared" si="13"/>
        <v>0</v>
      </c>
    </row>
    <row r="140" spans="1:14" x14ac:dyDescent="0.3">
      <c r="A140" s="1">
        <v>2</v>
      </c>
      <c r="B140" t="s">
        <v>9814</v>
      </c>
      <c r="C140" t="s">
        <v>9815</v>
      </c>
      <c r="I140" t="str">
        <f t="shared" si="8"/>
        <v>N/A</v>
      </c>
      <c r="J140" t="str">
        <f t="shared" si="9"/>
        <v>VP of Investor Relations</v>
      </c>
      <c r="K140">
        <f t="shared" si="10"/>
        <v>0</v>
      </c>
      <c r="L140">
        <f t="shared" si="11"/>
        <v>0</v>
      </c>
      <c r="M140">
        <f t="shared" si="12"/>
        <v>0</v>
      </c>
      <c r="N140">
        <f t="shared" si="13"/>
        <v>0</v>
      </c>
    </row>
    <row r="141" spans="1:14" x14ac:dyDescent="0.3">
      <c r="A141" s="1">
        <v>3</v>
      </c>
      <c r="B141" t="s">
        <v>9816</v>
      </c>
      <c r="C141" t="s">
        <v>9817</v>
      </c>
      <c r="I141" t="str">
        <f t="shared" si="8"/>
        <v>N/A</v>
      </c>
      <c r="J141" t="str">
        <f t="shared" si="9"/>
        <v>Sr. VP, Gen. Counsel and Sec. of the Board</v>
      </c>
      <c r="K141">
        <f t="shared" si="10"/>
        <v>0</v>
      </c>
      <c r="L141">
        <f t="shared" si="11"/>
        <v>0</v>
      </c>
      <c r="M141">
        <f t="shared" si="12"/>
        <v>0</v>
      </c>
      <c r="N141">
        <f t="shared" si="13"/>
        <v>0</v>
      </c>
    </row>
    <row r="142" spans="1:14" x14ac:dyDescent="0.3">
      <c r="A142" s="1">
        <v>4</v>
      </c>
      <c r="B142" t="s">
        <v>9818</v>
      </c>
      <c r="C142" t="s">
        <v>9819</v>
      </c>
      <c r="F142">
        <v>54</v>
      </c>
      <c r="I142" t="str">
        <f t="shared" si="8"/>
        <v>N/A</v>
      </c>
      <c r="J142" t="str">
        <f t="shared" si="9"/>
        <v>VP - Global Communications</v>
      </c>
      <c r="K142">
        <f t="shared" si="10"/>
        <v>0</v>
      </c>
      <c r="L142">
        <f t="shared" si="11"/>
        <v>0</v>
      </c>
      <c r="M142">
        <f t="shared" si="12"/>
        <v>54</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9820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Moneysupermarket.com Group</v>
      </c>
    </row>
    <row r="2" spans="1:11" x14ac:dyDescent="0.3">
      <c r="B2" t="s">
        <v>2</v>
      </c>
      <c r="C2" t="s">
        <v>9821</v>
      </c>
      <c r="K2" t="str">
        <f>LEFT(C1,FIND("(",C1) - 2)</f>
        <v>Moneysupermarket.com Group PLC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$358.50, down .77% after opening up slightly over yesterday's close</v>
      </c>
    </row>
    <row r="5" spans="1:11" x14ac:dyDescent="0.3">
      <c r="K5" t="str">
        <f>"The one year target estimate for " &amp; D1 &amp; " is " &amp; TEXT(C23,"$####.00")</f>
        <v>The one year target estimate for Moneysupermarket.com Group is $375.27</v>
      </c>
    </row>
    <row r="6" spans="1:11" x14ac:dyDescent="0.3">
      <c r="K6" t="str">
        <f>" which would be " &amp; IF(OR(LEFT(ABS((C23-C2)/C2*100),1)="8",LEFT(ABS((C23-C2)/C2*100),2)="18"), "an ", "a ")  &amp;TEXT(ABS((C23-C2)/C2),"####.00%")&amp;IF((C23-C2)&gt;0," increase over"," decrease from")&amp;" the current price"</f>
        <v xml:space="preserve"> which would be a 4.68% increase over the current price</v>
      </c>
    </row>
    <row r="7" spans="1:11" x14ac:dyDescent="0.3">
      <c r="A7" s="1">
        <v>0</v>
      </c>
      <c r="B7" t="s">
        <v>5</v>
      </c>
      <c r="C7" t="s">
        <v>9822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9823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9824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9825</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$0.08 in the 2 months leading up to the earnings report</v>
      </c>
    </row>
    <row r="11" spans="1:11" x14ac:dyDescent="0.3">
      <c r="A11" s="1">
        <v>4</v>
      </c>
      <c r="B11" t="s">
        <v>13</v>
      </c>
      <c r="C11" t="s">
        <v>9826</v>
      </c>
      <c r="K11" t="str">
        <f>K42</f>
        <v>No positive trends</v>
      </c>
    </row>
    <row r="12" spans="1:11" x14ac:dyDescent="0.3">
      <c r="A12" s="1">
        <v>5</v>
      </c>
      <c r="B12" t="s">
        <v>15</v>
      </c>
      <c r="C12" t="s">
        <v>9827</v>
      </c>
      <c r="D12" t="str">
        <f>LEFT(C12,FIND("-",C12)-2)</f>
        <v>258.90</v>
      </c>
      <c r="E12" t="str">
        <f>TRIM(RIGHT(C12,FIND("-",C12)-1))</f>
        <v>364.70</v>
      </c>
    </row>
    <row r="13" spans="1:11" x14ac:dyDescent="0.3">
      <c r="A13" s="1">
        <v>6</v>
      </c>
      <c r="B13" t="s">
        <v>17</v>
      </c>
      <c r="C13" t="s">
        <v>9828</v>
      </c>
    </row>
    <row r="14" spans="1:11" x14ac:dyDescent="0.3">
      <c r="A14" s="1">
        <v>7</v>
      </c>
      <c r="B14" t="s">
        <v>19</v>
      </c>
      <c r="C14" t="s">
        <v>9829</v>
      </c>
    </row>
    <row r="16" spans="1:11" x14ac:dyDescent="0.3">
      <c r="A16" s="1">
        <v>0</v>
      </c>
      <c r="B16" t="s">
        <v>21</v>
      </c>
      <c r="C16" t="s">
        <v>9830</v>
      </c>
    </row>
    <row r="17" spans="1:13" x14ac:dyDescent="0.3">
      <c r="A17" s="1">
        <v>1</v>
      </c>
      <c r="B17" t="s">
        <v>23</v>
      </c>
      <c r="K17" t="str">
        <f>K2 &amp; K3 &amp; ". " &amp; K4 &amp; ". " &amp; K5 &amp; K6 &amp; ". " &amp; K7 &amp; ". " &amp; K8 &amp; ". " &amp; K9 &amp; "."</f>
        <v>Moneysupermarket.com Group PLC is scheduled to report earnings on Jul 20, 2017. The stock is currently trading at $358.50, down .77% after opening up slightly over yesterday's close. The one year target estimate for Moneysupermarket.com Group is $375.27 which would be a 4.68%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9831</v>
      </c>
    </row>
    <row r="19" spans="1:13" x14ac:dyDescent="0.3">
      <c r="A19" s="1">
        <v>3</v>
      </c>
      <c r="B19" t="s">
        <v>26</v>
      </c>
      <c r="C19" t="s">
        <v>9832</v>
      </c>
    </row>
    <row r="20" spans="1:13" x14ac:dyDescent="0.3">
      <c r="A20" s="1">
        <v>4</v>
      </c>
      <c r="B20" t="s">
        <v>28</v>
      </c>
      <c r="C20" t="s">
        <v>1203</v>
      </c>
    </row>
    <row r="21" spans="1:13" x14ac:dyDescent="0.3">
      <c r="A21" s="1">
        <v>5</v>
      </c>
      <c r="B21" t="s">
        <v>30</v>
      </c>
      <c r="C21" t="s">
        <v>1063</v>
      </c>
    </row>
    <row r="22" spans="1:13" x14ac:dyDescent="0.3">
      <c r="A22" s="1">
        <v>6</v>
      </c>
      <c r="B22" t="s">
        <v>32</v>
      </c>
      <c r="C22" t="s">
        <v>9833</v>
      </c>
      <c r="J22">
        <f>IF(K22 &lt;&gt; "",1, 0)</f>
        <v>0</v>
      </c>
      <c r="K22" t="str">
        <f>IF(I145="pos_trend","Revenue","")</f>
        <v/>
      </c>
      <c r="L22" t="str">
        <f t="shared" ref="L22:L38" si="0">IF(EXACT(K22,UPPER(K22)),K22,LOWER(K22))</f>
        <v/>
      </c>
      <c r="M22" t="str">
        <f>L22</f>
        <v/>
      </c>
    </row>
    <row r="23" spans="1:13" x14ac:dyDescent="0.3">
      <c r="A23" s="1">
        <v>7</v>
      </c>
      <c r="B23" t="s">
        <v>33</v>
      </c>
      <c r="C23" t="s">
        <v>9834</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E27">
        <v>12</v>
      </c>
      <c r="F27">
        <v>12</v>
      </c>
      <c r="J27">
        <f>IF(K27 &lt;&gt; "",6, 0)</f>
        <v>0</v>
      </c>
      <c r="K27" t="str">
        <f>IF(I172="pos_trend",B172,"")</f>
        <v/>
      </c>
      <c r="L27" t="str">
        <f t="shared" si="0"/>
        <v/>
      </c>
      <c r="M27" t="str">
        <f t="shared" si="1"/>
        <v/>
      </c>
    </row>
    <row r="28" spans="1:13" x14ac:dyDescent="0.3">
      <c r="A28" s="1">
        <v>1</v>
      </c>
      <c r="B28" t="s">
        <v>41</v>
      </c>
      <c r="E28">
        <v>16.87</v>
      </c>
      <c r="F28">
        <v>18.5</v>
      </c>
      <c r="J28">
        <f>IF(K28 &lt;&gt; "",7, 0)</f>
        <v>0</v>
      </c>
      <c r="K28" t="str">
        <f>IF(I173="pos_trend",B173,"")</f>
        <v/>
      </c>
      <c r="L28" t="str">
        <f t="shared" si="0"/>
        <v/>
      </c>
      <c r="M28" t="str">
        <f t="shared" si="1"/>
        <v/>
      </c>
    </row>
    <row r="29" spans="1:13" x14ac:dyDescent="0.3">
      <c r="A29" s="1">
        <v>2</v>
      </c>
      <c r="B29" t="s">
        <v>42</v>
      </c>
      <c r="E29">
        <v>16.600000000000001</v>
      </c>
      <c r="F29">
        <v>17.920000000000002</v>
      </c>
      <c r="J29">
        <f>IF(K29 &lt;&gt; "",8, 0)</f>
        <v>0</v>
      </c>
      <c r="K29" t="str">
        <f>IF(I174="pos_trend",B174,"")</f>
        <v/>
      </c>
      <c r="L29" t="str">
        <f t="shared" si="0"/>
        <v/>
      </c>
      <c r="M29" t="str">
        <f t="shared" si="1"/>
        <v/>
      </c>
    </row>
    <row r="30" spans="1:13" x14ac:dyDescent="0.3">
      <c r="A30" s="1">
        <v>3</v>
      </c>
      <c r="B30" t="s">
        <v>43</v>
      </c>
      <c r="E30">
        <v>17.100000000000001</v>
      </c>
      <c r="F30">
        <v>19.5</v>
      </c>
      <c r="J30">
        <f>IF(K30 &lt;&gt; "",9, 0)</f>
        <v>0</v>
      </c>
      <c r="K30" t="str">
        <f>IF(I185="pos_trend",B185,"")</f>
        <v/>
      </c>
      <c r="L30" t="str">
        <f t="shared" si="0"/>
        <v/>
      </c>
      <c r="M30" t="str">
        <f t="shared" si="1"/>
        <v/>
      </c>
    </row>
    <row r="31" spans="1:13" x14ac:dyDescent="0.3">
      <c r="A31" s="1">
        <v>4</v>
      </c>
      <c r="B31" t="s">
        <v>44</v>
      </c>
      <c r="E31">
        <v>15.7</v>
      </c>
      <c r="F31">
        <v>16.87</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E34" t="s">
        <v>4558</v>
      </c>
      <c r="F34" t="s">
        <v>4558</v>
      </c>
      <c r="J34">
        <f>IF(K34 &lt;&gt; "",13, 0)</f>
        <v>0</v>
      </c>
      <c r="K34" t="str">
        <f>IF(I196="pos_trend",B196,"")</f>
        <v/>
      </c>
      <c r="L34" t="str">
        <f t="shared" si="0"/>
        <v/>
      </c>
      <c r="M34" t="str">
        <f t="shared" si="1"/>
        <v/>
      </c>
    </row>
    <row r="35" spans="1:13" x14ac:dyDescent="0.3">
      <c r="A35" s="1">
        <v>1</v>
      </c>
      <c r="B35" t="s">
        <v>41</v>
      </c>
      <c r="E35" t="s">
        <v>9835</v>
      </c>
      <c r="F35" t="s">
        <v>9836</v>
      </c>
      <c r="J35">
        <f>IF(K35 &lt;&gt; "",14, 0)</f>
        <v>0</v>
      </c>
      <c r="K35" t="str">
        <f>IF(I201="pos_trend",B201,"")</f>
        <v/>
      </c>
      <c r="L35" t="str">
        <f t="shared" si="0"/>
        <v/>
      </c>
      <c r="M35" t="str">
        <f t="shared" si="1"/>
        <v/>
      </c>
    </row>
    <row r="36" spans="1:13" x14ac:dyDescent="0.3">
      <c r="A36" s="1">
        <v>2</v>
      </c>
      <c r="B36" t="s">
        <v>42</v>
      </c>
      <c r="E36" t="s">
        <v>9837</v>
      </c>
      <c r="F36" t="s">
        <v>5931</v>
      </c>
      <c r="J36">
        <f>IF(K36 &lt;&gt; "",15, 0)</f>
        <v>0</v>
      </c>
      <c r="K36" t="str">
        <f>IF(I202="pos_trend",B202,"")</f>
        <v/>
      </c>
      <c r="L36" t="str">
        <f t="shared" si="0"/>
        <v/>
      </c>
      <c r="M36" t="str">
        <f t="shared" si="1"/>
        <v/>
      </c>
    </row>
    <row r="37" spans="1:13" x14ac:dyDescent="0.3">
      <c r="A37" s="1">
        <v>3</v>
      </c>
      <c r="B37" t="s">
        <v>43</v>
      </c>
      <c r="E37" t="s">
        <v>9838</v>
      </c>
      <c r="F37" t="s">
        <v>9839</v>
      </c>
      <c r="J37">
        <f>IF(K37 &lt;&gt; "",16, 0)</f>
        <v>0</v>
      </c>
      <c r="K37" t="str">
        <f>IF(I203="pos_trend",B203,"")</f>
        <v/>
      </c>
      <c r="L37" t="str">
        <f t="shared" si="0"/>
        <v/>
      </c>
      <c r="M37" t="str">
        <f t="shared" si="1"/>
        <v/>
      </c>
    </row>
    <row r="38" spans="1:13" x14ac:dyDescent="0.3">
      <c r="A38" s="1">
        <v>4</v>
      </c>
      <c r="B38" t="s">
        <v>53</v>
      </c>
      <c r="E38" t="s">
        <v>9840</v>
      </c>
      <c r="F38" t="s">
        <v>9835</v>
      </c>
      <c r="J38">
        <f>IF(K38 &lt;&gt; "",17, 0)</f>
        <v>0</v>
      </c>
      <c r="K38" t="str">
        <f>IF(I351="pos_trend",B351,"")</f>
        <v/>
      </c>
      <c r="L38" t="str">
        <f t="shared" si="0"/>
        <v/>
      </c>
      <c r="M38" t="str">
        <f t="shared" si="1"/>
        <v/>
      </c>
    </row>
    <row r="39" spans="1:13" x14ac:dyDescent="0.3">
      <c r="A39" s="1">
        <v>5</v>
      </c>
      <c r="B39" t="s">
        <v>55</v>
      </c>
      <c r="E39" t="s">
        <v>6827</v>
      </c>
      <c r="F39" t="s">
        <v>3446</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36</v>
      </c>
      <c r="D47" s="1" t="s">
        <v>37</v>
      </c>
      <c r="E47" s="1" t="s">
        <v>38</v>
      </c>
      <c r="F47" s="1" t="s">
        <v>39</v>
      </c>
    </row>
    <row r="48" spans="1:13" x14ac:dyDescent="0.3">
      <c r="A48" s="1">
        <v>0</v>
      </c>
      <c r="B48" t="s">
        <v>76</v>
      </c>
      <c r="E48">
        <v>16.87</v>
      </c>
      <c r="F48">
        <v>18.5</v>
      </c>
    </row>
    <row r="49" spans="1:14" x14ac:dyDescent="0.3">
      <c r="A49" s="1">
        <v>1</v>
      </c>
      <c r="B49" t="s">
        <v>77</v>
      </c>
      <c r="E49">
        <v>16.88</v>
      </c>
      <c r="F49">
        <v>18.52</v>
      </c>
    </row>
    <row r="50" spans="1:14" x14ac:dyDescent="0.3">
      <c r="A50" s="1">
        <v>2</v>
      </c>
      <c r="B50" t="s">
        <v>78</v>
      </c>
      <c r="E50">
        <v>16.91</v>
      </c>
      <c r="F50">
        <v>18.57</v>
      </c>
    </row>
    <row r="51" spans="1:14" x14ac:dyDescent="0.3">
      <c r="A51" s="1">
        <v>3</v>
      </c>
      <c r="B51" t="s">
        <v>79</v>
      </c>
      <c r="E51">
        <v>16.91</v>
      </c>
      <c r="F51">
        <v>18.57</v>
      </c>
    </row>
    <row r="52" spans="1:14" x14ac:dyDescent="0.3">
      <c r="A52" s="1">
        <v>4</v>
      </c>
      <c r="B52" t="s">
        <v>80</v>
      </c>
      <c r="E52">
        <v>16.920000000000002</v>
      </c>
      <c r="F52">
        <v>18.579999999999998</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c r="E56">
        <v>1</v>
      </c>
      <c r="F56">
        <v>1</v>
      </c>
    </row>
    <row r="57" spans="1:14" x14ac:dyDescent="0.3">
      <c r="A57" s="1">
        <v>2</v>
      </c>
      <c r="B57" t="s">
        <v>84</v>
      </c>
      <c r="E57">
        <v>1</v>
      </c>
      <c r="F57">
        <v>1</v>
      </c>
    </row>
    <row r="58" spans="1:14" x14ac:dyDescent="0.3">
      <c r="A58" s="1">
        <v>3</v>
      </c>
      <c r="B58" t="s">
        <v>85</v>
      </c>
    </row>
    <row r="60" spans="1:14" x14ac:dyDescent="0.3">
      <c r="B60" s="1" t="s">
        <v>86</v>
      </c>
      <c r="C60" s="1" t="s">
        <v>9841</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MONY.L</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C63" t="s">
        <v>3362</v>
      </c>
      <c r="F63">
        <v>0.08</v>
      </c>
      <c r="I63" t="str">
        <f t="shared" si="2"/>
        <v>N/A</v>
      </c>
      <c r="J63">
        <f t="shared" si="3"/>
        <v>7.4999999999999997E-2</v>
      </c>
      <c r="K63">
        <f t="shared" si="4"/>
        <v>0</v>
      </c>
      <c r="L63">
        <f t="shared" si="5"/>
        <v>0</v>
      </c>
      <c r="M63">
        <f t="shared" si="6"/>
        <v>0.08</v>
      </c>
      <c r="N63">
        <f t="shared" si="7"/>
        <v>0</v>
      </c>
    </row>
    <row r="64" spans="1:14" x14ac:dyDescent="0.3">
      <c r="A64" s="1">
        <v>3</v>
      </c>
      <c r="B64" t="s">
        <v>96</v>
      </c>
      <c r="C64" t="s">
        <v>270</v>
      </c>
      <c r="F64">
        <v>0.12</v>
      </c>
      <c r="I64" t="str">
        <f t="shared" si="2"/>
        <v>N/A</v>
      </c>
      <c r="J64">
        <f t="shared" si="3"/>
        <v>9.6999999999999989E-2</v>
      </c>
      <c r="K64">
        <f t="shared" si="4"/>
        <v>0</v>
      </c>
      <c r="L64">
        <f t="shared" si="5"/>
        <v>0</v>
      </c>
      <c r="M64">
        <f t="shared" si="6"/>
        <v>0.12</v>
      </c>
      <c r="N64">
        <f t="shared" si="7"/>
        <v>0</v>
      </c>
    </row>
    <row r="65" spans="1:14" x14ac:dyDescent="0.3">
      <c r="A65" s="1">
        <v>4</v>
      </c>
      <c r="B65" t="s">
        <v>98</v>
      </c>
      <c r="C65" t="s">
        <v>2640</v>
      </c>
      <c r="F65">
        <v>0.09</v>
      </c>
      <c r="I65" t="str">
        <f t="shared" si="2"/>
        <v>N/A</v>
      </c>
      <c r="J65">
        <f t="shared" si="3"/>
        <v>9.0999999999999998E-2</v>
      </c>
      <c r="K65">
        <f t="shared" si="4"/>
        <v>0</v>
      </c>
      <c r="L65">
        <f t="shared" si="5"/>
        <v>0</v>
      </c>
      <c r="M65">
        <f t="shared" si="6"/>
        <v>0.09</v>
      </c>
      <c r="N65">
        <f t="shared" si="7"/>
        <v>0</v>
      </c>
    </row>
    <row r="66" spans="1:14" x14ac:dyDescent="0.3">
      <c r="A66" s="1">
        <v>5</v>
      </c>
      <c r="B66" t="s">
        <v>100</v>
      </c>
      <c r="C66" t="s">
        <v>9842</v>
      </c>
      <c r="I66" t="str">
        <f t="shared" si="2"/>
        <v>N/A</v>
      </c>
      <c r="J66">
        <f t="shared" si="3"/>
        <v>0.21489999999999998</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9830</v>
      </c>
      <c r="I68" t="str">
        <f t="shared" si="2"/>
        <v>N/A</v>
      </c>
      <c r="J68">
        <f t="shared" si="3"/>
        <v>1940000000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9831</v>
      </c>
      <c r="I70" t="str">
        <f t="shared" si="2"/>
        <v>N/A</v>
      </c>
      <c r="J70" t="str">
        <f t="shared" si="3"/>
        <v>26.75</v>
      </c>
      <c r="K70">
        <f t="shared" si="4"/>
        <v>0</v>
      </c>
      <c r="L70">
        <f t="shared" si="5"/>
        <v>0</v>
      </c>
      <c r="M70">
        <f t="shared" si="6"/>
        <v>0</v>
      </c>
      <c r="N70">
        <f t="shared" si="7"/>
        <v>0</v>
      </c>
    </row>
    <row r="71" spans="1:14" x14ac:dyDescent="0.3">
      <c r="A71" s="1">
        <v>3</v>
      </c>
      <c r="B71" t="s">
        <v>105</v>
      </c>
      <c r="C71" t="s">
        <v>9843</v>
      </c>
      <c r="I71" t="str">
        <f t="shared" si="2"/>
        <v>N/A</v>
      </c>
      <c r="J71" t="str">
        <f t="shared" si="3"/>
        <v>19.38</v>
      </c>
      <c r="K71">
        <f t="shared" si="4"/>
        <v>0</v>
      </c>
      <c r="L71">
        <f t="shared" si="5"/>
        <v>0</v>
      </c>
      <c r="M71">
        <f t="shared" si="6"/>
        <v>0</v>
      </c>
      <c r="N71">
        <f t="shared" si="7"/>
        <v>0</v>
      </c>
    </row>
    <row r="72" spans="1:14" x14ac:dyDescent="0.3">
      <c r="A72" s="1">
        <v>4</v>
      </c>
      <c r="B72" t="s">
        <v>107</v>
      </c>
      <c r="C72" t="s">
        <v>9844</v>
      </c>
      <c r="I72" t="str">
        <f t="shared" si="2"/>
        <v>N/A</v>
      </c>
      <c r="J72" t="str">
        <f t="shared" si="3"/>
        <v>2.34</v>
      </c>
      <c r="K72">
        <f t="shared" si="4"/>
        <v>0</v>
      </c>
      <c r="L72">
        <f t="shared" si="5"/>
        <v>0</v>
      </c>
      <c r="M72">
        <f t="shared" si="6"/>
        <v>0</v>
      </c>
      <c r="N72">
        <f t="shared" si="7"/>
        <v>0</v>
      </c>
    </row>
    <row r="73" spans="1:14" x14ac:dyDescent="0.3">
      <c r="A73" s="1">
        <v>5</v>
      </c>
      <c r="B73" t="s">
        <v>109</v>
      </c>
      <c r="C73" t="s">
        <v>9845</v>
      </c>
      <c r="I73" t="str">
        <f t="shared" si="2"/>
        <v>N/A</v>
      </c>
      <c r="J73" t="str">
        <f t="shared" si="3"/>
        <v>6.14</v>
      </c>
      <c r="K73">
        <f t="shared" si="4"/>
        <v>0</v>
      </c>
      <c r="L73">
        <f t="shared" si="5"/>
        <v>0</v>
      </c>
      <c r="M73">
        <f t="shared" si="6"/>
        <v>0</v>
      </c>
      <c r="N73">
        <f t="shared" si="7"/>
        <v>0</v>
      </c>
    </row>
    <row r="74" spans="1:14" x14ac:dyDescent="0.3">
      <c r="A74" s="1">
        <v>6</v>
      </c>
      <c r="B74" t="s">
        <v>111</v>
      </c>
      <c r="C74" t="s">
        <v>9846</v>
      </c>
      <c r="I74" t="str">
        <f t="shared" si="2"/>
        <v>N/A</v>
      </c>
      <c r="J74" t="str">
        <f t="shared" si="3"/>
        <v>1054.41</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116</v>
      </c>
      <c r="I79" t="str">
        <f t="shared" si="2"/>
        <v>N/A</v>
      </c>
      <c r="J79" t="str">
        <f t="shared" si="3"/>
        <v>Dec 31, 2016</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9847</v>
      </c>
      <c r="I81" t="str">
        <f t="shared" si="2"/>
        <v>N/A</v>
      </c>
      <c r="J81">
        <f t="shared" si="3"/>
        <v>0.2324</v>
      </c>
      <c r="K81">
        <f t="shared" si="4"/>
        <v>0</v>
      </c>
      <c r="L81">
        <f t="shared" si="5"/>
        <v>0</v>
      </c>
      <c r="M81">
        <f t="shared" si="6"/>
        <v>0</v>
      </c>
      <c r="N81">
        <f t="shared" si="7"/>
        <v>0</v>
      </c>
    </row>
    <row r="82" spans="1:14" x14ac:dyDescent="0.3">
      <c r="A82" s="1">
        <v>1</v>
      </c>
      <c r="B82" t="s">
        <v>121</v>
      </c>
      <c r="C82" t="s">
        <v>9848</v>
      </c>
      <c r="I82" t="str">
        <f t="shared" si="2"/>
        <v>N/A</v>
      </c>
      <c r="J82">
        <f t="shared" si="3"/>
        <v>0.2949</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7029</v>
      </c>
      <c r="I84" t="str">
        <f t="shared" si="2"/>
        <v>N/A</v>
      </c>
      <c r="J84">
        <f t="shared" si="3"/>
        <v>0.2475</v>
      </c>
      <c r="K84">
        <f t="shared" si="4"/>
        <v>0</v>
      </c>
      <c r="L84">
        <f t="shared" si="5"/>
        <v>0</v>
      </c>
      <c r="M84">
        <f t="shared" si="6"/>
        <v>0</v>
      </c>
      <c r="N84">
        <f t="shared" si="7"/>
        <v>0</v>
      </c>
    </row>
    <row r="85" spans="1:14" x14ac:dyDescent="0.3">
      <c r="A85" s="1">
        <v>1</v>
      </c>
      <c r="B85" t="s">
        <v>124</v>
      </c>
      <c r="C85" t="s">
        <v>9849</v>
      </c>
      <c r="I85" t="str">
        <f t="shared" si="2"/>
        <v>N/A</v>
      </c>
      <c r="J85">
        <f t="shared" si="3"/>
        <v>0.41759999999999997</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9840</v>
      </c>
      <c r="I87" t="str">
        <f t="shared" si="2"/>
        <v>N/A</v>
      </c>
      <c r="J87">
        <f t="shared" si="3"/>
        <v>316410000</v>
      </c>
      <c r="K87">
        <f t="shared" si="4"/>
        <v>0</v>
      </c>
      <c r="L87">
        <f t="shared" si="5"/>
        <v>0</v>
      </c>
      <c r="M87">
        <f t="shared" si="6"/>
        <v>0</v>
      </c>
      <c r="N87">
        <f t="shared" si="7"/>
        <v>0</v>
      </c>
    </row>
    <row r="88" spans="1:14" x14ac:dyDescent="0.3">
      <c r="A88" s="1">
        <v>1</v>
      </c>
      <c r="B88" t="s">
        <v>128</v>
      </c>
      <c r="C88" t="s">
        <v>1139</v>
      </c>
      <c r="I88" t="str">
        <f t="shared" si="2"/>
        <v>N/A</v>
      </c>
      <c r="J88" t="str">
        <f t="shared" si="3"/>
        <v>0.58</v>
      </c>
      <c r="K88">
        <f t="shared" si="4"/>
        <v>0</v>
      </c>
      <c r="L88">
        <f t="shared" si="5"/>
        <v>0</v>
      </c>
      <c r="M88">
        <f t="shared" si="6"/>
        <v>0</v>
      </c>
      <c r="N88">
        <f t="shared" si="7"/>
        <v>0</v>
      </c>
    </row>
    <row r="89" spans="1:14" x14ac:dyDescent="0.3">
      <c r="A89" s="1">
        <v>2</v>
      </c>
      <c r="B89" t="s">
        <v>130</v>
      </c>
      <c r="C89" t="s">
        <v>3277</v>
      </c>
      <c r="I89" t="str">
        <f t="shared" si="2"/>
        <v>N/A</v>
      </c>
      <c r="J89">
        <f t="shared" si="3"/>
        <v>0.152</v>
      </c>
      <c r="K89">
        <f t="shared" si="4"/>
        <v>0</v>
      </c>
      <c r="L89">
        <f t="shared" si="5"/>
        <v>0</v>
      </c>
      <c r="M89">
        <f t="shared" si="6"/>
        <v>0</v>
      </c>
      <c r="N89">
        <f t="shared" si="7"/>
        <v>0</v>
      </c>
    </row>
    <row r="90" spans="1:14" x14ac:dyDescent="0.3">
      <c r="A90" s="1">
        <v>3</v>
      </c>
      <c r="B90" t="s">
        <v>132</v>
      </c>
      <c r="C90" t="s">
        <v>5932</v>
      </c>
      <c r="I90" t="str">
        <f t="shared" si="2"/>
        <v>N/A</v>
      </c>
      <c r="J90">
        <f t="shared" si="3"/>
        <v>237000000</v>
      </c>
      <c r="K90">
        <f t="shared" si="4"/>
        <v>0</v>
      </c>
      <c r="L90">
        <f t="shared" si="5"/>
        <v>0</v>
      </c>
      <c r="M90">
        <f t="shared" si="6"/>
        <v>0</v>
      </c>
      <c r="N90">
        <f t="shared" si="7"/>
        <v>0</v>
      </c>
    </row>
    <row r="91" spans="1:14" x14ac:dyDescent="0.3">
      <c r="A91" s="1">
        <v>4</v>
      </c>
      <c r="B91" t="s">
        <v>134</v>
      </c>
      <c r="C91" t="s">
        <v>9850</v>
      </c>
      <c r="I91" t="str">
        <f t="shared" si="2"/>
        <v>N/A</v>
      </c>
      <c r="J91">
        <f t="shared" si="3"/>
        <v>109660000</v>
      </c>
      <c r="K91">
        <f t="shared" si="4"/>
        <v>0</v>
      </c>
      <c r="L91">
        <f t="shared" si="5"/>
        <v>0</v>
      </c>
      <c r="M91">
        <f t="shared" si="6"/>
        <v>0</v>
      </c>
      <c r="N91">
        <f t="shared" si="7"/>
        <v>0</v>
      </c>
    </row>
    <row r="92" spans="1:14" x14ac:dyDescent="0.3">
      <c r="A92" s="1">
        <v>5</v>
      </c>
      <c r="B92" t="s">
        <v>136</v>
      </c>
      <c r="C92" t="s">
        <v>9851</v>
      </c>
      <c r="I92" t="str">
        <f t="shared" si="2"/>
        <v>N/A</v>
      </c>
      <c r="J92">
        <f t="shared" si="3"/>
        <v>73530000</v>
      </c>
      <c r="K92">
        <f t="shared" si="4"/>
        <v>0</v>
      </c>
      <c r="L92">
        <f t="shared" si="5"/>
        <v>0</v>
      </c>
      <c r="M92">
        <f t="shared" si="6"/>
        <v>0</v>
      </c>
      <c r="N92">
        <f t="shared" si="7"/>
        <v>0</v>
      </c>
    </row>
    <row r="93" spans="1:14" x14ac:dyDescent="0.3">
      <c r="A93" s="1">
        <v>6</v>
      </c>
      <c r="B93" t="s">
        <v>138</v>
      </c>
      <c r="C93" t="s">
        <v>9832</v>
      </c>
      <c r="I93" t="str">
        <f t="shared" si="2"/>
        <v>N/A</v>
      </c>
      <c r="J93" t="str">
        <f t="shared" si="3"/>
        <v>13.4</v>
      </c>
      <c r="K93">
        <f t="shared" si="4"/>
        <v>0</v>
      </c>
      <c r="L93">
        <f t="shared" si="5"/>
        <v>0</v>
      </c>
      <c r="M93">
        <f t="shared" si="6"/>
        <v>0</v>
      </c>
      <c r="N93">
        <f t="shared" si="7"/>
        <v>0</v>
      </c>
    </row>
    <row r="94" spans="1:14" x14ac:dyDescent="0.3">
      <c r="A94" s="1">
        <v>7</v>
      </c>
      <c r="B94" t="s">
        <v>139</v>
      </c>
      <c r="C94" t="s">
        <v>2643</v>
      </c>
      <c r="I94" t="str">
        <f t="shared" si="2"/>
        <v>N/A</v>
      </c>
      <c r="J94">
        <f t="shared" si="3"/>
        <v>7.0000000000000007E-2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9852</v>
      </c>
      <c r="I96" t="str">
        <f t="shared" si="2"/>
        <v>N/A</v>
      </c>
      <c r="J96">
        <f t="shared" si="3"/>
        <v>44570000</v>
      </c>
      <c r="K96">
        <f t="shared" si="4"/>
        <v>0</v>
      </c>
      <c r="L96">
        <f t="shared" si="5"/>
        <v>0</v>
      </c>
      <c r="M96">
        <f t="shared" si="6"/>
        <v>0</v>
      </c>
      <c r="N96">
        <f t="shared" si="7"/>
        <v>0</v>
      </c>
    </row>
    <row r="97" spans="1:14" x14ac:dyDescent="0.3">
      <c r="A97" s="1">
        <v>1</v>
      </c>
      <c r="B97" t="s">
        <v>142</v>
      </c>
      <c r="C97" t="s">
        <v>65</v>
      </c>
      <c r="I97" t="str">
        <f t="shared" si="2"/>
        <v>N/A</v>
      </c>
      <c r="J97" t="str">
        <f t="shared" si="3"/>
        <v>0.08</v>
      </c>
      <c r="K97">
        <f t="shared" si="4"/>
        <v>0</v>
      </c>
      <c r="L97">
        <f t="shared" si="5"/>
        <v>0</v>
      </c>
      <c r="M97">
        <f t="shared" si="6"/>
        <v>0</v>
      </c>
      <c r="N97">
        <f t="shared" si="7"/>
        <v>0</v>
      </c>
    </row>
    <row r="98" spans="1:14" x14ac:dyDescent="0.3">
      <c r="A98" s="1">
        <v>2</v>
      </c>
      <c r="B98" t="s">
        <v>144</v>
      </c>
      <c r="I98" t="str">
        <f t="shared" si="2"/>
        <v>N/A</v>
      </c>
      <c r="J98">
        <f t="shared" si="3"/>
        <v>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C100" t="s">
        <v>9853</v>
      </c>
      <c r="I100" t="str">
        <f t="shared" si="2"/>
        <v>N/A</v>
      </c>
      <c r="J100" t="str">
        <f t="shared" si="3"/>
        <v>1.53</v>
      </c>
      <c r="K100">
        <f t="shared" si="4"/>
        <v>0</v>
      </c>
      <c r="L100">
        <f t="shared" si="5"/>
        <v>0</v>
      </c>
      <c r="M100">
        <f t="shared" si="6"/>
        <v>0</v>
      </c>
      <c r="N100">
        <f t="shared" si="7"/>
        <v>0</v>
      </c>
    </row>
    <row r="101" spans="1:14" x14ac:dyDescent="0.3">
      <c r="A101" s="1">
        <v>5</v>
      </c>
      <c r="B101" t="s">
        <v>149</v>
      </c>
      <c r="C101" t="s">
        <v>1227</v>
      </c>
      <c r="I101" t="str">
        <f t="shared" si="2"/>
        <v>N/A</v>
      </c>
      <c r="J101" t="str">
        <f t="shared" si="3"/>
        <v>0.34</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9854</v>
      </c>
      <c r="I103" t="str">
        <f t="shared" si="2"/>
        <v>N/A</v>
      </c>
      <c r="J103">
        <f t="shared" si="3"/>
        <v>106010000</v>
      </c>
      <c r="K103">
        <f t="shared" si="4"/>
        <v>0</v>
      </c>
      <c r="L103">
        <f t="shared" si="5"/>
        <v>0</v>
      </c>
      <c r="M103">
        <f t="shared" si="6"/>
        <v>0</v>
      </c>
      <c r="N103">
        <f t="shared" si="7"/>
        <v>0</v>
      </c>
    </row>
    <row r="104" spans="1:14" x14ac:dyDescent="0.3">
      <c r="A104" s="1">
        <v>1</v>
      </c>
      <c r="B104" t="s">
        <v>152</v>
      </c>
      <c r="C104" t="s">
        <v>8328</v>
      </c>
      <c r="I104" t="str">
        <f t="shared" si="2"/>
        <v>N/A</v>
      </c>
      <c r="J104">
        <f t="shared" si="3"/>
        <v>64069999.999999993</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9855</v>
      </c>
      <c r="I107" t="str">
        <f t="shared" si="2"/>
        <v>N/A</v>
      </c>
      <c r="J107">
        <f t="shared" si="3"/>
        <v>0.25800000000000001</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9856</v>
      </c>
      <c r="I109" t="str">
        <f t="shared" si="2"/>
        <v>N/A</v>
      </c>
      <c r="J109" t="str">
        <f t="shared" si="3"/>
        <v>364.70</v>
      </c>
      <c r="K109">
        <f t="shared" si="4"/>
        <v>0</v>
      </c>
      <c r="L109">
        <f t="shared" si="5"/>
        <v>0</v>
      </c>
      <c r="M109">
        <f t="shared" si="6"/>
        <v>0</v>
      </c>
      <c r="N109">
        <f t="shared" si="7"/>
        <v>0</v>
      </c>
    </row>
    <row r="110" spans="1:14" x14ac:dyDescent="0.3">
      <c r="A110" s="1">
        <v>4</v>
      </c>
      <c r="B110" t="s">
        <v>159</v>
      </c>
      <c r="C110" t="s">
        <v>9857</v>
      </c>
      <c r="I110" t="str">
        <f t="shared" si="2"/>
        <v>N/A</v>
      </c>
      <c r="J110" t="str">
        <f t="shared" si="3"/>
        <v>258.90</v>
      </c>
      <c r="K110">
        <f t="shared" si="4"/>
        <v>0</v>
      </c>
      <c r="L110">
        <f t="shared" si="5"/>
        <v>0</v>
      </c>
      <c r="M110">
        <f t="shared" si="6"/>
        <v>0</v>
      </c>
      <c r="N110">
        <f t="shared" si="7"/>
        <v>0</v>
      </c>
    </row>
    <row r="111" spans="1:14" x14ac:dyDescent="0.3">
      <c r="A111" s="1">
        <v>5</v>
      </c>
      <c r="B111" t="s">
        <v>161</v>
      </c>
      <c r="C111" t="s">
        <v>9858</v>
      </c>
      <c r="I111" t="str">
        <f t="shared" si="2"/>
        <v>N/A</v>
      </c>
      <c r="J111" t="str">
        <f t="shared" si="3"/>
        <v>354.57</v>
      </c>
      <c r="K111">
        <f t="shared" si="4"/>
        <v>0</v>
      </c>
      <c r="L111">
        <f t="shared" si="5"/>
        <v>0</v>
      </c>
      <c r="M111">
        <f t="shared" si="6"/>
        <v>0</v>
      </c>
      <c r="N111">
        <f t="shared" si="7"/>
        <v>0</v>
      </c>
    </row>
    <row r="112" spans="1:14" x14ac:dyDescent="0.3">
      <c r="A112" s="1">
        <v>6</v>
      </c>
      <c r="B112" t="s">
        <v>163</v>
      </c>
      <c r="C112" t="s">
        <v>9859</v>
      </c>
      <c r="I112" t="str">
        <f t="shared" si="2"/>
        <v>N/A</v>
      </c>
      <c r="J112" t="str">
        <f t="shared" si="3"/>
        <v>338.30</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9860</v>
      </c>
      <c r="I114" t="str">
        <f t="shared" si="2"/>
        <v>N/A</v>
      </c>
      <c r="J114">
        <f t="shared" si="3"/>
        <v>1540000</v>
      </c>
      <c r="K114">
        <f t="shared" si="4"/>
        <v>0</v>
      </c>
      <c r="L114">
        <f t="shared" si="5"/>
        <v>0</v>
      </c>
      <c r="M114">
        <f t="shared" si="6"/>
        <v>0</v>
      </c>
      <c r="N114">
        <f t="shared" si="7"/>
        <v>0</v>
      </c>
    </row>
    <row r="115" spans="1:14" x14ac:dyDescent="0.3">
      <c r="A115" s="1">
        <v>1</v>
      </c>
      <c r="B115" t="s">
        <v>167</v>
      </c>
      <c r="C115" t="s">
        <v>3105</v>
      </c>
      <c r="I115" t="str">
        <f t="shared" si="2"/>
        <v>N/A</v>
      </c>
      <c r="J115">
        <f t="shared" si="3"/>
        <v>1170000</v>
      </c>
      <c r="K115">
        <f t="shared" si="4"/>
        <v>0</v>
      </c>
      <c r="L115">
        <f t="shared" si="5"/>
        <v>0</v>
      </c>
      <c r="M115">
        <f t="shared" si="6"/>
        <v>0</v>
      </c>
      <c r="N115">
        <f t="shared" si="7"/>
        <v>0</v>
      </c>
    </row>
    <row r="116" spans="1:14" x14ac:dyDescent="0.3">
      <c r="A116" s="1">
        <v>2</v>
      </c>
      <c r="B116" t="s">
        <v>169</v>
      </c>
      <c r="C116" t="s">
        <v>9861</v>
      </c>
      <c r="I116" t="str">
        <f t="shared" si="2"/>
        <v>N/A</v>
      </c>
      <c r="J116">
        <f t="shared" si="3"/>
        <v>541790000</v>
      </c>
      <c r="K116">
        <f t="shared" si="4"/>
        <v>0</v>
      </c>
      <c r="L116">
        <f t="shared" si="5"/>
        <v>0</v>
      </c>
      <c r="M116">
        <f t="shared" si="6"/>
        <v>0</v>
      </c>
      <c r="N116">
        <f t="shared" si="7"/>
        <v>0</v>
      </c>
    </row>
    <row r="117" spans="1:14" x14ac:dyDescent="0.3">
      <c r="A117" s="1">
        <v>3</v>
      </c>
      <c r="B117" t="s">
        <v>171</v>
      </c>
      <c r="C117" t="s">
        <v>9862</v>
      </c>
      <c r="I117" t="str">
        <f t="shared" si="2"/>
        <v>N/A</v>
      </c>
      <c r="J117">
        <f t="shared" si="3"/>
        <v>542080000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C126" t="s">
        <v>1101</v>
      </c>
      <c r="I126" t="str">
        <f t="shared" si="8"/>
        <v>N/A</v>
      </c>
      <c r="J126">
        <f t="shared" si="9"/>
        <v>0</v>
      </c>
      <c r="K126">
        <f t="shared" si="10"/>
        <v>0</v>
      </c>
      <c r="L126">
        <f t="shared" si="11"/>
        <v>0</v>
      </c>
      <c r="M126">
        <f t="shared" si="12"/>
        <v>0</v>
      </c>
      <c r="N126">
        <f t="shared" si="13"/>
        <v>0</v>
      </c>
    </row>
    <row r="127" spans="1:14" x14ac:dyDescent="0.3">
      <c r="A127" s="1">
        <v>2</v>
      </c>
      <c r="B127" t="s">
        <v>181</v>
      </c>
      <c r="C127" t="s">
        <v>182</v>
      </c>
      <c r="I127" t="str">
        <f t="shared" si="8"/>
        <v>N/A</v>
      </c>
      <c r="J127" t="str">
        <f t="shared" si="9"/>
        <v>0.10</v>
      </c>
      <c r="K127">
        <f t="shared" si="10"/>
        <v>0</v>
      </c>
      <c r="L127">
        <f t="shared" si="11"/>
        <v>0</v>
      </c>
      <c r="M127">
        <f t="shared" si="12"/>
        <v>0</v>
      </c>
      <c r="N127">
        <f t="shared" si="13"/>
        <v>0</v>
      </c>
    </row>
    <row r="128" spans="1:14" x14ac:dyDescent="0.3">
      <c r="A128" s="1">
        <v>3</v>
      </c>
      <c r="B128" t="s">
        <v>183</v>
      </c>
      <c r="C128" t="s">
        <v>7384</v>
      </c>
      <c r="I128" t="str">
        <f t="shared" si="8"/>
        <v>N/A</v>
      </c>
      <c r="J128">
        <f t="shared" si="9"/>
        <v>2.9999999999999997E-4</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C130" t="s">
        <v>1101</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C132" t="s">
        <v>9863</v>
      </c>
      <c r="I132" t="str">
        <f t="shared" si="8"/>
        <v>N/A</v>
      </c>
      <c r="J132" t="str">
        <f t="shared" si="9"/>
        <v>Aug 18, 2016</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9864</v>
      </c>
      <c r="C138" t="s">
        <v>9865</v>
      </c>
      <c r="D138" t="s">
        <v>9866</v>
      </c>
      <c r="F138">
        <v>48</v>
      </c>
      <c r="I138" t="str">
        <f t="shared" si="8"/>
        <v>N/A</v>
      </c>
      <c r="J138" t="str">
        <f t="shared" si="9"/>
        <v>CFO &amp; Exec. Director</v>
      </c>
      <c r="K138" t="str">
        <f t="shared" si="10"/>
        <v>739.65k</v>
      </c>
      <c r="L138">
        <f t="shared" si="11"/>
        <v>0</v>
      </c>
      <c r="M138">
        <f t="shared" si="12"/>
        <v>48</v>
      </c>
      <c r="N138">
        <f t="shared" si="13"/>
        <v>0</v>
      </c>
    </row>
    <row r="139" spans="1:14" x14ac:dyDescent="0.3">
      <c r="A139" s="1">
        <v>1</v>
      </c>
      <c r="B139" t="s">
        <v>9867</v>
      </c>
      <c r="C139" t="s">
        <v>9868</v>
      </c>
      <c r="I139" t="str">
        <f t="shared" si="8"/>
        <v>N/A</v>
      </c>
      <c r="J139" t="str">
        <f t="shared" si="9"/>
        <v>CEO &amp; Exec. Director</v>
      </c>
      <c r="K139">
        <f t="shared" si="10"/>
        <v>0</v>
      </c>
      <c r="L139">
        <f t="shared" si="11"/>
        <v>0</v>
      </c>
      <c r="M139">
        <f t="shared" si="12"/>
        <v>0</v>
      </c>
      <c r="N139">
        <f t="shared" si="13"/>
        <v>0</v>
      </c>
    </row>
    <row r="140" spans="1:14" x14ac:dyDescent="0.3">
      <c r="A140" s="1">
        <v>2</v>
      </c>
      <c r="B140" t="s">
        <v>9869</v>
      </c>
      <c r="C140" t="s">
        <v>7392</v>
      </c>
      <c r="I140" t="str">
        <f t="shared" si="8"/>
        <v>N/A</v>
      </c>
      <c r="J140" t="str">
        <f t="shared" si="9"/>
        <v>Chief Information Officer</v>
      </c>
      <c r="K140">
        <f t="shared" si="10"/>
        <v>0</v>
      </c>
      <c r="L140">
        <f t="shared" si="11"/>
        <v>0</v>
      </c>
      <c r="M140">
        <f t="shared" si="12"/>
        <v>0</v>
      </c>
      <c r="N140">
        <f t="shared" si="13"/>
        <v>0</v>
      </c>
    </row>
    <row r="141" spans="1:14" x14ac:dyDescent="0.3">
      <c r="A141" s="1">
        <v>3</v>
      </c>
      <c r="B141" t="s">
        <v>9870</v>
      </c>
      <c r="C141" t="s">
        <v>9871</v>
      </c>
      <c r="F141">
        <v>43</v>
      </c>
      <c r="I141" t="str">
        <f t="shared" si="8"/>
        <v>N/A</v>
      </c>
      <c r="J141" t="str">
        <f t="shared" si="9"/>
        <v>Company Sec. &amp; Group Gen. Counsel</v>
      </c>
      <c r="K141">
        <f t="shared" si="10"/>
        <v>0</v>
      </c>
      <c r="L141">
        <f t="shared" si="11"/>
        <v>0</v>
      </c>
      <c r="M141">
        <f t="shared" si="12"/>
        <v>43</v>
      </c>
      <c r="N141">
        <f t="shared" si="13"/>
        <v>0</v>
      </c>
    </row>
    <row r="142" spans="1:14" x14ac:dyDescent="0.3">
      <c r="A142" s="1">
        <v>4</v>
      </c>
      <c r="B142" t="s">
        <v>9872</v>
      </c>
      <c r="C142" t="s">
        <v>9873</v>
      </c>
      <c r="I142" t="str">
        <f t="shared" si="8"/>
        <v>N/A</v>
      </c>
      <c r="J142" t="str">
        <f t="shared" si="9"/>
        <v>Chief People Officer</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1052</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Alliance Trust</v>
      </c>
    </row>
    <row r="2" spans="1:11" x14ac:dyDescent="0.3">
      <c r="B2" t="s">
        <v>2</v>
      </c>
      <c r="C2" t="s">
        <v>1053</v>
      </c>
      <c r="K2" t="str">
        <f>LEFT(C1,FIND("(",C1) - 2)</f>
        <v>Alliance Trust PLC</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$713.00, up .14% after opening slightly below yesterday's close</v>
      </c>
    </row>
    <row r="5" spans="1:11" x14ac:dyDescent="0.3">
      <c r="K5" t="str">
        <f>"The one year target estimate for " &amp; D1 &amp; " is " &amp; TEXT(C23,"$####.00")</f>
        <v>The one year target estimate for Alliance Trust is $.00</v>
      </c>
    </row>
    <row r="6" spans="1:11" x14ac:dyDescent="0.3">
      <c r="K6" t="str">
        <f>" which would be " &amp; IF(OR(LEFT(ABS((C23-C2)/C2*100),1)="8",LEFT(ABS((C23-C2)/C2*100),2)="18"), "an ", "a ")  &amp;TEXT(ABS((C23-C2)/C2),"####.00%")&amp;IF((C23-C2)&gt;0," increase over"," decrease from")&amp;" the current price"</f>
        <v xml:space="preserve"> which would be a 100.00% decrease from the current price</v>
      </c>
    </row>
    <row r="7" spans="1:11" x14ac:dyDescent="0.3">
      <c r="A7" s="1">
        <v>0</v>
      </c>
      <c r="B7" t="s">
        <v>5</v>
      </c>
      <c r="C7" t="s">
        <v>1054</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1055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
      </c>
    </row>
    <row r="11" spans="1:11" x14ac:dyDescent="0.3">
      <c r="A11" s="1">
        <v>4</v>
      </c>
      <c r="B11" t="s">
        <v>13</v>
      </c>
      <c r="C11" t="s">
        <v>1056</v>
      </c>
      <c r="K11" t="str">
        <f>K42</f>
        <v>No positive trends</v>
      </c>
    </row>
    <row r="12" spans="1:11" x14ac:dyDescent="0.3">
      <c r="A12" s="1">
        <v>5</v>
      </c>
      <c r="B12" t="s">
        <v>15</v>
      </c>
      <c r="C12" t="s">
        <v>1057</v>
      </c>
      <c r="D12" t="str">
        <f>LEFT(C12,FIND("-",C12)-2)</f>
        <v>5.53</v>
      </c>
      <c r="E12" t="str">
        <f>TRIM(RIGHT(C12,FIND("-",C12)-1))</f>
        <v>14.00</v>
      </c>
    </row>
    <row r="13" spans="1:11" x14ac:dyDescent="0.3">
      <c r="A13" s="1">
        <v>6</v>
      </c>
      <c r="B13" t="s">
        <v>17</v>
      </c>
      <c r="C13" t="s">
        <v>1058</v>
      </c>
    </row>
    <row r="14" spans="1:11" x14ac:dyDescent="0.3">
      <c r="A14" s="1">
        <v>7</v>
      </c>
      <c r="B14" t="s">
        <v>19</v>
      </c>
      <c r="C14" t="s">
        <v>1059</v>
      </c>
    </row>
    <row r="16" spans="1:11" x14ac:dyDescent="0.3">
      <c r="A16" s="1">
        <v>0</v>
      </c>
      <c r="B16" t="s">
        <v>21</v>
      </c>
      <c r="C16" t="s">
        <v>1060</v>
      </c>
    </row>
    <row r="17" spans="1:13" x14ac:dyDescent="0.3">
      <c r="A17" s="1">
        <v>1</v>
      </c>
      <c r="B17" t="s">
        <v>23</v>
      </c>
      <c r="C17" t="s">
        <v>248</v>
      </c>
      <c r="K17" t="str">
        <f>K2 &amp; K3 &amp; ". " &amp; K4 &amp; ". " &amp; K5 &amp; K6 &amp; ". " &amp; K7 &amp; ". " &amp; K8 &amp; ". " &amp; K9 &amp; "."</f>
        <v>Alliance Trust PLC is scheduled to report earnings between Jul 20, 2017 and Jul 24, 2017. The stock is currently trading at $713.00, up .14% after opening slightly below yesterday's close. The one year target estimate for Alliance Trust is $.00 which would be a 100.00%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1061</v>
      </c>
    </row>
    <row r="19" spans="1:13" x14ac:dyDescent="0.3">
      <c r="A19" s="1">
        <v>3</v>
      </c>
      <c r="B19" t="s">
        <v>26</v>
      </c>
      <c r="C19" t="s">
        <v>1062</v>
      </c>
    </row>
    <row r="20" spans="1:13" x14ac:dyDescent="0.3">
      <c r="A20" s="1">
        <v>4</v>
      </c>
      <c r="B20" t="s">
        <v>28</v>
      </c>
      <c r="C20" t="s">
        <v>219</v>
      </c>
    </row>
    <row r="21" spans="1:13" x14ac:dyDescent="0.3">
      <c r="A21" s="1">
        <v>5</v>
      </c>
      <c r="B21" t="s">
        <v>30</v>
      </c>
      <c r="C21" t="s">
        <v>1063</v>
      </c>
    </row>
    <row r="22" spans="1:13" x14ac:dyDescent="0.3">
      <c r="A22" s="1">
        <v>6</v>
      </c>
      <c r="B22" t="s">
        <v>32</v>
      </c>
      <c r="C22" t="s">
        <v>1064</v>
      </c>
      <c r="J22">
        <f>IF(K22 &lt;&gt; "",1, 0)</f>
        <v>0</v>
      </c>
      <c r="K22" t="str">
        <f>IF(I145="pos_trend","Revenue","")</f>
        <v/>
      </c>
      <c r="L22" t="str">
        <f t="shared" ref="L22:L38" si="0">IF(EXACT(K22,UPPER(K22)),K22,LOWER(K22))</f>
        <v/>
      </c>
      <c r="M22" t="str">
        <f>L22</f>
        <v/>
      </c>
    </row>
    <row r="23" spans="1:13" x14ac:dyDescent="0.3">
      <c r="A23" s="1">
        <v>7</v>
      </c>
      <c r="B23" t="s">
        <v>33</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91</v>
      </c>
      <c r="D26" s="1" t="s">
        <v>92</v>
      </c>
      <c r="E26" s="1" t="s">
        <v>94</v>
      </c>
      <c r="F26" s="1" t="s">
        <v>96</v>
      </c>
      <c r="J26">
        <f>IF(K26 &lt;&gt; "",5, 0)</f>
        <v>0</v>
      </c>
      <c r="K26" t="str">
        <f>IF(I155="pos_trend",B155,"")</f>
        <v/>
      </c>
      <c r="L26" t="str">
        <f t="shared" si="0"/>
        <v/>
      </c>
      <c r="M26" t="str">
        <f t="shared" si="1"/>
        <v/>
      </c>
    </row>
    <row r="27" spans="1:13" x14ac:dyDescent="0.3">
      <c r="A27" s="1">
        <v>0</v>
      </c>
      <c r="B27" t="s">
        <v>40</v>
      </c>
      <c r="J27">
        <f>IF(K27 &lt;&gt; "",6, 0)</f>
        <v>0</v>
      </c>
      <c r="K27" t="str">
        <f>IF(I172="pos_trend",B172,"")</f>
        <v/>
      </c>
      <c r="L27" t="str">
        <f t="shared" si="0"/>
        <v/>
      </c>
      <c r="M27" t="str">
        <f t="shared" si="1"/>
        <v/>
      </c>
    </row>
    <row r="28" spans="1:13" x14ac:dyDescent="0.3">
      <c r="A28" s="1">
        <v>1</v>
      </c>
      <c r="B28" t="s">
        <v>41</v>
      </c>
      <c r="J28">
        <f>IF(K28 &lt;&gt; "",7, 0)</f>
        <v>0</v>
      </c>
      <c r="K28" t="str">
        <f>IF(I173="pos_trend",B173,"")</f>
        <v/>
      </c>
      <c r="L28" t="str">
        <f t="shared" si="0"/>
        <v/>
      </c>
      <c r="M28" t="str">
        <f t="shared" si="1"/>
        <v/>
      </c>
    </row>
    <row r="29" spans="1:13" x14ac:dyDescent="0.3">
      <c r="A29" s="1">
        <v>2</v>
      </c>
      <c r="B29" t="s">
        <v>42</v>
      </c>
      <c r="J29">
        <f>IF(K29 &lt;&gt; "",8, 0)</f>
        <v>0</v>
      </c>
      <c r="K29" t="str">
        <f>IF(I174="pos_trend",B174,"")</f>
        <v/>
      </c>
      <c r="L29" t="str">
        <f t="shared" si="0"/>
        <v/>
      </c>
      <c r="M29" t="str">
        <f t="shared" si="1"/>
        <v/>
      </c>
    </row>
    <row r="30" spans="1:13" x14ac:dyDescent="0.3">
      <c r="A30" s="1">
        <v>3</v>
      </c>
      <c r="B30" t="s">
        <v>43</v>
      </c>
      <c r="J30">
        <f>IF(K30 &lt;&gt; "",9, 0)</f>
        <v>0</v>
      </c>
      <c r="K30" t="str">
        <f>IF(I185="pos_trend",B185,"")</f>
        <v/>
      </c>
      <c r="L30" t="str">
        <f t="shared" si="0"/>
        <v/>
      </c>
      <c r="M30" t="str">
        <f t="shared" si="1"/>
        <v/>
      </c>
    </row>
    <row r="31" spans="1:13" x14ac:dyDescent="0.3">
      <c r="A31" s="1">
        <v>4</v>
      </c>
      <c r="B31" t="s">
        <v>44</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91</v>
      </c>
      <c r="D33" s="1" t="s">
        <v>92</v>
      </c>
      <c r="E33" s="1" t="s">
        <v>94</v>
      </c>
      <c r="F33" s="1" t="s">
        <v>96</v>
      </c>
      <c r="J33">
        <f>IF(K33 &lt;&gt; "",12, 0)</f>
        <v>0</v>
      </c>
      <c r="K33" t="str">
        <f>IF(I195="pos_trend",B195,"")</f>
        <v/>
      </c>
      <c r="L33" t="str">
        <f t="shared" si="0"/>
        <v/>
      </c>
      <c r="M33" t="str">
        <f t="shared" si="1"/>
        <v/>
      </c>
    </row>
    <row r="34" spans="1:13" x14ac:dyDescent="0.3">
      <c r="A34" s="1">
        <v>0</v>
      </c>
      <c r="B34" t="s">
        <v>40</v>
      </c>
      <c r="J34">
        <f>IF(K34 &lt;&gt; "",13, 0)</f>
        <v>0</v>
      </c>
      <c r="K34" t="str">
        <f>IF(I196="pos_trend",B196,"")</f>
        <v/>
      </c>
      <c r="L34" t="str">
        <f t="shared" si="0"/>
        <v/>
      </c>
      <c r="M34" t="str">
        <f t="shared" si="1"/>
        <v/>
      </c>
    </row>
    <row r="35" spans="1:13" x14ac:dyDescent="0.3">
      <c r="A35" s="1">
        <v>1</v>
      </c>
      <c r="B35" t="s">
        <v>41</v>
      </c>
      <c r="J35">
        <f>IF(K35 &lt;&gt; "",14, 0)</f>
        <v>0</v>
      </c>
      <c r="K35" t="str">
        <f>IF(I201="pos_trend",B201,"")</f>
        <v/>
      </c>
      <c r="L35" t="str">
        <f t="shared" si="0"/>
        <v/>
      </c>
      <c r="M35" t="str">
        <f t="shared" si="1"/>
        <v/>
      </c>
    </row>
    <row r="36" spans="1:13" x14ac:dyDescent="0.3">
      <c r="A36" s="1">
        <v>2</v>
      </c>
      <c r="B36" t="s">
        <v>42</v>
      </c>
      <c r="J36">
        <f>IF(K36 &lt;&gt; "",15, 0)</f>
        <v>0</v>
      </c>
      <c r="K36" t="str">
        <f>IF(I202="pos_trend",B202,"")</f>
        <v/>
      </c>
      <c r="L36" t="str">
        <f t="shared" si="0"/>
        <v/>
      </c>
      <c r="M36" t="str">
        <f t="shared" si="1"/>
        <v/>
      </c>
    </row>
    <row r="37" spans="1:13" x14ac:dyDescent="0.3">
      <c r="A37" s="1">
        <v>3</v>
      </c>
      <c r="B37" t="s">
        <v>43</v>
      </c>
      <c r="J37">
        <f>IF(K37 &lt;&gt; "",16, 0)</f>
        <v>0</v>
      </c>
      <c r="K37" t="str">
        <f>IF(I203="pos_trend",B203,"")</f>
        <v/>
      </c>
      <c r="L37" t="str">
        <f t="shared" si="0"/>
        <v/>
      </c>
      <c r="M37" t="str">
        <f t="shared" si="1"/>
        <v/>
      </c>
    </row>
    <row r="38" spans="1:13" x14ac:dyDescent="0.3">
      <c r="A38" s="1">
        <v>4</v>
      </c>
      <c r="B38" t="s">
        <v>53</v>
      </c>
      <c r="J38">
        <f>IF(K38 &lt;&gt; "",17, 0)</f>
        <v>0</v>
      </c>
      <c r="K38" t="str">
        <f>IF(I351="pos_trend",B351,"")</f>
        <v/>
      </c>
      <c r="L38" t="str">
        <f t="shared" si="0"/>
        <v/>
      </c>
      <c r="M38" t="str">
        <f t="shared" si="1"/>
        <v/>
      </c>
    </row>
    <row r="39" spans="1:13" x14ac:dyDescent="0.3">
      <c r="A39" s="1">
        <v>5</v>
      </c>
      <c r="B39" t="s">
        <v>55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1065</v>
      </c>
      <c r="D41" s="1" t="s">
        <v>1066</v>
      </c>
      <c r="E41" s="1" t="s">
        <v>1067</v>
      </c>
      <c r="F41" s="1" t="s">
        <v>1068</v>
      </c>
    </row>
    <row r="42" spans="1:13" x14ac:dyDescent="0.3">
      <c r="A42" s="1">
        <v>0</v>
      </c>
      <c r="B42" t="s">
        <v>63</v>
      </c>
      <c r="K42" t="str">
        <f>IF(M40&lt;&gt;"", D1 &amp; " has managed to increase " &amp; M40 &amp; " each year since " &amp; C144, "No positive trends")</f>
        <v>No positive trends</v>
      </c>
    </row>
    <row r="43" spans="1:13" x14ac:dyDescent="0.3">
      <c r="A43" s="1">
        <v>1</v>
      </c>
      <c r="B43" t="s">
        <v>66</v>
      </c>
    </row>
    <row r="44" spans="1:13" x14ac:dyDescent="0.3">
      <c r="A44" s="1">
        <v>2</v>
      </c>
      <c r="B44" t="s">
        <v>69</v>
      </c>
    </row>
    <row r="45" spans="1:13" x14ac:dyDescent="0.3">
      <c r="A45" s="1">
        <v>3</v>
      </c>
      <c r="B45" t="s">
        <v>72</v>
      </c>
    </row>
    <row r="47" spans="1:13" x14ac:dyDescent="0.3">
      <c r="B47" s="1" t="s">
        <v>75</v>
      </c>
      <c r="C47" s="1" t="s">
        <v>91</v>
      </c>
      <c r="D47" s="1" t="s">
        <v>92</v>
      </c>
      <c r="E47" s="1" t="s">
        <v>94</v>
      </c>
      <c r="F47" s="1" t="s">
        <v>96</v>
      </c>
    </row>
    <row r="48" spans="1:13" x14ac:dyDescent="0.3">
      <c r="A48" s="1">
        <v>0</v>
      </c>
      <c r="B48" t="s">
        <v>76</v>
      </c>
    </row>
    <row r="49" spans="1:14" x14ac:dyDescent="0.3">
      <c r="A49" s="1">
        <v>1</v>
      </c>
      <c r="B49" t="s">
        <v>77</v>
      </c>
    </row>
    <row r="50" spans="1:14" x14ac:dyDescent="0.3">
      <c r="A50" s="1">
        <v>2</v>
      </c>
      <c r="B50" t="s">
        <v>78</v>
      </c>
    </row>
    <row r="51" spans="1:14" x14ac:dyDescent="0.3">
      <c r="A51" s="1">
        <v>3</v>
      </c>
      <c r="B51" t="s">
        <v>79</v>
      </c>
    </row>
    <row r="52" spans="1:14" x14ac:dyDescent="0.3">
      <c r="A52" s="1">
        <v>4</v>
      </c>
      <c r="B52" t="s">
        <v>80</v>
      </c>
    </row>
    <row r="54" spans="1:14" x14ac:dyDescent="0.3">
      <c r="B54" s="1" t="s">
        <v>81</v>
      </c>
      <c r="C54" s="1" t="s">
        <v>91</v>
      </c>
      <c r="D54" s="1" t="s">
        <v>92</v>
      </c>
      <c r="E54" s="1" t="s">
        <v>94</v>
      </c>
      <c r="F54" s="1" t="s">
        <v>96</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1069</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ATST.L</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F63">
        <v>0.08</v>
      </c>
      <c r="I63" t="str">
        <f t="shared" si="2"/>
        <v>N/A</v>
      </c>
      <c r="J63">
        <f t="shared" si="3"/>
        <v>0</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F65">
        <v>0.09</v>
      </c>
      <c r="I65" t="str">
        <f t="shared" si="2"/>
        <v>N/A</v>
      </c>
      <c r="J65">
        <f t="shared" si="3"/>
        <v>0</v>
      </c>
      <c r="K65">
        <f t="shared" si="4"/>
        <v>0</v>
      </c>
      <c r="L65">
        <f t="shared" si="5"/>
        <v>0</v>
      </c>
      <c r="M65">
        <f t="shared" si="6"/>
        <v>0.09</v>
      </c>
      <c r="N65">
        <f t="shared" si="7"/>
        <v>0</v>
      </c>
    </row>
    <row r="66" spans="1:14" x14ac:dyDescent="0.3">
      <c r="A66" s="1">
        <v>5</v>
      </c>
      <c r="B66" t="s">
        <v>100</v>
      </c>
      <c r="C66" t="s">
        <v>1070</v>
      </c>
      <c r="I66" t="str">
        <f t="shared" si="2"/>
        <v>N/A</v>
      </c>
      <c r="J66">
        <f t="shared" si="3"/>
        <v>2.6000000000000003E-3</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1060</v>
      </c>
      <c r="I68" t="str">
        <f t="shared" si="2"/>
        <v>N/A</v>
      </c>
      <c r="J68">
        <f t="shared" si="3"/>
        <v>2540000000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1061</v>
      </c>
      <c r="I70" t="str">
        <f t="shared" si="2"/>
        <v>N/A</v>
      </c>
      <c r="J70" t="str">
        <f t="shared" si="3"/>
        <v>5.83</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1071</v>
      </c>
      <c r="I73" t="str">
        <f t="shared" si="2"/>
        <v>N/A</v>
      </c>
      <c r="J73" t="str">
        <f t="shared" si="3"/>
        <v>3.74</v>
      </c>
      <c r="K73">
        <f t="shared" si="4"/>
        <v>0</v>
      </c>
      <c r="L73">
        <f t="shared" si="5"/>
        <v>0</v>
      </c>
      <c r="M73">
        <f t="shared" si="6"/>
        <v>0</v>
      </c>
      <c r="N73">
        <f t="shared" si="7"/>
        <v>0</v>
      </c>
    </row>
    <row r="74" spans="1:14" x14ac:dyDescent="0.3">
      <c r="A74" s="1">
        <v>6</v>
      </c>
      <c r="B74" t="s">
        <v>111</v>
      </c>
      <c r="C74" t="s">
        <v>1072</v>
      </c>
      <c r="I74" t="str">
        <f t="shared" si="2"/>
        <v>N/A</v>
      </c>
      <c r="J74" t="str">
        <f t="shared" si="3"/>
        <v>106.82</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116</v>
      </c>
      <c r="I79" t="str">
        <f t="shared" si="2"/>
        <v>N/A</v>
      </c>
      <c r="J79" t="str">
        <f t="shared" si="3"/>
        <v>Dec 31, 2016</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1073</v>
      </c>
      <c r="I81" t="str">
        <f t="shared" si="2"/>
        <v>N/A</v>
      </c>
      <c r="J81">
        <f t="shared" si="3"/>
        <v>0.93010000000000004</v>
      </c>
      <c r="K81">
        <f t="shared" si="4"/>
        <v>0</v>
      </c>
      <c r="L81">
        <f t="shared" si="5"/>
        <v>0</v>
      </c>
      <c r="M81">
        <f t="shared" si="6"/>
        <v>0</v>
      </c>
      <c r="N81">
        <f t="shared" si="7"/>
        <v>0</v>
      </c>
    </row>
    <row r="82" spans="1:14" x14ac:dyDescent="0.3">
      <c r="A82" s="1">
        <v>1</v>
      </c>
      <c r="B82" t="s">
        <v>121</v>
      </c>
      <c r="C82" t="s">
        <v>1074</v>
      </c>
      <c r="I82" t="str">
        <f t="shared" si="2"/>
        <v>N/A</v>
      </c>
      <c r="J82">
        <f t="shared" si="3"/>
        <v>0.97530000000000006</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1075</v>
      </c>
      <c r="I84" t="str">
        <f t="shared" si="2"/>
        <v>N/A</v>
      </c>
      <c r="J84">
        <f t="shared" si="3"/>
        <v>0.11990000000000001</v>
      </c>
      <c r="K84">
        <f t="shared" si="4"/>
        <v>0</v>
      </c>
      <c r="L84">
        <f t="shared" si="5"/>
        <v>0</v>
      </c>
      <c r="M84">
        <f t="shared" si="6"/>
        <v>0</v>
      </c>
      <c r="N84">
        <f t="shared" si="7"/>
        <v>0</v>
      </c>
    </row>
    <row r="85" spans="1:14" x14ac:dyDescent="0.3">
      <c r="A85" s="1">
        <v>1</v>
      </c>
      <c r="B85" t="s">
        <v>124</v>
      </c>
      <c r="C85" t="s">
        <v>1076</v>
      </c>
      <c r="I85" t="str">
        <f t="shared" si="2"/>
        <v>N/A</v>
      </c>
      <c r="J85">
        <f t="shared" si="3"/>
        <v>0.20300000000000001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1077</v>
      </c>
      <c r="I87" t="str">
        <f t="shared" si="2"/>
        <v>N/A</v>
      </c>
      <c r="J87">
        <f t="shared" si="3"/>
        <v>678780000</v>
      </c>
      <c r="K87">
        <f t="shared" si="4"/>
        <v>0</v>
      </c>
      <c r="L87">
        <f t="shared" si="5"/>
        <v>0</v>
      </c>
      <c r="M87">
        <f t="shared" si="6"/>
        <v>0</v>
      </c>
      <c r="N87">
        <f t="shared" si="7"/>
        <v>0</v>
      </c>
    </row>
    <row r="88" spans="1:14" x14ac:dyDescent="0.3">
      <c r="A88" s="1">
        <v>1</v>
      </c>
      <c r="B88" t="s">
        <v>128</v>
      </c>
      <c r="C88" t="s">
        <v>1078</v>
      </c>
      <c r="I88" t="str">
        <f t="shared" si="2"/>
        <v>N/A</v>
      </c>
      <c r="J88" t="str">
        <f t="shared" si="3"/>
        <v>1.32</v>
      </c>
      <c r="K88">
        <f t="shared" si="4"/>
        <v>0</v>
      </c>
      <c r="L88">
        <f t="shared" si="5"/>
        <v>0</v>
      </c>
      <c r="M88">
        <f t="shared" si="6"/>
        <v>0</v>
      </c>
      <c r="N88">
        <f t="shared" si="7"/>
        <v>0</v>
      </c>
    </row>
    <row r="89" spans="1:14" x14ac:dyDescent="0.3">
      <c r="A89" s="1">
        <v>2</v>
      </c>
      <c r="B89" t="s">
        <v>130</v>
      </c>
      <c r="C89" t="s">
        <v>1079</v>
      </c>
      <c r="I89" t="str">
        <f t="shared" si="2"/>
        <v>N/A</v>
      </c>
      <c r="J89">
        <f t="shared" si="3"/>
        <v>2.2190000000000003</v>
      </c>
      <c r="K89">
        <f t="shared" si="4"/>
        <v>0</v>
      </c>
      <c r="L89">
        <f t="shared" si="5"/>
        <v>0</v>
      </c>
      <c r="M89">
        <f t="shared" si="6"/>
        <v>0</v>
      </c>
      <c r="N89">
        <f t="shared" si="7"/>
        <v>0</v>
      </c>
    </row>
    <row r="90" spans="1:14" x14ac:dyDescent="0.3">
      <c r="A90" s="1">
        <v>3</v>
      </c>
      <c r="B90" t="s">
        <v>132</v>
      </c>
      <c r="C90" t="s">
        <v>1080</v>
      </c>
      <c r="I90" t="str">
        <f t="shared" si="2"/>
        <v>N/A</v>
      </c>
      <c r="J90">
        <f t="shared" si="3"/>
        <v>679000000</v>
      </c>
      <c r="K90">
        <f t="shared" si="4"/>
        <v>0</v>
      </c>
      <c r="L90">
        <f t="shared" si="5"/>
        <v>0</v>
      </c>
      <c r="M90">
        <f t="shared" si="6"/>
        <v>0</v>
      </c>
      <c r="N90">
        <f t="shared" si="7"/>
        <v>0</v>
      </c>
    </row>
    <row r="91" spans="1:14" x14ac:dyDescent="0.3">
      <c r="A91" s="1">
        <v>4</v>
      </c>
      <c r="B91" t="s">
        <v>134</v>
      </c>
      <c r="C91" t="s">
        <v>1081</v>
      </c>
      <c r="I91" t="str">
        <f t="shared" si="2"/>
        <v>N/A</v>
      </c>
      <c r="J91">
        <f t="shared" si="3"/>
        <v>662060000</v>
      </c>
      <c r="K91">
        <f t="shared" si="4"/>
        <v>0</v>
      </c>
      <c r="L91">
        <f t="shared" si="5"/>
        <v>0</v>
      </c>
      <c r="M91">
        <f t="shared" si="6"/>
        <v>0</v>
      </c>
      <c r="N91">
        <f t="shared" si="7"/>
        <v>0</v>
      </c>
    </row>
    <row r="92" spans="1:14" x14ac:dyDescent="0.3">
      <c r="A92" s="1">
        <v>5</v>
      </c>
      <c r="B92" t="s">
        <v>136</v>
      </c>
      <c r="C92" t="s">
        <v>1082</v>
      </c>
      <c r="I92" t="str">
        <f t="shared" si="2"/>
        <v>N/A</v>
      </c>
      <c r="J92">
        <f t="shared" si="3"/>
        <v>631330000</v>
      </c>
      <c r="K92">
        <f t="shared" si="4"/>
        <v>0</v>
      </c>
      <c r="L92">
        <f t="shared" si="5"/>
        <v>0</v>
      </c>
      <c r="M92">
        <f t="shared" si="6"/>
        <v>0</v>
      </c>
      <c r="N92">
        <f t="shared" si="7"/>
        <v>0</v>
      </c>
    </row>
    <row r="93" spans="1:14" x14ac:dyDescent="0.3">
      <c r="A93" s="1">
        <v>6</v>
      </c>
      <c r="B93" t="s">
        <v>138</v>
      </c>
      <c r="C93" t="s">
        <v>1062</v>
      </c>
      <c r="I93" t="str">
        <f t="shared" si="2"/>
        <v>N/A</v>
      </c>
      <c r="J93" t="str">
        <f t="shared" si="3"/>
        <v>122.2</v>
      </c>
      <c r="K93">
        <f t="shared" si="4"/>
        <v>0</v>
      </c>
      <c r="L93">
        <f t="shared" si="5"/>
        <v>0</v>
      </c>
      <c r="M93">
        <f t="shared" si="6"/>
        <v>0</v>
      </c>
      <c r="N93">
        <f t="shared" si="7"/>
        <v>0</v>
      </c>
    </row>
    <row r="94" spans="1:14" x14ac:dyDescent="0.3">
      <c r="A94" s="1">
        <v>7</v>
      </c>
      <c r="B94" t="s">
        <v>139</v>
      </c>
      <c r="C94" t="s">
        <v>1083</v>
      </c>
      <c r="I94" t="str">
        <f t="shared" si="2"/>
        <v>N/A</v>
      </c>
      <c r="J94">
        <f t="shared" si="3"/>
        <v>2.9160000000000004</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1084</v>
      </c>
      <c r="I96" t="str">
        <f t="shared" si="2"/>
        <v>N/A</v>
      </c>
      <c r="J96">
        <f t="shared" si="3"/>
        <v>51090000</v>
      </c>
      <c r="K96">
        <f t="shared" si="4"/>
        <v>0</v>
      </c>
      <c r="L96">
        <f t="shared" si="5"/>
        <v>0</v>
      </c>
      <c r="M96">
        <f t="shared" si="6"/>
        <v>0</v>
      </c>
      <c r="N96">
        <f t="shared" si="7"/>
        <v>0</v>
      </c>
    </row>
    <row r="97" spans="1:14" x14ac:dyDescent="0.3">
      <c r="A97" s="1">
        <v>1</v>
      </c>
      <c r="B97" t="s">
        <v>142</v>
      </c>
      <c r="C97" t="s">
        <v>1085</v>
      </c>
      <c r="I97" t="str">
        <f t="shared" si="2"/>
        <v>N/A</v>
      </c>
      <c r="J97" t="str">
        <f t="shared" si="3"/>
        <v>0.1</v>
      </c>
      <c r="K97">
        <f t="shared" si="4"/>
        <v>0</v>
      </c>
      <c r="L97">
        <f t="shared" si="5"/>
        <v>0</v>
      </c>
      <c r="M97">
        <f t="shared" si="6"/>
        <v>0</v>
      </c>
      <c r="N97">
        <f t="shared" si="7"/>
        <v>0</v>
      </c>
    </row>
    <row r="98" spans="1:14" x14ac:dyDescent="0.3">
      <c r="A98" s="1">
        <v>2</v>
      </c>
      <c r="B98" t="s">
        <v>144</v>
      </c>
      <c r="C98" t="s">
        <v>1086</v>
      </c>
      <c r="I98" t="str">
        <f t="shared" si="2"/>
        <v>N/A</v>
      </c>
      <c r="J98">
        <f t="shared" si="3"/>
        <v>238800000</v>
      </c>
      <c r="K98">
        <f t="shared" si="4"/>
        <v>0</v>
      </c>
      <c r="L98">
        <f t="shared" si="5"/>
        <v>0</v>
      </c>
      <c r="M98">
        <f t="shared" si="6"/>
        <v>0</v>
      </c>
      <c r="N98">
        <f t="shared" si="7"/>
        <v>0</v>
      </c>
    </row>
    <row r="99" spans="1:14" x14ac:dyDescent="0.3">
      <c r="A99" s="1">
        <v>3</v>
      </c>
      <c r="B99" t="s">
        <v>146</v>
      </c>
      <c r="C99" t="s">
        <v>1087</v>
      </c>
      <c r="I99" t="str">
        <f t="shared" si="2"/>
        <v>N/A</v>
      </c>
      <c r="J99" t="str">
        <f t="shared" si="3"/>
        <v>7.27</v>
      </c>
      <c r="K99">
        <f t="shared" si="4"/>
        <v>0</v>
      </c>
      <c r="L99">
        <f t="shared" si="5"/>
        <v>0</v>
      </c>
      <c r="M99">
        <f t="shared" si="6"/>
        <v>0</v>
      </c>
      <c r="N99">
        <f t="shared" si="7"/>
        <v>0</v>
      </c>
    </row>
    <row r="100" spans="1:14" x14ac:dyDescent="0.3">
      <c r="A100" s="1">
        <v>4</v>
      </c>
      <c r="B100" t="s">
        <v>148</v>
      </c>
      <c r="C100" t="s">
        <v>1088</v>
      </c>
      <c r="I100" t="str">
        <f t="shared" si="2"/>
        <v>N/A</v>
      </c>
      <c r="J100" t="str">
        <f t="shared" si="3"/>
        <v>0.46</v>
      </c>
      <c r="K100">
        <f t="shared" si="4"/>
        <v>0</v>
      </c>
      <c r="L100">
        <f t="shared" si="5"/>
        <v>0</v>
      </c>
      <c r="M100">
        <f t="shared" si="6"/>
        <v>0</v>
      </c>
      <c r="N100">
        <f t="shared" si="7"/>
        <v>0</v>
      </c>
    </row>
    <row r="101" spans="1:14" x14ac:dyDescent="0.3">
      <c r="A101" s="1">
        <v>5</v>
      </c>
      <c r="B101" t="s">
        <v>149</v>
      </c>
      <c r="C101" t="s">
        <v>1089</v>
      </c>
      <c r="I101" t="str">
        <f t="shared" si="2"/>
        <v>N/A</v>
      </c>
      <c r="J101" t="str">
        <f t="shared" si="3"/>
        <v>6.68</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1090</v>
      </c>
      <c r="I103" t="str">
        <f t="shared" si="2"/>
        <v>N/A</v>
      </c>
      <c r="J103">
        <f t="shared" si="3"/>
        <v>39560000</v>
      </c>
      <c r="K103">
        <f t="shared" si="4"/>
        <v>0</v>
      </c>
      <c r="L103">
        <f t="shared" si="5"/>
        <v>0</v>
      </c>
      <c r="M103">
        <f t="shared" si="6"/>
        <v>0</v>
      </c>
      <c r="N103">
        <f t="shared" si="7"/>
        <v>0</v>
      </c>
    </row>
    <row r="104" spans="1:14" x14ac:dyDescent="0.3">
      <c r="A104" s="1">
        <v>1</v>
      </c>
      <c r="B104" t="s">
        <v>152</v>
      </c>
      <c r="C104" t="s">
        <v>1091</v>
      </c>
      <c r="I104" t="str">
        <f t="shared" si="2"/>
        <v>N/A</v>
      </c>
      <c r="J104">
        <f t="shared" si="3"/>
        <v>408930000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248</v>
      </c>
      <c r="I106" t="str">
        <f t="shared" si="2"/>
        <v>N/A</v>
      </c>
      <c r="J106" t="str">
        <f t="shared" si="3"/>
        <v>0.91</v>
      </c>
      <c r="K106">
        <f t="shared" si="4"/>
        <v>0</v>
      </c>
      <c r="L106">
        <f t="shared" si="5"/>
        <v>0</v>
      </c>
      <c r="M106">
        <f t="shared" si="6"/>
        <v>0</v>
      </c>
      <c r="N106">
        <f t="shared" si="7"/>
        <v>0</v>
      </c>
    </row>
    <row r="107" spans="1:14" x14ac:dyDescent="0.3">
      <c r="A107" s="1">
        <v>1</v>
      </c>
      <c r="B107" t="s">
        <v>153</v>
      </c>
      <c r="C107" t="s">
        <v>1092</v>
      </c>
      <c r="I107" t="str">
        <f t="shared" si="2"/>
        <v>N/A</v>
      </c>
      <c r="J107">
        <f t="shared" si="3"/>
        <v>113.66840000000001</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1093</v>
      </c>
      <c r="I109" t="str">
        <f t="shared" si="2"/>
        <v>N/A</v>
      </c>
      <c r="J109" t="str">
        <f t="shared" si="3"/>
        <v>714.00</v>
      </c>
      <c r="K109">
        <f t="shared" si="4"/>
        <v>0</v>
      </c>
      <c r="L109">
        <f t="shared" si="5"/>
        <v>0</v>
      </c>
      <c r="M109">
        <f t="shared" si="6"/>
        <v>0</v>
      </c>
      <c r="N109">
        <f t="shared" si="7"/>
        <v>0</v>
      </c>
    </row>
    <row r="110" spans="1:14" x14ac:dyDescent="0.3">
      <c r="A110" s="1">
        <v>4</v>
      </c>
      <c r="B110" t="s">
        <v>159</v>
      </c>
      <c r="C110" t="s">
        <v>1094</v>
      </c>
      <c r="I110" t="str">
        <f t="shared" si="2"/>
        <v>N/A</v>
      </c>
      <c r="J110" t="str">
        <f t="shared" si="3"/>
        <v>5.53</v>
      </c>
      <c r="K110">
        <f t="shared" si="4"/>
        <v>0</v>
      </c>
      <c r="L110">
        <f t="shared" si="5"/>
        <v>0</v>
      </c>
      <c r="M110">
        <f t="shared" si="6"/>
        <v>0</v>
      </c>
      <c r="N110">
        <f t="shared" si="7"/>
        <v>0</v>
      </c>
    </row>
    <row r="111" spans="1:14" x14ac:dyDescent="0.3">
      <c r="A111" s="1">
        <v>5</v>
      </c>
      <c r="B111" t="s">
        <v>161</v>
      </c>
      <c r="C111" t="s">
        <v>1095</v>
      </c>
      <c r="I111" t="str">
        <f t="shared" si="2"/>
        <v>N/A</v>
      </c>
      <c r="J111" t="str">
        <f t="shared" si="3"/>
        <v>7.42</v>
      </c>
      <c r="K111">
        <f t="shared" si="4"/>
        <v>0</v>
      </c>
      <c r="L111">
        <f t="shared" si="5"/>
        <v>0</v>
      </c>
      <c r="M111">
        <f t="shared" si="6"/>
        <v>0</v>
      </c>
      <c r="N111">
        <f t="shared" si="7"/>
        <v>0</v>
      </c>
    </row>
    <row r="112" spans="1:14" x14ac:dyDescent="0.3">
      <c r="A112" s="1">
        <v>6</v>
      </c>
      <c r="B112" t="s">
        <v>163</v>
      </c>
      <c r="C112" t="s">
        <v>1096</v>
      </c>
      <c r="I112" t="str">
        <f t="shared" si="2"/>
        <v>N/A</v>
      </c>
      <c r="J112" t="str">
        <f t="shared" si="3"/>
        <v>7.12</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1097</v>
      </c>
      <c r="I114" t="str">
        <f t="shared" si="2"/>
        <v>N/A</v>
      </c>
      <c r="J114" t="str">
        <f t="shared" si="3"/>
        <v>66.4k</v>
      </c>
      <c r="K114">
        <f t="shared" si="4"/>
        <v>0</v>
      </c>
      <c r="L114">
        <f t="shared" si="5"/>
        <v>0</v>
      </c>
      <c r="M114">
        <f t="shared" si="6"/>
        <v>0</v>
      </c>
      <c r="N114">
        <f t="shared" si="7"/>
        <v>0</v>
      </c>
    </row>
    <row r="115" spans="1:14" x14ac:dyDescent="0.3">
      <c r="A115" s="1">
        <v>1</v>
      </c>
      <c r="B115" t="s">
        <v>167</v>
      </c>
      <c r="C115" t="s">
        <v>1098</v>
      </c>
      <c r="I115" t="str">
        <f t="shared" si="2"/>
        <v>N/A</v>
      </c>
      <c r="J115" t="str">
        <f t="shared" si="3"/>
        <v>255.66k</v>
      </c>
      <c r="K115">
        <f t="shared" si="4"/>
        <v>0</v>
      </c>
      <c r="L115">
        <f t="shared" si="5"/>
        <v>0</v>
      </c>
      <c r="M115">
        <f t="shared" si="6"/>
        <v>0</v>
      </c>
      <c r="N115">
        <f t="shared" si="7"/>
        <v>0</v>
      </c>
    </row>
    <row r="116" spans="1:14" x14ac:dyDescent="0.3">
      <c r="A116" s="1">
        <v>2</v>
      </c>
      <c r="B116" t="s">
        <v>169</v>
      </c>
      <c r="C116" t="s">
        <v>1099</v>
      </c>
      <c r="I116" t="str">
        <f t="shared" si="2"/>
        <v>N/A</v>
      </c>
      <c r="J116">
        <f t="shared" si="3"/>
        <v>356280000</v>
      </c>
      <c r="K116">
        <f t="shared" si="4"/>
        <v>0</v>
      </c>
      <c r="L116">
        <f t="shared" si="5"/>
        <v>0</v>
      </c>
      <c r="M116">
        <f t="shared" si="6"/>
        <v>0</v>
      </c>
      <c r="N116">
        <f t="shared" si="7"/>
        <v>0</v>
      </c>
    </row>
    <row r="117" spans="1:14" x14ac:dyDescent="0.3">
      <c r="A117" s="1">
        <v>3</v>
      </c>
      <c r="B117" t="s">
        <v>171</v>
      </c>
      <c r="C117" t="s">
        <v>1100</v>
      </c>
      <c r="I117" t="str">
        <f t="shared" si="2"/>
        <v>N/A</v>
      </c>
      <c r="J117">
        <f t="shared" si="3"/>
        <v>286690000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C126" t="s">
        <v>1101</v>
      </c>
      <c r="I126" t="str">
        <f t="shared" si="8"/>
        <v>N/A</v>
      </c>
      <c r="J126">
        <f t="shared" si="9"/>
        <v>0</v>
      </c>
      <c r="K126">
        <f t="shared" si="10"/>
        <v>0</v>
      </c>
      <c r="L126">
        <f t="shared" si="11"/>
        <v>0</v>
      </c>
      <c r="M126">
        <f t="shared" si="12"/>
        <v>0</v>
      </c>
      <c r="N126">
        <f t="shared" si="13"/>
        <v>0</v>
      </c>
    </row>
    <row r="127" spans="1:14" x14ac:dyDescent="0.3">
      <c r="A127" s="1">
        <v>2</v>
      </c>
      <c r="B127" t="s">
        <v>181</v>
      </c>
      <c r="C127" t="s">
        <v>250</v>
      </c>
      <c r="I127" t="str">
        <f t="shared" si="8"/>
        <v>N/A</v>
      </c>
      <c r="J127" t="str">
        <f t="shared" si="9"/>
        <v>0.13</v>
      </c>
      <c r="K127">
        <f t="shared" si="10"/>
        <v>0</v>
      </c>
      <c r="L127">
        <f t="shared" si="11"/>
        <v>0</v>
      </c>
      <c r="M127">
        <f t="shared" si="12"/>
        <v>0</v>
      </c>
      <c r="N127">
        <f t="shared" si="13"/>
        <v>0</v>
      </c>
    </row>
    <row r="128" spans="1:14" x14ac:dyDescent="0.3">
      <c r="A128" s="1">
        <v>3</v>
      </c>
      <c r="B128" t="s">
        <v>183</v>
      </c>
      <c r="C128" t="s">
        <v>1102</v>
      </c>
      <c r="I128" t="str">
        <f t="shared" si="8"/>
        <v>N/A</v>
      </c>
      <c r="J128">
        <f t="shared" si="9"/>
        <v>2.0000000000000001E-4</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C130" t="s">
        <v>1101</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C132" t="s">
        <v>1103</v>
      </c>
      <c r="I132" t="str">
        <f t="shared" si="8"/>
        <v>N/A</v>
      </c>
      <c r="J132" t="str">
        <f t="shared" si="9"/>
        <v>Jun 8, 2017</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1104</v>
      </c>
      <c r="C138" t="s">
        <v>1105</v>
      </c>
      <c r="I138" t="str">
        <f t="shared" si="8"/>
        <v>N/A</v>
      </c>
      <c r="J138" t="str">
        <f t="shared" si="9"/>
        <v>Head of Equities</v>
      </c>
      <c r="K138">
        <f t="shared" si="10"/>
        <v>0</v>
      </c>
      <c r="L138">
        <f t="shared" si="11"/>
        <v>0</v>
      </c>
      <c r="M138">
        <f t="shared" si="12"/>
        <v>0</v>
      </c>
      <c r="N138">
        <f t="shared" si="13"/>
        <v>0</v>
      </c>
    </row>
    <row r="139" spans="1:14" x14ac:dyDescent="0.3">
      <c r="A139" s="1">
        <v>1</v>
      </c>
      <c r="B139" t="s">
        <v>1106</v>
      </c>
      <c r="C139" t="s">
        <v>1107</v>
      </c>
      <c r="I139" t="str">
        <f t="shared" si="8"/>
        <v>N/A</v>
      </c>
      <c r="J139" t="str">
        <f t="shared" si="9"/>
        <v>Head of Asian Equities</v>
      </c>
      <c r="K139">
        <f t="shared" si="10"/>
        <v>0</v>
      </c>
      <c r="L139">
        <f t="shared" si="11"/>
        <v>0</v>
      </c>
      <c r="M139">
        <f t="shared" si="12"/>
        <v>0</v>
      </c>
      <c r="N139">
        <f t="shared" si="13"/>
        <v>0</v>
      </c>
    </row>
    <row r="140" spans="1:14" x14ac:dyDescent="0.3">
      <c r="A140" s="1">
        <v>2</v>
      </c>
      <c r="B140" t="s">
        <v>1108</v>
      </c>
      <c r="C140" t="s">
        <v>1109</v>
      </c>
      <c r="I140" t="str">
        <f t="shared" si="8"/>
        <v>N/A</v>
      </c>
      <c r="J140" t="str">
        <f t="shared" si="9"/>
        <v>Head of Fixed Income and Head of Bonds</v>
      </c>
      <c r="K140">
        <f t="shared" si="10"/>
        <v>0</v>
      </c>
      <c r="L140">
        <f t="shared" si="11"/>
        <v>0</v>
      </c>
      <c r="M140">
        <f t="shared" si="12"/>
        <v>0</v>
      </c>
      <c r="N140">
        <f t="shared" si="13"/>
        <v>0</v>
      </c>
    </row>
    <row r="141" spans="1:14" x14ac:dyDescent="0.3">
      <c r="A141" s="1">
        <v>3</v>
      </c>
      <c r="B141" t="s">
        <v>1110</v>
      </c>
      <c r="C141" t="s">
        <v>1111</v>
      </c>
      <c r="I141" t="str">
        <f t="shared" si="8"/>
        <v>N/A</v>
      </c>
      <c r="J141" t="str">
        <f t="shared" si="9"/>
        <v>Managing Director of Alliance Trust Savings</v>
      </c>
      <c r="K141">
        <f t="shared" si="10"/>
        <v>0</v>
      </c>
      <c r="L141">
        <f t="shared" si="11"/>
        <v>0</v>
      </c>
      <c r="M141">
        <f t="shared" si="12"/>
        <v>0</v>
      </c>
      <c r="N141">
        <f t="shared" si="13"/>
        <v>0</v>
      </c>
    </row>
    <row r="142" spans="1:14" x14ac:dyDescent="0.3">
      <c r="A142" s="1">
        <v>4</v>
      </c>
      <c r="B142" t="s">
        <v>1112</v>
      </c>
      <c r="C142" t="s">
        <v>1105</v>
      </c>
      <c r="I142" t="str">
        <f t="shared" si="8"/>
        <v>N/A</v>
      </c>
      <c r="J142" t="str">
        <f t="shared" si="9"/>
        <v>Head of Equities</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9874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Monro Muffler Brake</v>
      </c>
    </row>
    <row r="2" spans="1:11" x14ac:dyDescent="0.3">
      <c r="B2" t="s">
        <v>2</v>
      </c>
      <c r="C2" t="s">
        <v>9875</v>
      </c>
      <c r="K2" t="str">
        <f>LEFT(C1,FIND("(",C1) - 2)</f>
        <v>Monro Muffler Brake,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$41.65, at the same price after opening slightly below yesterday's close</v>
      </c>
    </row>
    <row r="5" spans="1:11" x14ac:dyDescent="0.3">
      <c r="K5" t="str">
        <f>"The one year target estimate for " &amp; D1 &amp; " is " &amp; TEXT(C23,"$####.00")</f>
        <v>The one year target estimate for Monro Muffler Brake is $58.44</v>
      </c>
    </row>
    <row r="6" spans="1:11" x14ac:dyDescent="0.3">
      <c r="K6" t="str">
        <f>" which would be " &amp; IF(OR(LEFT(ABS((C23-C2)/C2*100),1)="8",LEFT(ABS((C23-C2)/C2*100),2)="18"), "an ", "a ")  &amp;TEXT(ABS((C23-C2)/C2),"####.00%")&amp;IF((C23-C2)&gt;0," increase over"," decrease from")&amp;" the current price"</f>
        <v xml:space="preserve"> which would be a 40.31% increase over the current price</v>
      </c>
    </row>
    <row r="7" spans="1:11" x14ac:dyDescent="0.3">
      <c r="A7" s="1">
        <v>0</v>
      </c>
      <c r="B7" t="s">
        <v>5</v>
      </c>
      <c r="C7" t="s">
        <v>9875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3.7% over last quarter based on the average of 9 analyst estimates (Yahoo Finance)</v>
      </c>
    </row>
    <row r="8" spans="1:11" x14ac:dyDescent="0.3">
      <c r="A8" s="1">
        <v>1</v>
      </c>
      <c r="B8" t="s">
        <v>7</v>
      </c>
      <c r="C8" t="s">
        <v>9876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9877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9878</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$0.23 in the 2 months leading up to the earnings report</v>
      </c>
    </row>
    <row r="11" spans="1:11" x14ac:dyDescent="0.3">
      <c r="A11" s="1">
        <v>4</v>
      </c>
      <c r="B11" t="s">
        <v>13</v>
      </c>
      <c r="C11" t="s">
        <v>9879</v>
      </c>
      <c r="K11" t="str">
        <f>K42</f>
        <v>Monro Muffler Brake has managed to increase revenue, gross income, and EBITDA each year since 2013</v>
      </c>
    </row>
    <row r="12" spans="1:11" x14ac:dyDescent="0.3">
      <c r="A12" s="1">
        <v>5</v>
      </c>
      <c r="B12" t="s">
        <v>15</v>
      </c>
      <c r="C12" t="s">
        <v>9880</v>
      </c>
      <c r="D12" t="str">
        <f>LEFT(C12,FIND("-",C12)-2)</f>
        <v>39.65</v>
      </c>
      <c r="E12" t="str">
        <f>TRIM(RIGHT(C12,FIND("-",C12)-1))</f>
        <v>66.48</v>
      </c>
    </row>
    <row r="13" spans="1:11" x14ac:dyDescent="0.3">
      <c r="A13" s="1">
        <v>6</v>
      </c>
      <c r="B13" t="s">
        <v>17</v>
      </c>
      <c r="C13" t="s">
        <v>9881</v>
      </c>
    </row>
    <row r="14" spans="1:11" x14ac:dyDescent="0.3">
      <c r="A14" s="1">
        <v>7</v>
      </c>
      <c r="B14" t="s">
        <v>19</v>
      </c>
      <c r="C14" t="s">
        <v>9882</v>
      </c>
    </row>
    <row r="16" spans="1:11" x14ac:dyDescent="0.3">
      <c r="A16" s="1">
        <v>0</v>
      </c>
      <c r="B16" t="s">
        <v>21</v>
      </c>
      <c r="C16" t="s">
        <v>3789</v>
      </c>
    </row>
    <row r="17" spans="1:13" x14ac:dyDescent="0.3">
      <c r="A17" s="1">
        <v>1</v>
      </c>
      <c r="B17" t="s">
        <v>23</v>
      </c>
      <c r="C17" t="s">
        <v>9883</v>
      </c>
      <c r="K17" t="str">
        <f>K2 &amp; K3 &amp; ". " &amp; K4 &amp; ". " &amp; K5 &amp; K6 &amp; ". " &amp; K7 &amp; ". " &amp; K8 &amp; ". " &amp; K9 &amp; "."</f>
        <v>Monro Muffler Brake, Inc. is scheduled to report earnings on Jul 20, 2017. The stock is currently trading at $41.65, at the same price after opening slightly below yesterday's close. The one year target estimate for Monro Muffler Brake is $58.44 which would be a 40.31% increase over the current price. Earnings are expected to increase by 3.7% over last quarter based on the average of 9 analyst estimates (Yahoo Finance). The stock is trading in the low end of its 52-week range. Over the last 4 quarters, we've seen a positive earnings surprise 3 times, and a negative earnings surprise 1 time.</v>
      </c>
    </row>
    <row r="18" spans="1:13" x14ac:dyDescent="0.3">
      <c r="A18" s="1">
        <v>2</v>
      </c>
      <c r="B18" t="s">
        <v>24</v>
      </c>
      <c r="C18" t="s">
        <v>9884</v>
      </c>
    </row>
    <row r="19" spans="1:13" x14ac:dyDescent="0.3">
      <c r="A19" s="1">
        <v>3</v>
      </c>
      <c r="B19" t="s">
        <v>26</v>
      </c>
      <c r="C19" t="s">
        <v>9885</v>
      </c>
    </row>
    <row r="20" spans="1:13" x14ac:dyDescent="0.3">
      <c r="A20" s="1">
        <v>4</v>
      </c>
      <c r="B20" t="s">
        <v>28</v>
      </c>
      <c r="C20" t="s">
        <v>1203</v>
      </c>
    </row>
    <row r="21" spans="1:13" x14ac:dyDescent="0.3">
      <c r="A21" s="1">
        <v>5</v>
      </c>
      <c r="B21" t="s">
        <v>30</v>
      </c>
      <c r="C21" t="s">
        <v>9886</v>
      </c>
    </row>
    <row r="22" spans="1:13" x14ac:dyDescent="0.3">
      <c r="A22" s="1">
        <v>6</v>
      </c>
      <c r="B22" t="s">
        <v>32</v>
      </c>
      <c r="C22" t="s">
        <v>9887</v>
      </c>
      <c r="J22">
        <f>IF(K22 &lt;&gt; "",1, 0)</f>
        <v>1</v>
      </c>
      <c r="K22" t="str">
        <f>IF(I145="pos_trend","Revenue","")</f>
        <v>Revenue</v>
      </c>
      <c r="L22" t="str">
        <f t="shared" ref="L22:L38" si="0">IF(EXACT(K22,UPPER(K22)),K22,LOWER(K22))</f>
        <v>revenue</v>
      </c>
      <c r="M22" t="str">
        <f>L22</f>
        <v>revenue</v>
      </c>
    </row>
    <row r="23" spans="1:13" x14ac:dyDescent="0.3">
      <c r="A23" s="1">
        <v>7</v>
      </c>
      <c r="B23" t="s">
        <v>33</v>
      </c>
      <c r="C23" t="s">
        <v>9888</v>
      </c>
      <c r="J23">
        <f>IF(K23 &lt;&gt; "",2, 0)</f>
        <v>0</v>
      </c>
      <c r="K23" t="str">
        <f>IF(I146="pos_trend",B146,"")</f>
        <v/>
      </c>
      <c r="L23" t="str">
        <f t="shared" si="0"/>
        <v/>
      </c>
      <c r="M23" t="str">
        <f t="shared" ref="M23:M39" si="1">IF(L23&lt;&gt;"", M22 &amp; ", " &amp; L23,M22)</f>
        <v>revenue</v>
      </c>
    </row>
    <row r="24" spans="1:13" x14ac:dyDescent="0.3">
      <c r="J24">
        <f>IF(K24 &lt;&gt; "",3, 0)</f>
        <v>3</v>
      </c>
      <c r="K24" t="str">
        <f>IF(I153="pos_trend",B153,"")</f>
        <v>Gross Income</v>
      </c>
      <c r="L24" t="str">
        <f t="shared" si="0"/>
        <v>gross income</v>
      </c>
      <c r="M24" t="str">
        <f t="shared" si="1"/>
        <v>revenue, gross income</v>
      </c>
    </row>
    <row r="25" spans="1:13" x14ac:dyDescent="0.3">
      <c r="J25">
        <f>IF(K25 &lt;&gt; "",4, 0)</f>
        <v>0</v>
      </c>
      <c r="K25" t="str">
        <f>IF(I154="pos_trend",B154,"")</f>
        <v/>
      </c>
      <c r="L25" t="str">
        <f t="shared" si="0"/>
        <v/>
      </c>
      <c r="M25" t="str">
        <f t="shared" si="1"/>
        <v>revenue, gross income</v>
      </c>
    </row>
    <row r="26" spans="1:13" x14ac:dyDescent="0.3">
      <c r="B26" s="1" t="s">
        <v>35</v>
      </c>
      <c r="C26" s="1" t="s">
        <v>36</v>
      </c>
      <c r="D26" s="1" t="s">
        <v>37</v>
      </c>
      <c r="E26" s="1" t="s">
        <v>9710</v>
      </c>
      <c r="F26" s="1" t="s">
        <v>9711</v>
      </c>
      <c r="J26">
        <f>IF(K26 &lt;&gt; "",5, 0)</f>
        <v>0</v>
      </c>
      <c r="K26" t="str">
        <f>IF(I155="pos_trend",B155,"")</f>
        <v/>
      </c>
      <c r="L26" t="str">
        <f t="shared" si="0"/>
        <v/>
      </c>
      <c r="M26" t="str">
        <f t="shared" si="1"/>
        <v>revenue, gross income</v>
      </c>
    </row>
    <row r="27" spans="1:13" x14ac:dyDescent="0.3">
      <c r="A27" s="1">
        <v>0</v>
      </c>
      <c r="B27" t="s">
        <v>40</v>
      </c>
      <c r="C27">
        <v>9</v>
      </c>
      <c r="D27">
        <v>9</v>
      </c>
      <c r="E27">
        <v>10</v>
      </c>
      <c r="F27">
        <v>9</v>
      </c>
      <c r="J27">
        <f>IF(K27 &lt;&gt; "",6, 0)</f>
        <v>0</v>
      </c>
      <c r="K27" t="str">
        <f>IF(I172="pos_trend",B172,"")</f>
        <v/>
      </c>
      <c r="L27" t="str">
        <f t="shared" si="0"/>
        <v/>
      </c>
      <c r="M27" t="str">
        <f t="shared" si="1"/>
        <v>revenue, gross income</v>
      </c>
    </row>
    <row r="28" spans="1:13" x14ac:dyDescent="0.3">
      <c r="A28" s="1">
        <v>1</v>
      </c>
      <c r="B28" t="s">
        <v>41</v>
      </c>
      <c r="C28">
        <v>0.54</v>
      </c>
      <c r="D28">
        <v>0.56000000000000005</v>
      </c>
      <c r="E28">
        <v>2.1800000000000002</v>
      </c>
      <c r="F28">
        <v>2.41</v>
      </c>
      <c r="J28">
        <f>IF(K28 &lt;&gt; "",7, 0)</f>
        <v>0</v>
      </c>
      <c r="K28" t="str">
        <f>IF(I173="pos_trend",B173,"")</f>
        <v/>
      </c>
      <c r="L28" t="str">
        <f t="shared" si="0"/>
        <v/>
      </c>
      <c r="M28" t="str">
        <f t="shared" si="1"/>
        <v>revenue, gross income</v>
      </c>
    </row>
    <row r="29" spans="1:13" x14ac:dyDescent="0.3">
      <c r="A29" s="1">
        <v>2</v>
      </c>
      <c r="B29" t="s">
        <v>42</v>
      </c>
      <c r="C29">
        <v>0.52</v>
      </c>
      <c r="D29">
        <v>0.5</v>
      </c>
      <c r="E29">
        <v>2.08</v>
      </c>
      <c r="F29">
        <v>2.2999999999999998</v>
      </c>
      <c r="J29">
        <f>IF(K29 &lt;&gt; "",8, 0)</f>
        <v>0</v>
      </c>
      <c r="K29" t="str">
        <f>IF(I174="pos_trend",B174,"")</f>
        <v/>
      </c>
      <c r="L29" t="str">
        <f t="shared" si="0"/>
        <v/>
      </c>
      <c r="M29" t="str">
        <f t="shared" si="1"/>
        <v>revenue, gross income</v>
      </c>
    </row>
    <row r="30" spans="1:13" x14ac:dyDescent="0.3">
      <c r="A30" s="1">
        <v>3</v>
      </c>
      <c r="B30" t="s">
        <v>43</v>
      </c>
      <c r="C30">
        <v>0.56000000000000005</v>
      </c>
      <c r="D30">
        <v>0.64</v>
      </c>
      <c r="E30">
        <v>2.2799999999999998</v>
      </c>
      <c r="F30">
        <v>2.5499999999999998</v>
      </c>
      <c r="J30">
        <f>IF(K30 &lt;&gt; "",9, 0)</f>
        <v>0</v>
      </c>
      <c r="K30" t="str">
        <f>IF(I185="pos_trend",B185,"")</f>
        <v/>
      </c>
      <c r="L30" t="str">
        <f t="shared" si="0"/>
        <v/>
      </c>
      <c r="M30" t="str">
        <f t="shared" si="1"/>
        <v>revenue, gross income</v>
      </c>
    </row>
    <row r="31" spans="1:13" x14ac:dyDescent="0.3">
      <c r="A31" s="1">
        <v>4</v>
      </c>
      <c r="B31" t="s">
        <v>44</v>
      </c>
      <c r="C31">
        <v>0.5</v>
      </c>
      <c r="D31">
        <v>0.53</v>
      </c>
      <c r="E31">
        <v>1.85</v>
      </c>
      <c r="F31">
        <v>2.1800000000000002</v>
      </c>
      <c r="J31">
        <f>IF(K31 &lt;&gt; "",10, 0)</f>
        <v>0</v>
      </c>
      <c r="K31" t="str">
        <f>IF(I186="pos_trend",B186,"")</f>
        <v/>
      </c>
      <c r="L31" t="str">
        <f t="shared" si="0"/>
        <v/>
      </c>
      <c r="M31" t="str">
        <f t="shared" si="1"/>
        <v>revenue, gross income</v>
      </c>
    </row>
    <row r="32" spans="1:13" x14ac:dyDescent="0.3">
      <c r="J32">
        <f>IF(K32 &lt;&gt; "",11, 0)</f>
        <v>0</v>
      </c>
      <c r="K32" t="str">
        <f>IF(I187="pos_trend",B187,"")</f>
        <v/>
      </c>
      <c r="L32" t="str">
        <f t="shared" si="0"/>
        <v/>
      </c>
      <c r="M32" t="str">
        <f t="shared" si="1"/>
        <v>revenue, gross income</v>
      </c>
    </row>
    <row r="33" spans="1:13" x14ac:dyDescent="0.3">
      <c r="B33" s="1" t="s">
        <v>45</v>
      </c>
      <c r="C33" s="1" t="s">
        <v>36</v>
      </c>
      <c r="D33" s="1" t="s">
        <v>37</v>
      </c>
      <c r="E33" s="1" t="s">
        <v>9710</v>
      </c>
      <c r="F33" s="1" t="s">
        <v>9711</v>
      </c>
      <c r="J33">
        <f>IF(K33 &lt;&gt; "",12, 0)</f>
        <v>0</v>
      </c>
      <c r="K33" t="str">
        <f>IF(I195="pos_trend",B195,"")</f>
        <v/>
      </c>
      <c r="L33" t="str">
        <f t="shared" si="0"/>
        <v/>
      </c>
      <c r="M33" t="str">
        <f t="shared" si="1"/>
        <v>revenue, gross income</v>
      </c>
    </row>
    <row r="34" spans="1:13" x14ac:dyDescent="0.3">
      <c r="A34" s="1">
        <v>0</v>
      </c>
      <c r="B34" t="s">
        <v>40</v>
      </c>
      <c r="C34" t="s">
        <v>3333</v>
      </c>
      <c r="D34" t="s">
        <v>3333</v>
      </c>
      <c r="E34" t="s">
        <v>7474</v>
      </c>
      <c r="F34" t="s">
        <v>7474</v>
      </c>
      <c r="J34">
        <f>IF(K34 &lt;&gt; "",13, 0)</f>
        <v>0</v>
      </c>
      <c r="K34" t="str">
        <f>IF(I196="pos_trend",B196,"")</f>
        <v/>
      </c>
      <c r="L34" t="str">
        <f t="shared" si="0"/>
        <v/>
      </c>
      <c r="M34" t="str">
        <f t="shared" si="1"/>
        <v>revenue, gross income</v>
      </c>
    </row>
    <row r="35" spans="1:13" x14ac:dyDescent="0.3">
      <c r="A35" s="1">
        <v>1</v>
      </c>
      <c r="B35" t="s">
        <v>41</v>
      </c>
      <c r="C35" t="s">
        <v>9889</v>
      </c>
      <c r="D35" t="s">
        <v>9890</v>
      </c>
      <c r="E35" t="s">
        <v>1569</v>
      </c>
      <c r="F35" t="s">
        <v>1836</v>
      </c>
      <c r="J35">
        <f>IF(K35 &lt;&gt; "",14, 0)</f>
        <v>14</v>
      </c>
      <c r="K35" t="str">
        <f>IF(I201="pos_trend",B201,"")</f>
        <v>EBITDA</v>
      </c>
      <c r="L35" t="str">
        <f t="shared" si="0"/>
        <v>EBITDA</v>
      </c>
      <c r="M35" t="str">
        <f t="shared" si="1"/>
        <v>revenue, gross income, EBITDA</v>
      </c>
    </row>
    <row r="36" spans="1:13" x14ac:dyDescent="0.3">
      <c r="A36" s="1">
        <v>2</v>
      </c>
      <c r="B36" t="s">
        <v>42</v>
      </c>
      <c r="C36" t="s">
        <v>9891</v>
      </c>
      <c r="D36" t="s">
        <v>9892</v>
      </c>
      <c r="E36" t="s">
        <v>3992</v>
      </c>
      <c r="F36" t="s">
        <v>1212</v>
      </c>
      <c r="J36">
        <f>IF(K36 &lt;&gt; "",15, 0)</f>
        <v>0</v>
      </c>
      <c r="K36" t="str">
        <f>IF(I202="pos_trend",B202,"")</f>
        <v/>
      </c>
      <c r="L36" t="str">
        <f t="shared" si="0"/>
        <v/>
      </c>
      <c r="M36" t="str">
        <f t="shared" si="1"/>
        <v>revenue, gross income, EBITDA</v>
      </c>
    </row>
    <row r="37" spans="1:13" x14ac:dyDescent="0.3">
      <c r="A37" s="1">
        <v>3</v>
      </c>
      <c r="B37" t="s">
        <v>43</v>
      </c>
      <c r="C37" t="s">
        <v>9893</v>
      </c>
      <c r="D37" t="s">
        <v>9894</v>
      </c>
      <c r="E37" t="s">
        <v>1212</v>
      </c>
      <c r="F37" t="s">
        <v>1765</v>
      </c>
      <c r="J37">
        <f>IF(K37 &lt;&gt; "",16, 0)</f>
        <v>0</v>
      </c>
      <c r="K37" t="str">
        <f>IF(I203="pos_trend",B203,"")</f>
        <v/>
      </c>
      <c r="L37" t="str">
        <f t="shared" si="0"/>
        <v/>
      </c>
      <c r="M37" t="str">
        <f t="shared" si="1"/>
        <v>revenue, gross income, EBITDA</v>
      </c>
    </row>
    <row r="38" spans="1:13" x14ac:dyDescent="0.3">
      <c r="A38" s="1">
        <v>4</v>
      </c>
      <c r="B38" t="s">
        <v>53</v>
      </c>
      <c r="C38" t="s">
        <v>9895</v>
      </c>
      <c r="D38" t="s">
        <v>9896</v>
      </c>
      <c r="E38" t="s">
        <v>47</v>
      </c>
      <c r="F38" t="s">
        <v>1569</v>
      </c>
      <c r="J38">
        <f>IF(K38 &lt;&gt; "",17, 0)</f>
        <v>0</v>
      </c>
      <c r="K38" t="str">
        <f>IF(I351="pos_trend",B351,"")</f>
        <v/>
      </c>
      <c r="L38" t="str">
        <f t="shared" si="0"/>
        <v/>
      </c>
      <c r="M38" t="str">
        <f t="shared" si="1"/>
        <v>revenue, gross income, EBITDA</v>
      </c>
    </row>
    <row r="39" spans="1:13" x14ac:dyDescent="0.3">
      <c r="A39" s="1">
        <v>5</v>
      </c>
      <c r="B39" t="s">
        <v>55</v>
      </c>
      <c r="C39" t="s">
        <v>239</v>
      </c>
      <c r="D39" t="s">
        <v>8573</v>
      </c>
      <c r="E39" t="s">
        <v>5145</v>
      </c>
      <c r="F39" t="s">
        <v>7497</v>
      </c>
      <c r="K39" t="str">
        <f>IF(I352="pos_trend",B352,"")</f>
        <v/>
      </c>
      <c r="M39" t="str">
        <f t="shared" si="1"/>
        <v>revenue, gross income, EBITDA</v>
      </c>
    </row>
    <row r="40" spans="1:13" x14ac:dyDescent="0.3">
      <c r="J40">
        <f>MAX(J22:J39)</f>
        <v>14</v>
      </c>
      <c r="K40" t="str">
        <f>VLOOKUP(J40,J22:K39,2)</f>
        <v>EBITDA</v>
      </c>
      <c r="M40" t="str">
        <f>SUBSTITUTE(M39,K40, "and " &amp; K40)</f>
        <v>revenue, gross income, and EBITDA</v>
      </c>
    </row>
    <row r="41" spans="1:13" x14ac:dyDescent="0.3">
      <c r="B41" s="1" t="s">
        <v>58</v>
      </c>
      <c r="C41" s="1" t="s">
        <v>242</v>
      </c>
      <c r="D41" s="1" t="s">
        <v>243</v>
      </c>
      <c r="E41" s="1" t="s">
        <v>244</v>
      </c>
      <c r="F41" s="1" t="s">
        <v>245</v>
      </c>
    </row>
    <row r="42" spans="1:13" x14ac:dyDescent="0.3">
      <c r="A42" s="1">
        <v>0</v>
      </c>
      <c r="B42" t="s">
        <v>63</v>
      </c>
      <c r="C42" t="s">
        <v>9237</v>
      </c>
      <c r="D42" t="s">
        <v>1042</v>
      </c>
      <c r="E42" t="s">
        <v>9897</v>
      </c>
      <c r="F42">
        <v>0.28999999999999998</v>
      </c>
      <c r="K42" t="str">
        <f>IF(M40&lt;&gt;"", D1 &amp; " has managed to increase " &amp; M40 &amp; " each year since " &amp; C144, "No positive trends")</f>
        <v>Monro Muffler Brake has managed to increase revenue, gross income, and EBITDA each year since 2013</v>
      </c>
    </row>
    <row r="43" spans="1:13" x14ac:dyDescent="0.3">
      <c r="A43" s="1">
        <v>1</v>
      </c>
      <c r="B43" t="s">
        <v>66</v>
      </c>
      <c r="C43" t="s">
        <v>9238</v>
      </c>
      <c r="D43" t="s">
        <v>2633</v>
      </c>
      <c r="E43" t="s">
        <v>2633</v>
      </c>
      <c r="F43">
        <v>0.28999999999999998</v>
      </c>
    </row>
    <row r="44" spans="1:13" x14ac:dyDescent="0.3">
      <c r="A44" s="1">
        <v>2</v>
      </c>
      <c r="B44" t="s">
        <v>69</v>
      </c>
      <c r="C44" t="s">
        <v>70</v>
      </c>
      <c r="D44" t="s">
        <v>6327</v>
      </c>
      <c r="E44" t="s">
        <v>70</v>
      </c>
    </row>
    <row r="45" spans="1:13" x14ac:dyDescent="0.3">
      <c r="A45" s="1">
        <v>3</v>
      </c>
      <c r="B45" t="s">
        <v>72</v>
      </c>
      <c r="C45" t="s">
        <v>9898</v>
      </c>
      <c r="D45" t="s">
        <v>9899</v>
      </c>
      <c r="E45" t="s">
        <v>2637</v>
      </c>
    </row>
    <row r="47" spans="1:13" x14ac:dyDescent="0.3">
      <c r="B47" s="1" t="s">
        <v>75</v>
      </c>
      <c r="C47" s="1" t="s">
        <v>36</v>
      </c>
      <c r="D47" s="1" t="s">
        <v>37</v>
      </c>
      <c r="E47" s="1" t="s">
        <v>9710</v>
      </c>
      <c r="F47" s="1" t="s">
        <v>9711</v>
      </c>
    </row>
    <row r="48" spans="1:13" x14ac:dyDescent="0.3">
      <c r="A48" s="1">
        <v>0</v>
      </c>
      <c r="B48" t="s">
        <v>76</v>
      </c>
      <c r="C48">
        <v>0.54</v>
      </c>
      <c r="D48">
        <v>0.56000000000000005</v>
      </c>
      <c r="E48">
        <v>2.1800000000000002</v>
      </c>
      <c r="F48">
        <v>2.41</v>
      </c>
    </row>
    <row r="49" spans="1:14" x14ac:dyDescent="0.3">
      <c r="A49" s="1">
        <v>1</v>
      </c>
      <c r="B49" t="s">
        <v>77</v>
      </c>
      <c r="C49">
        <v>0.54</v>
      </c>
      <c r="D49">
        <v>0.56000000000000005</v>
      </c>
      <c r="E49">
        <v>2.17</v>
      </c>
      <c r="F49">
        <v>2.41</v>
      </c>
    </row>
    <row r="50" spans="1:14" x14ac:dyDescent="0.3">
      <c r="A50" s="1">
        <v>2</v>
      </c>
      <c r="B50" t="s">
        <v>78</v>
      </c>
      <c r="C50">
        <v>0.54</v>
      </c>
      <c r="D50">
        <v>0.56999999999999995</v>
      </c>
      <c r="E50">
        <v>2.19</v>
      </c>
      <c r="F50">
        <v>2.44</v>
      </c>
    </row>
    <row r="51" spans="1:14" x14ac:dyDescent="0.3">
      <c r="A51" s="1">
        <v>3</v>
      </c>
      <c r="B51" t="s">
        <v>79</v>
      </c>
      <c r="C51">
        <v>0.55000000000000004</v>
      </c>
      <c r="D51">
        <v>0.56000000000000005</v>
      </c>
      <c r="E51">
        <v>2.19</v>
      </c>
      <c r="F51">
        <v>2.46</v>
      </c>
    </row>
    <row r="52" spans="1:14" x14ac:dyDescent="0.3">
      <c r="A52" s="1">
        <v>4</v>
      </c>
      <c r="B52" t="s">
        <v>80</v>
      </c>
      <c r="C52">
        <v>0.56999999999999995</v>
      </c>
      <c r="D52">
        <v>0.59</v>
      </c>
      <c r="E52">
        <v>2.2999999999999998</v>
      </c>
      <c r="F52">
        <v>2.64</v>
      </c>
    </row>
    <row r="54" spans="1:14" x14ac:dyDescent="0.3">
      <c r="B54" s="1" t="s">
        <v>81</v>
      </c>
      <c r="C54" s="1" t="s">
        <v>36</v>
      </c>
      <c r="D54" s="1" t="s">
        <v>37</v>
      </c>
      <c r="E54" s="1" t="s">
        <v>9710</v>
      </c>
      <c r="F54" s="1" t="s">
        <v>9711</v>
      </c>
    </row>
    <row r="55" spans="1:14" x14ac:dyDescent="0.3">
      <c r="A55" s="1">
        <v>0</v>
      </c>
      <c r="B55" t="s">
        <v>82</v>
      </c>
      <c r="E55">
        <v>1</v>
      </c>
    </row>
    <row r="56" spans="1:14" x14ac:dyDescent="0.3">
      <c r="A56" s="1">
        <v>1</v>
      </c>
      <c r="B56" t="s">
        <v>83</v>
      </c>
      <c r="E56">
        <v>1</v>
      </c>
    </row>
    <row r="57" spans="1:14" x14ac:dyDescent="0.3">
      <c r="A57" s="1">
        <v>2</v>
      </c>
      <c r="B57" t="s">
        <v>84</v>
      </c>
      <c r="C57">
        <v>1</v>
      </c>
      <c r="F57">
        <v>1</v>
      </c>
    </row>
    <row r="58" spans="1:14" x14ac:dyDescent="0.3">
      <c r="A58" s="1">
        <v>3</v>
      </c>
      <c r="B58" t="s">
        <v>85</v>
      </c>
    </row>
    <row r="60" spans="1:14" x14ac:dyDescent="0.3">
      <c r="B60" s="1" t="s">
        <v>86</v>
      </c>
      <c r="C60" s="1" t="s">
        <v>9900</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MNRO</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7497</v>
      </c>
      <c r="F61">
        <v>0.19</v>
      </c>
      <c r="I61" t="str">
        <f t="shared" si="2"/>
        <v>N/A</v>
      </c>
      <c r="J61">
        <f t="shared" si="3"/>
        <v>0.08</v>
      </c>
      <c r="K61">
        <f t="shared" si="4"/>
        <v>0</v>
      </c>
      <c r="L61">
        <f t="shared" si="5"/>
        <v>0</v>
      </c>
      <c r="M61">
        <f t="shared" si="6"/>
        <v>0.19</v>
      </c>
      <c r="N61">
        <f t="shared" si="7"/>
        <v>0</v>
      </c>
    </row>
    <row r="62" spans="1:14" x14ac:dyDescent="0.3">
      <c r="A62" s="1">
        <v>1</v>
      </c>
      <c r="B62" t="s">
        <v>92</v>
      </c>
      <c r="C62" t="s">
        <v>2639</v>
      </c>
      <c r="F62">
        <v>0.21</v>
      </c>
      <c r="I62" t="str">
        <f t="shared" si="2"/>
        <v>N/A</v>
      </c>
      <c r="J62">
        <f t="shared" si="3"/>
        <v>5.7000000000000002E-2</v>
      </c>
      <c r="K62">
        <f t="shared" si="4"/>
        <v>0</v>
      </c>
      <c r="L62">
        <f t="shared" si="5"/>
        <v>0</v>
      </c>
      <c r="M62">
        <f t="shared" si="6"/>
        <v>0.21</v>
      </c>
      <c r="N62">
        <f t="shared" si="7"/>
        <v>0</v>
      </c>
    </row>
    <row r="63" spans="1:14" x14ac:dyDescent="0.3">
      <c r="A63" s="1">
        <v>2</v>
      </c>
      <c r="B63" t="s">
        <v>94</v>
      </c>
      <c r="C63" t="s">
        <v>6323</v>
      </c>
      <c r="F63">
        <v>0.08</v>
      </c>
      <c r="I63" t="str">
        <f t="shared" si="2"/>
        <v>N/A</v>
      </c>
      <c r="J63">
        <f t="shared" si="3"/>
        <v>0.17800000000000002</v>
      </c>
      <c r="K63">
        <f t="shared" si="4"/>
        <v>0</v>
      </c>
      <c r="L63">
        <f t="shared" si="5"/>
        <v>0</v>
      </c>
      <c r="M63">
        <f t="shared" si="6"/>
        <v>0.08</v>
      </c>
      <c r="N63">
        <f t="shared" si="7"/>
        <v>0</v>
      </c>
    </row>
    <row r="64" spans="1:14" x14ac:dyDescent="0.3">
      <c r="A64" s="1">
        <v>3</v>
      </c>
      <c r="B64" t="s">
        <v>96</v>
      </c>
      <c r="C64" t="s">
        <v>9901</v>
      </c>
      <c r="F64">
        <v>0.12</v>
      </c>
      <c r="I64" t="str">
        <f t="shared" si="2"/>
        <v>N/A</v>
      </c>
      <c r="J64">
        <f t="shared" si="3"/>
        <v>0.106</v>
      </c>
      <c r="K64">
        <f t="shared" si="4"/>
        <v>0</v>
      </c>
      <c r="L64">
        <f t="shared" si="5"/>
        <v>0</v>
      </c>
      <c r="M64">
        <f t="shared" si="6"/>
        <v>0.12</v>
      </c>
      <c r="N64">
        <f t="shared" si="7"/>
        <v>0</v>
      </c>
    </row>
    <row r="65" spans="1:14" x14ac:dyDescent="0.3">
      <c r="A65" s="1">
        <v>4</v>
      </c>
      <c r="B65" t="s">
        <v>98</v>
      </c>
      <c r="C65" t="s">
        <v>9902</v>
      </c>
      <c r="F65">
        <v>0.09</v>
      </c>
      <c r="I65" t="str">
        <f t="shared" si="2"/>
        <v>N/A</v>
      </c>
      <c r="J65">
        <f t="shared" si="3"/>
        <v>0.16750000000000001</v>
      </c>
      <c r="K65">
        <f t="shared" si="4"/>
        <v>0</v>
      </c>
      <c r="L65">
        <f t="shared" si="5"/>
        <v>0</v>
      </c>
      <c r="M65">
        <f t="shared" si="6"/>
        <v>0.09</v>
      </c>
      <c r="N65">
        <f t="shared" si="7"/>
        <v>0</v>
      </c>
    </row>
    <row r="66" spans="1:14" x14ac:dyDescent="0.3">
      <c r="A66" s="1">
        <v>5</v>
      </c>
      <c r="B66" t="s">
        <v>100</v>
      </c>
      <c r="C66" t="s">
        <v>3435</v>
      </c>
      <c r="I66" t="str">
        <f t="shared" si="2"/>
        <v>N/A</v>
      </c>
      <c r="J66">
        <f t="shared" si="3"/>
        <v>6.4000000000000001E-2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3789</v>
      </c>
      <c r="I68" t="str">
        <f t="shared" si="2"/>
        <v>N/A</v>
      </c>
      <c r="J68">
        <f t="shared" si="3"/>
        <v>1360000000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9884</v>
      </c>
      <c r="I70" t="str">
        <f t="shared" si="2"/>
        <v>N/A</v>
      </c>
      <c r="J70" t="str">
        <f t="shared" si="3"/>
        <v>22.54</v>
      </c>
      <c r="K70">
        <f t="shared" si="4"/>
        <v>0</v>
      </c>
      <c r="L70">
        <f t="shared" si="5"/>
        <v>0</v>
      </c>
      <c r="M70">
        <f t="shared" si="6"/>
        <v>0</v>
      </c>
      <c r="N70">
        <f t="shared" si="7"/>
        <v>0</v>
      </c>
    </row>
    <row r="71" spans="1:14" x14ac:dyDescent="0.3">
      <c r="A71" s="1">
        <v>3</v>
      </c>
      <c r="B71" t="s">
        <v>105</v>
      </c>
      <c r="C71" t="s">
        <v>9903</v>
      </c>
      <c r="I71" t="str">
        <f t="shared" si="2"/>
        <v>N/A</v>
      </c>
      <c r="J71" t="str">
        <f t="shared" si="3"/>
        <v>17.28</v>
      </c>
      <c r="K71">
        <f t="shared" si="4"/>
        <v>0</v>
      </c>
      <c r="L71">
        <f t="shared" si="5"/>
        <v>0</v>
      </c>
      <c r="M71">
        <f t="shared" si="6"/>
        <v>0</v>
      </c>
      <c r="N71">
        <f t="shared" si="7"/>
        <v>0</v>
      </c>
    </row>
    <row r="72" spans="1:14" x14ac:dyDescent="0.3">
      <c r="A72" s="1">
        <v>4</v>
      </c>
      <c r="B72" t="s">
        <v>107</v>
      </c>
      <c r="C72" t="s">
        <v>504</v>
      </c>
      <c r="I72" t="str">
        <f t="shared" si="2"/>
        <v>N/A</v>
      </c>
      <c r="J72" t="str">
        <f t="shared" si="3"/>
        <v>1.14</v>
      </c>
      <c r="K72">
        <f t="shared" si="4"/>
        <v>0</v>
      </c>
      <c r="L72">
        <f t="shared" si="5"/>
        <v>0</v>
      </c>
      <c r="M72">
        <f t="shared" si="6"/>
        <v>0</v>
      </c>
      <c r="N72">
        <f t="shared" si="7"/>
        <v>0</v>
      </c>
    </row>
    <row r="73" spans="1:14" x14ac:dyDescent="0.3">
      <c r="A73" s="1">
        <v>5</v>
      </c>
      <c r="B73" t="s">
        <v>109</v>
      </c>
      <c r="C73" t="s">
        <v>2069</v>
      </c>
      <c r="I73" t="str">
        <f t="shared" si="2"/>
        <v>N/A</v>
      </c>
      <c r="J73" t="str">
        <f t="shared" si="3"/>
        <v>1.33</v>
      </c>
      <c r="K73">
        <f t="shared" si="4"/>
        <v>0</v>
      </c>
      <c r="L73">
        <f t="shared" si="5"/>
        <v>0</v>
      </c>
      <c r="M73">
        <f t="shared" si="6"/>
        <v>0</v>
      </c>
      <c r="N73">
        <f t="shared" si="7"/>
        <v>0</v>
      </c>
    </row>
    <row r="74" spans="1:14" x14ac:dyDescent="0.3">
      <c r="A74" s="1">
        <v>6</v>
      </c>
      <c r="B74" t="s">
        <v>111</v>
      </c>
      <c r="C74" t="s">
        <v>9844</v>
      </c>
      <c r="I74" t="str">
        <f t="shared" si="2"/>
        <v>N/A</v>
      </c>
      <c r="J74" t="str">
        <f t="shared" si="3"/>
        <v>2.34</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9904</v>
      </c>
      <c r="I78" t="str">
        <f t="shared" si="2"/>
        <v>N/A</v>
      </c>
      <c r="J78" t="str">
        <f t="shared" si="3"/>
        <v>Mar 25, 2017</v>
      </c>
      <c r="K78">
        <f t="shared" si="4"/>
        <v>0</v>
      </c>
      <c r="L78">
        <f t="shared" si="5"/>
        <v>0</v>
      </c>
      <c r="M78">
        <f t="shared" si="6"/>
        <v>0</v>
      </c>
      <c r="N78">
        <f t="shared" si="7"/>
        <v>0</v>
      </c>
    </row>
    <row r="79" spans="1:14" x14ac:dyDescent="0.3">
      <c r="A79" s="1">
        <v>1</v>
      </c>
      <c r="B79" t="s">
        <v>117</v>
      </c>
      <c r="C79" t="s">
        <v>9904</v>
      </c>
      <c r="I79" t="str">
        <f t="shared" si="2"/>
        <v>N/A</v>
      </c>
      <c r="J79" t="str">
        <f t="shared" si="3"/>
        <v>Mar 25,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453</v>
      </c>
      <c r="I81" t="str">
        <f t="shared" si="2"/>
        <v>N/A</v>
      </c>
      <c r="J81">
        <f t="shared" si="3"/>
        <v>6.0199999999999997E-2</v>
      </c>
      <c r="K81">
        <f t="shared" si="4"/>
        <v>0</v>
      </c>
      <c r="L81">
        <f t="shared" si="5"/>
        <v>0</v>
      </c>
      <c r="M81">
        <f t="shared" si="6"/>
        <v>0</v>
      </c>
      <c r="N81">
        <f t="shared" si="7"/>
        <v>0</v>
      </c>
    </row>
    <row r="82" spans="1:14" x14ac:dyDescent="0.3">
      <c r="A82" s="1">
        <v>1</v>
      </c>
      <c r="B82" t="s">
        <v>121</v>
      </c>
      <c r="C82" t="s">
        <v>4925</v>
      </c>
      <c r="I82" t="str">
        <f t="shared" si="2"/>
        <v>N/A</v>
      </c>
      <c r="J82">
        <f t="shared" si="3"/>
        <v>0.1149</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9905</v>
      </c>
      <c r="I84" t="str">
        <f t="shared" si="2"/>
        <v>N/A</v>
      </c>
      <c r="J84">
        <f t="shared" si="3"/>
        <v>6.7199999999999996E-2</v>
      </c>
      <c r="K84">
        <f t="shared" si="4"/>
        <v>0</v>
      </c>
      <c r="L84">
        <f t="shared" si="5"/>
        <v>0</v>
      </c>
      <c r="M84">
        <f t="shared" si="6"/>
        <v>0</v>
      </c>
      <c r="N84">
        <f t="shared" si="7"/>
        <v>0</v>
      </c>
    </row>
    <row r="85" spans="1:14" x14ac:dyDescent="0.3">
      <c r="A85" s="1">
        <v>1</v>
      </c>
      <c r="B85" t="s">
        <v>124</v>
      </c>
      <c r="C85" t="s">
        <v>9906</v>
      </c>
      <c r="I85" t="str">
        <f t="shared" si="2"/>
        <v>N/A</v>
      </c>
      <c r="J85">
        <f t="shared" si="3"/>
        <v>0.1101</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47</v>
      </c>
      <c r="I87" t="str">
        <f t="shared" si="2"/>
        <v>N/A</v>
      </c>
      <c r="J87">
        <f t="shared" si="3"/>
        <v>1020000000</v>
      </c>
      <c r="K87">
        <f t="shared" si="4"/>
        <v>0</v>
      </c>
      <c r="L87">
        <f t="shared" si="5"/>
        <v>0</v>
      </c>
      <c r="M87">
        <f t="shared" si="6"/>
        <v>0</v>
      </c>
      <c r="N87">
        <f t="shared" si="7"/>
        <v>0</v>
      </c>
    </row>
    <row r="88" spans="1:14" x14ac:dyDescent="0.3">
      <c r="A88" s="1">
        <v>1</v>
      </c>
      <c r="B88" t="s">
        <v>128</v>
      </c>
      <c r="C88" t="s">
        <v>9907</v>
      </c>
      <c r="I88" t="str">
        <f t="shared" si="2"/>
        <v>N/A</v>
      </c>
      <c r="J88" t="str">
        <f t="shared" si="3"/>
        <v>31.51</v>
      </c>
      <c r="K88">
        <f t="shared" si="4"/>
        <v>0</v>
      </c>
      <c r="L88">
        <f t="shared" si="5"/>
        <v>0</v>
      </c>
      <c r="M88">
        <f t="shared" si="6"/>
        <v>0</v>
      </c>
      <c r="N88">
        <f t="shared" si="7"/>
        <v>0</v>
      </c>
    </row>
    <row r="89" spans="1:14" x14ac:dyDescent="0.3">
      <c r="A89" s="1">
        <v>2</v>
      </c>
      <c r="B89" t="s">
        <v>130</v>
      </c>
      <c r="C89" t="s">
        <v>258</v>
      </c>
      <c r="I89" t="str">
        <f t="shared" si="2"/>
        <v>N/A</v>
      </c>
      <c r="J89">
        <f t="shared" si="3"/>
        <v>0.1</v>
      </c>
      <c r="K89">
        <f t="shared" si="4"/>
        <v>0</v>
      </c>
      <c r="L89">
        <f t="shared" si="5"/>
        <v>0</v>
      </c>
      <c r="M89">
        <f t="shared" si="6"/>
        <v>0</v>
      </c>
      <c r="N89">
        <f t="shared" si="7"/>
        <v>0</v>
      </c>
    </row>
    <row r="90" spans="1:14" x14ac:dyDescent="0.3">
      <c r="A90" s="1">
        <v>3</v>
      </c>
      <c r="B90" t="s">
        <v>132</v>
      </c>
      <c r="C90" t="s">
        <v>9908</v>
      </c>
      <c r="I90" t="str">
        <f t="shared" si="2"/>
        <v>N/A</v>
      </c>
      <c r="J90">
        <f t="shared" si="3"/>
        <v>396890000</v>
      </c>
      <c r="K90">
        <f t="shared" si="4"/>
        <v>0</v>
      </c>
      <c r="L90">
        <f t="shared" si="5"/>
        <v>0</v>
      </c>
      <c r="M90">
        <f t="shared" si="6"/>
        <v>0</v>
      </c>
      <c r="N90">
        <f t="shared" si="7"/>
        <v>0</v>
      </c>
    </row>
    <row r="91" spans="1:14" x14ac:dyDescent="0.3">
      <c r="A91" s="1">
        <v>4</v>
      </c>
      <c r="B91" t="s">
        <v>134</v>
      </c>
      <c r="C91" t="s">
        <v>9909</v>
      </c>
      <c r="I91" t="str">
        <f t="shared" si="2"/>
        <v>N/A</v>
      </c>
      <c r="J91">
        <f t="shared" si="3"/>
        <v>162010000</v>
      </c>
      <c r="K91">
        <f t="shared" si="4"/>
        <v>0</v>
      </c>
      <c r="L91">
        <f t="shared" si="5"/>
        <v>0</v>
      </c>
      <c r="M91">
        <f t="shared" si="6"/>
        <v>0</v>
      </c>
      <c r="N91">
        <f t="shared" si="7"/>
        <v>0</v>
      </c>
    </row>
    <row r="92" spans="1:14" x14ac:dyDescent="0.3">
      <c r="A92" s="1">
        <v>5</v>
      </c>
      <c r="B92" t="s">
        <v>136</v>
      </c>
      <c r="C92" t="s">
        <v>9910</v>
      </c>
      <c r="I92" t="str">
        <f t="shared" si="2"/>
        <v>N/A</v>
      </c>
      <c r="J92">
        <f t="shared" si="3"/>
        <v>61080000</v>
      </c>
      <c r="K92">
        <f t="shared" si="4"/>
        <v>0</v>
      </c>
      <c r="L92">
        <f t="shared" si="5"/>
        <v>0</v>
      </c>
      <c r="M92">
        <f t="shared" si="6"/>
        <v>0</v>
      </c>
      <c r="N92">
        <f t="shared" si="7"/>
        <v>0</v>
      </c>
    </row>
    <row r="93" spans="1:14" x14ac:dyDescent="0.3">
      <c r="A93" s="1">
        <v>6</v>
      </c>
      <c r="B93" t="s">
        <v>138</v>
      </c>
      <c r="C93" t="s">
        <v>9885</v>
      </c>
      <c r="I93" t="str">
        <f t="shared" si="2"/>
        <v>N/A</v>
      </c>
      <c r="J93" t="str">
        <f t="shared" si="3"/>
        <v>1.85</v>
      </c>
      <c r="K93">
        <f t="shared" si="4"/>
        <v>0</v>
      </c>
      <c r="L93">
        <f t="shared" si="5"/>
        <v>0</v>
      </c>
      <c r="M93">
        <f t="shared" si="6"/>
        <v>0</v>
      </c>
      <c r="N93">
        <f t="shared" si="7"/>
        <v>0</v>
      </c>
    </row>
    <row r="94" spans="1:14" x14ac:dyDescent="0.3">
      <c r="A94" s="1">
        <v>7</v>
      </c>
      <c r="B94" t="s">
        <v>139</v>
      </c>
      <c r="C94" t="s">
        <v>9911</v>
      </c>
      <c r="I94" t="str">
        <f t="shared" si="2"/>
        <v>N/A</v>
      </c>
      <c r="J94">
        <f t="shared" si="3"/>
        <v>-0.30499999999999999</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9912</v>
      </c>
      <c r="I96" t="str">
        <f t="shared" si="2"/>
        <v>N/A</v>
      </c>
      <c r="J96">
        <f t="shared" si="3"/>
        <v>8990000</v>
      </c>
      <c r="K96">
        <f t="shared" si="4"/>
        <v>0</v>
      </c>
      <c r="L96">
        <f t="shared" si="5"/>
        <v>0</v>
      </c>
      <c r="M96">
        <f t="shared" si="6"/>
        <v>0</v>
      </c>
      <c r="N96">
        <f t="shared" si="7"/>
        <v>0</v>
      </c>
    </row>
    <row r="97" spans="1:14" x14ac:dyDescent="0.3">
      <c r="A97" s="1">
        <v>1</v>
      </c>
      <c r="B97" t="s">
        <v>142</v>
      </c>
      <c r="C97" t="s">
        <v>3272</v>
      </c>
      <c r="I97" t="str">
        <f t="shared" si="2"/>
        <v>N/A</v>
      </c>
      <c r="J97" t="str">
        <f t="shared" si="3"/>
        <v>0.28</v>
      </c>
      <c r="K97">
        <f t="shared" si="4"/>
        <v>0</v>
      </c>
      <c r="L97">
        <f t="shared" si="5"/>
        <v>0</v>
      </c>
      <c r="M97">
        <f t="shared" si="6"/>
        <v>0</v>
      </c>
      <c r="N97">
        <f t="shared" si="7"/>
        <v>0</v>
      </c>
    </row>
    <row r="98" spans="1:14" x14ac:dyDescent="0.3">
      <c r="A98" s="1">
        <v>2</v>
      </c>
      <c r="B98" t="s">
        <v>144</v>
      </c>
      <c r="C98" t="s">
        <v>9913</v>
      </c>
      <c r="I98" t="str">
        <f t="shared" si="2"/>
        <v>N/A</v>
      </c>
      <c r="J98">
        <f t="shared" si="3"/>
        <v>410800000</v>
      </c>
      <c r="K98">
        <f t="shared" si="4"/>
        <v>0</v>
      </c>
      <c r="L98">
        <f t="shared" si="5"/>
        <v>0</v>
      </c>
      <c r="M98">
        <f t="shared" si="6"/>
        <v>0</v>
      </c>
      <c r="N98">
        <f t="shared" si="7"/>
        <v>0</v>
      </c>
    </row>
    <row r="99" spans="1:14" x14ac:dyDescent="0.3">
      <c r="A99" s="1">
        <v>3</v>
      </c>
      <c r="B99" t="s">
        <v>146</v>
      </c>
      <c r="C99" t="s">
        <v>9914</v>
      </c>
      <c r="I99" t="str">
        <f t="shared" si="2"/>
        <v>N/A</v>
      </c>
      <c r="J99" t="str">
        <f t="shared" si="3"/>
        <v>70.68</v>
      </c>
      <c r="K99">
        <f t="shared" si="4"/>
        <v>0</v>
      </c>
      <c r="L99">
        <f t="shared" si="5"/>
        <v>0</v>
      </c>
      <c r="M99">
        <f t="shared" si="6"/>
        <v>0</v>
      </c>
      <c r="N99">
        <f t="shared" si="7"/>
        <v>0</v>
      </c>
    </row>
    <row r="100" spans="1:14" x14ac:dyDescent="0.3">
      <c r="A100" s="1">
        <v>4</v>
      </c>
      <c r="B100" t="s">
        <v>148</v>
      </c>
      <c r="C100" t="s">
        <v>1039</v>
      </c>
      <c r="I100" t="str">
        <f t="shared" si="2"/>
        <v>N/A</v>
      </c>
      <c r="J100" t="str">
        <f t="shared" si="3"/>
        <v>1.07</v>
      </c>
      <c r="K100">
        <f t="shared" si="4"/>
        <v>0</v>
      </c>
      <c r="L100">
        <f t="shared" si="5"/>
        <v>0</v>
      </c>
      <c r="M100">
        <f t="shared" si="6"/>
        <v>0</v>
      </c>
      <c r="N100">
        <f t="shared" si="7"/>
        <v>0</v>
      </c>
    </row>
    <row r="101" spans="1:14" x14ac:dyDescent="0.3">
      <c r="A101" s="1">
        <v>5</v>
      </c>
      <c r="B101" t="s">
        <v>149</v>
      </c>
      <c r="C101" t="s">
        <v>9915</v>
      </c>
      <c r="I101" t="str">
        <f t="shared" si="2"/>
        <v>N/A</v>
      </c>
      <c r="J101" t="str">
        <f t="shared" si="3"/>
        <v>17.78</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9916</v>
      </c>
      <c r="I103" t="str">
        <f t="shared" si="2"/>
        <v>N/A</v>
      </c>
      <c r="J103">
        <f t="shared" si="3"/>
        <v>129940000</v>
      </c>
      <c r="K103">
        <f t="shared" si="4"/>
        <v>0</v>
      </c>
      <c r="L103">
        <f t="shared" si="5"/>
        <v>0</v>
      </c>
      <c r="M103">
        <f t="shared" si="6"/>
        <v>0</v>
      </c>
      <c r="N103">
        <f t="shared" si="7"/>
        <v>0</v>
      </c>
    </row>
    <row r="104" spans="1:14" x14ac:dyDescent="0.3">
      <c r="A104" s="1">
        <v>1</v>
      </c>
      <c r="B104" t="s">
        <v>152</v>
      </c>
      <c r="C104" t="s">
        <v>9917</v>
      </c>
      <c r="I104" t="str">
        <f t="shared" si="2"/>
        <v>N/A</v>
      </c>
      <c r="J104">
        <f t="shared" si="3"/>
        <v>59600000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9883</v>
      </c>
      <c r="I106" t="str">
        <f t="shared" si="2"/>
        <v>N/A</v>
      </c>
      <c r="J106" t="str">
        <f t="shared" si="3"/>
        <v>0.70</v>
      </c>
      <c r="K106">
        <f t="shared" si="4"/>
        <v>0</v>
      </c>
      <c r="L106">
        <f t="shared" si="5"/>
        <v>0</v>
      </c>
      <c r="M106">
        <f t="shared" si="6"/>
        <v>0</v>
      </c>
      <c r="N106">
        <f t="shared" si="7"/>
        <v>0</v>
      </c>
    </row>
    <row r="107" spans="1:14" x14ac:dyDescent="0.3">
      <c r="A107" s="1">
        <v>1</v>
      </c>
      <c r="B107" t="s">
        <v>153</v>
      </c>
      <c r="C107" t="s">
        <v>9918</v>
      </c>
      <c r="I107" t="str">
        <f t="shared" si="2"/>
        <v>N/A</v>
      </c>
      <c r="J107">
        <f t="shared" si="3"/>
        <v>-0.3387</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9919</v>
      </c>
      <c r="I109" t="str">
        <f t="shared" si="2"/>
        <v>N/A</v>
      </c>
      <c r="J109" t="str">
        <f t="shared" si="3"/>
        <v>66.48</v>
      </c>
      <c r="K109">
        <f t="shared" si="4"/>
        <v>0</v>
      </c>
      <c r="L109">
        <f t="shared" si="5"/>
        <v>0</v>
      </c>
      <c r="M109">
        <f t="shared" si="6"/>
        <v>0</v>
      </c>
      <c r="N109">
        <f t="shared" si="7"/>
        <v>0</v>
      </c>
    </row>
    <row r="110" spans="1:14" x14ac:dyDescent="0.3">
      <c r="A110" s="1">
        <v>4</v>
      </c>
      <c r="B110" t="s">
        <v>159</v>
      </c>
      <c r="C110" t="s">
        <v>9920</v>
      </c>
      <c r="I110" t="str">
        <f t="shared" si="2"/>
        <v>N/A</v>
      </c>
      <c r="J110" t="str">
        <f t="shared" si="3"/>
        <v>39.65</v>
      </c>
      <c r="K110">
        <f t="shared" si="4"/>
        <v>0</v>
      </c>
      <c r="L110">
        <f t="shared" si="5"/>
        <v>0</v>
      </c>
      <c r="M110">
        <f t="shared" si="6"/>
        <v>0</v>
      </c>
      <c r="N110">
        <f t="shared" si="7"/>
        <v>0</v>
      </c>
    </row>
    <row r="111" spans="1:14" x14ac:dyDescent="0.3">
      <c r="A111" s="1">
        <v>5</v>
      </c>
      <c r="B111" t="s">
        <v>161</v>
      </c>
      <c r="C111" t="s">
        <v>2614</v>
      </c>
      <c r="I111" t="str">
        <f t="shared" si="2"/>
        <v>N/A</v>
      </c>
      <c r="J111" t="str">
        <f t="shared" si="3"/>
        <v>45.13</v>
      </c>
      <c r="K111">
        <f t="shared" si="4"/>
        <v>0</v>
      </c>
      <c r="L111">
        <f t="shared" si="5"/>
        <v>0</v>
      </c>
      <c r="M111">
        <f t="shared" si="6"/>
        <v>0</v>
      </c>
      <c r="N111">
        <f t="shared" si="7"/>
        <v>0</v>
      </c>
    </row>
    <row r="112" spans="1:14" x14ac:dyDescent="0.3">
      <c r="A112" s="1">
        <v>6</v>
      </c>
      <c r="B112" t="s">
        <v>163</v>
      </c>
      <c r="C112" t="s">
        <v>9921</v>
      </c>
      <c r="I112" t="str">
        <f t="shared" si="2"/>
        <v>N/A</v>
      </c>
      <c r="J112" t="str">
        <f t="shared" si="3"/>
        <v>52.38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9922</v>
      </c>
      <c r="I114" t="str">
        <f t="shared" si="2"/>
        <v>N/A</v>
      </c>
      <c r="J114" t="str">
        <f t="shared" si="3"/>
        <v>485.06k</v>
      </c>
      <c r="K114">
        <f t="shared" si="4"/>
        <v>0</v>
      </c>
      <c r="L114">
        <f t="shared" si="5"/>
        <v>0</v>
      </c>
      <c r="M114">
        <f t="shared" si="6"/>
        <v>0</v>
      </c>
      <c r="N114">
        <f t="shared" si="7"/>
        <v>0</v>
      </c>
    </row>
    <row r="115" spans="1:14" x14ac:dyDescent="0.3">
      <c r="A115" s="1">
        <v>1</v>
      </c>
      <c r="B115" t="s">
        <v>167</v>
      </c>
      <c r="C115" t="s">
        <v>9923</v>
      </c>
      <c r="I115" t="str">
        <f t="shared" si="2"/>
        <v>N/A</v>
      </c>
      <c r="J115" t="str">
        <f t="shared" si="3"/>
        <v>590.7k</v>
      </c>
      <c r="K115">
        <f t="shared" si="4"/>
        <v>0</v>
      </c>
      <c r="L115">
        <f t="shared" si="5"/>
        <v>0</v>
      </c>
      <c r="M115">
        <f t="shared" si="6"/>
        <v>0</v>
      </c>
      <c r="N115">
        <f t="shared" si="7"/>
        <v>0</v>
      </c>
    </row>
    <row r="116" spans="1:14" x14ac:dyDescent="0.3">
      <c r="A116" s="1">
        <v>2</v>
      </c>
      <c r="B116" t="s">
        <v>169</v>
      </c>
      <c r="C116" t="s">
        <v>9924</v>
      </c>
      <c r="I116" t="str">
        <f t="shared" si="2"/>
        <v>N/A</v>
      </c>
      <c r="J116">
        <f t="shared" si="3"/>
        <v>32720000</v>
      </c>
      <c r="K116">
        <f t="shared" si="4"/>
        <v>0</v>
      </c>
      <c r="L116">
        <f t="shared" si="5"/>
        <v>0</v>
      </c>
      <c r="M116">
        <f t="shared" si="6"/>
        <v>0</v>
      </c>
      <c r="N116">
        <f t="shared" si="7"/>
        <v>0</v>
      </c>
    </row>
    <row r="117" spans="1:14" x14ac:dyDescent="0.3">
      <c r="A117" s="1">
        <v>3</v>
      </c>
      <c r="B117" t="s">
        <v>171</v>
      </c>
      <c r="C117" t="s">
        <v>9925</v>
      </c>
      <c r="I117" t="str">
        <f t="shared" si="2"/>
        <v>N/A</v>
      </c>
      <c r="J117">
        <f t="shared" si="3"/>
        <v>31360000</v>
      </c>
      <c r="K117">
        <f t="shared" si="4"/>
        <v>0</v>
      </c>
      <c r="L117">
        <f t="shared" si="5"/>
        <v>0</v>
      </c>
      <c r="M117">
        <f t="shared" si="6"/>
        <v>0</v>
      </c>
      <c r="N117">
        <f t="shared" si="7"/>
        <v>0</v>
      </c>
    </row>
    <row r="118" spans="1:14" x14ac:dyDescent="0.3">
      <c r="A118" s="1">
        <v>4</v>
      </c>
      <c r="B118" t="s">
        <v>173</v>
      </c>
      <c r="C118" t="s">
        <v>4938</v>
      </c>
      <c r="I118" t="str">
        <f t="shared" si="2"/>
        <v>N/A</v>
      </c>
      <c r="J118">
        <f t="shared" si="3"/>
        <v>3.78E-2</v>
      </c>
      <c r="K118">
        <f t="shared" si="4"/>
        <v>0</v>
      </c>
      <c r="L118">
        <f t="shared" si="5"/>
        <v>0</v>
      </c>
      <c r="M118">
        <f t="shared" si="6"/>
        <v>0</v>
      </c>
      <c r="N118">
        <f t="shared" si="7"/>
        <v>0</v>
      </c>
    </row>
    <row r="119" spans="1:14" x14ac:dyDescent="0.3">
      <c r="A119" s="1">
        <v>5</v>
      </c>
      <c r="B119" t="s">
        <v>174</v>
      </c>
      <c r="C119" t="s">
        <v>9926</v>
      </c>
      <c r="I119" t="str">
        <f t="shared" si="2"/>
        <v>N/A</v>
      </c>
      <c r="J119">
        <f t="shared" si="3"/>
        <v>1.0959999999999999</v>
      </c>
      <c r="K119">
        <f t="shared" si="4"/>
        <v>0</v>
      </c>
      <c r="L119">
        <f t="shared" si="5"/>
        <v>0</v>
      </c>
      <c r="M119">
        <f t="shared" si="6"/>
        <v>0</v>
      </c>
      <c r="N119">
        <f t="shared" si="7"/>
        <v>0</v>
      </c>
    </row>
    <row r="120" spans="1:14" x14ac:dyDescent="0.3">
      <c r="A120" s="1">
        <v>6</v>
      </c>
      <c r="B120" t="s">
        <v>175</v>
      </c>
      <c r="C120" t="s">
        <v>9517</v>
      </c>
      <c r="I120" t="str">
        <f t="shared" si="2"/>
        <v>N/A</v>
      </c>
      <c r="J120">
        <f t="shared" si="3"/>
        <v>3810000</v>
      </c>
      <c r="K120">
        <f t="shared" si="4"/>
        <v>0</v>
      </c>
      <c r="L120">
        <f t="shared" si="5"/>
        <v>0</v>
      </c>
      <c r="M120">
        <f t="shared" si="6"/>
        <v>0</v>
      </c>
      <c r="N120">
        <f t="shared" si="7"/>
        <v>0</v>
      </c>
    </row>
    <row r="121" spans="1:14" x14ac:dyDescent="0.3">
      <c r="A121" s="1">
        <v>7</v>
      </c>
      <c r="B121" t="s">
        <v>176</v>
      </c>
      <c r="C121" t="s">
        <v>9927</v>
      </c>
      <c r="I121" t="str">
        <f t="shared" si="2"/>
        <v>N/A</v>
      </c>
      <c r="J121" t="str">
        <f t="shared" si="3"/>
        <v>8.63</v>
      </c>
      <c r="K121">
        <f t="shared" si="4"/>
        <v>0</v>
      </c>
      <c r="L121">
        <f t="shared" si="5"/>
        <v>0</v>
      </c>
      <c r="M121">
        <f t="shared" si="6"/>
        <v>0</v>
      </c>
      <c r="N121">
        <f t="shared" si="7"/>
        <v>0</v>
      </c>
    </row>
    <row r="122" spans="1:14" x14ac:dyDescent="0.3">
      <c r="A122" s="1">
        <v>8</v>
      </c>
      <c r="B122" t="s">
        <v>177</v>
      </c>
      <c r="C122" t="s">
        <v>9928</v>
      </c>
      <c r="I122" t="str">
        <f t="shared" si="2"/>
        <v>N/A</v>
      </c>
      <c r="J122">
        <f t="shared" si="3"/>
        <v>0.12909999999999999</v>
      </c>
      <c r="K122">
        <f t="shared" si="4"/>
        <v>0</v>
      </c>
      <c r="L122">
        <f t="shared" si="5"/>
        <v>0</v>
      </c>
      <c r="M122">
        <f t="shared" si="6"/>
        <v>0</v>
      </c>
      <c r="N122">
        <f t="shared" si="7"/>
        <v>0</v>
      </c>
    </row>
    <row r="123" spans="1:14" x14ac:dyDescent="0.3">
      <c r="A123" s="1">
        <v>9</v>
      </c>
      <c r="B123" t="s">
        <v>178</v>
      </c>
      <c r="C123" t="s">
        <v>9929</v>
      </c>
      <c r="I123" t="str">
        <f t="shared" si="2"/>
        <v>N/A</v>
      </c>
      <c r="J123">
        <f t="shared" si="3"/>
        <v>3590000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9930</v>
      </c>
      <c r="I125" t="str">
        <f t="shared" si="8"/>
        <v>N/A</v>
      </c>
      <c r="J125" t="str">
        <f t="shared" si="9"/>
        <v>0.72</v>
      </c>
      <c r="K125">
        <f t="shared" si="10"/>
        <v>0</v>
      </c>
      <c r="L125">
        <f t="shared" si="11"/>
        <v>0</v>
      </c>
      <c r="M125">
        <f t="shared" si="12"/>
        <v>0</v>
      </c>
      <c r="N125">
        <f t="shared" si="13"/>
        <v>0</v>
      </c>
    </row>
    <row r="126" spans="1:14" x14ac:dyDescent="0.3">
      <c r="A126" s="1">
        <v>1</v>
      </c>
      <c r="B126" t="s">
        <v>180</v>
      </c>
      <c r="C126" t="s">
        <v>9931</v>
      </c>
      <c r="I126" t="str">
        <f t="shared" si="8"/>
        <v>N/A</v>
      </c>
      <c r="J126">
        <f t="shared" si="9"/>
        <v>1.7299999999999999E-2</v>
      </c>
      <c r="K126">
        <f t="shared" si="10"/>
        <v>0</v>
      </c>
      <c r="L126">
        <f t="shared" si="11"/>
        <v>0</v>
      </c>
      <c r="M126">
        <f t="shared" si="12"/>
        <v>0</v>
      </c>
      <c r="N126">
        <f t="shared" si="13"/>
        <v>0</v>
      </c>
    </row>
    <row r="127" spans="1:14" x14ac:dyDescent="0.3">
      <c r="A127" s="1">
        <v>2</v>
      </c>
      <c r="B127" t="s">
        <v>181</v>
      </c>
      <c r="C127" t="s">
        <v>9932</v>
      </c>
      <c r="I127" t="str">
        <f t="shared" si="8"/>
        <v>N/A</v>
      </c>
      <c r="J127" t="str">
        <f t="shared" si="9"/>
        <v>0.68</v>
      </c>
      <c r="K127">
        <f t="shared" si="10"/>
        <v>0</v>
      </c>
      <c r="L127">
        <f t="shared" si="11"/>
        <v>0</v>
      </c>
      <c r="M127">
        <f t="shared" si="12"/>
        <v>0</v>
      </c>
      <c r="N127">
        <f t="shared" si="13"/>
        <v>0</v>
      </c>
    </row>
    <row r="128" spans="1:14" x14ac:dyDescent="0.3">
      <c r="A128" s="1">
        <v>3</v>
      </c>
      <c r="B128" t="s">
        <v>183</v>
      </c>
      <c r="C128" t="s">
        <v>9933</v>
      </c>
      <c r="I128" t="str">
        <f t="shared" si="8"/>
        <v>N/A</v>
      </c>
      <c r="J128">
        <f t="shared" si="9"/>
        <v>1.6299999999999999E-2</v>
      </c>
      <c r="K128">
        <f t="shared" si="10"/>
        <v>0</v>
      </c>
      <c r="L128">
        <f t="shared" si="11"/>
        <v>0</v>
      </c>
      <c r="M128">
        <f t="shared" si="12"/>
        <v>0</v>
      </c>
      <c r="N128">
        <f t="shared" si="13"/>
        <v>0</v>
      </c>
    </row>
    <row r="129" spans="1:14" x14ac:dyDescent="0.3">
      <c r="A129" s="1">
        <v>4</v>
      </c>
      <c r="B129" t="s">
        <v>185</v>
      </c>
      <c r="C129" t="s">
        <v>2205</v>
      </c>
      <c r="I129" t="str">
        <f t="shared" si="8"/>
        <v>N/A</v>
      </c>
      <c r="J129" t="str">
        <f t="shared" si="9"/>
        <v>0.90</v>
      </c>
      <c r="K129">
        <f t="shared" si="10"/>
        <v>0</v>
      </c>
      <c r="L129">
        <f t="shared" si="11"/>
        <v>0</v>
      </c>
      <c r="M129">
        <f t="shared" si="12"/>
        <v>0</v>
      </c>
      <c r="N129">
        <f t="shared" si="13"/>
        <v>0</v>
      </c>
    </row>
    <row r="130" spans="1:14" x14ac:dyDescent="0.3">
      <c r="A130" s="1">
        <v>5</v>
      </c>
      <c r="B130" t="s">
        <v>186</v>
      </c>
      <c r="C130" t="s">
        <v>9934</v>
      </c>
      <c r="I130" t="str">
        <f t="shared" si="8"/>
        <v>N/A</v>
      </c>
      <c r="J130">
        <f t="shared" si="9"/>
        <v>0.36759999999999998</v>
      </c>
      <c r="K130">
        <f t="shared" si="10"/>
        <v>0</v>
      </c>
      <c r="L130">
        <f t="shared" si="11"/>
        <v>0</v>
      </c>
      <c r="M130">
        <f t="shared" si="12"/>
        <v>0</v>
      </c>
      <c r="N130">
        <f t="shared" si="13"/>
        <v>0</v>
      </c>
    </row>
    <row r="131" spans="1:14" x14ac:dyDescent="0.3">
      <c r="A131" s="1">
        <v>6</v>
      </c>
      <c r="B131" t="s">
        <v>187</v>
      </c>
      <c r="C131" t="s">
        <v>9935</v>
      </c>
      <c r="I131" t="str">
        <f t="shared" si="8"/>
        <v>N/A</v>
      </c>
      <c r="J131" t="str">
        <f t="shared" si="9"/>
        <v>Jun 12, 2017</v>
      </c>
      <c r="K131">
        <f t="shared" si="10"/>
        <v>0</v>
      </c>
      <c r="L131">
        <f t="shared" si="11"/>
        <v>0</v>
      </c>
      <c r="M131">
        <f t="shared" si="12"/>
        <v>0</v>
      </c>
      <c r="N131">
        <f t="shared" si="13"/>
        <v>0</v>
      </c>
    </row>
    <row r="132" spans="1:14" x14ac:dyDescent="0.3">
      <c r="A132" s="1">
        <v>7</v>
      </c>
      <c r="B132" t="s">
        <v>188</v>
      </c>
      <c r="C132" t="s">
        <v>9936</v>
      </c>
      <c r="I132" t="str">
        <f t="shared" si="8"/>
        <v>N/A</v>
      </c>
      <c r="J132" t="str">
        <f t="shared" si="9"/>
        <v>May 31, 2017</v>
      </c>
      <c r="K132">
        <f t="shared" si="10"/>
        <v>0</v>
      </c>
      <c r="L132">
        <f t="shared" si="11"/>
        <v>0</v>
      </c>
      <c r="M132">
        <f t="shared" si="12"/>
        <v>0</v>
      </c>
      <c r="N132">
        <f t="shared" si="13"/>
        <v>0</v>
      </c>
    </row>
    <row r="133" spans="1:14" x14ac:dyDescent="0.3">
      <c r="A133" s="1">
        <v>8</v>
      </c>
      <c r="B133" t="s">
        <v>189</v>
      </c>
      <c r="C133" t="s">
        <v>1276</v>
      </c>
      <c r="I133" t="str">
        <f t="shared" si="8"/>
        <v>N/A</v>
      </c>
      <c r="J133" t="str">
        <f t="shared" si="9"/>
        <v>3/2</v>
      </c>
      <c r="K133">
        <f t="shared" si="10"/>
        <v>0</v>
      </c>
      <c r="L133">
        <f t="shared" si="11"/>
        <v>0</v>
      </c>
      <c r="M133">
        <f t="shared" si="12"/>
        <v>0</v>
      </c>
      <c r="N133">
        <f t="shared" si="13"/>
        <v>0</v>
      </c>
    </row>
    <row r="134" spans="1:14" x14ac:dyDescent="0.3">
      <c r="A134" s="1">
        <v>9</v>
      </c>
      <c r="B134" t="s">
        <v>190</v>
      </c>
      <c r="C134" t="s">
        <v>9937</v>
      </c>
      <c r="I134" t="str">
        <f t="shared" si="8"/>
        <v>N/A</v>
      </c>
      <c r="J134" t="str">
        <f t="shared" si="9"/>
        <v>Dec 27, 2010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9938</v>
      </c>
      <c r="C138" t="s">
        <v>9939</v>
      </c>
      <c r="D138" t="s">
        <v>9940</v>
      </c>
      <c r="E138" t="s">
        <v>9941</v>
      </c>
      <c r="F138">
        <v>59</v>
      </c>
      <c r="I138" t="str">
        <f t="shared" si="8"/>
        <v>neg_trend</v>
      </c>
      <c r="J138" t="str">
        <f t="shared" si="9"/>
        <v>Exec. Chairman</v>
      </c>
      <c r="K138" t="str">
        <f t="shared" si="10"/>
        <v>277.1k</v>
      </c>
      <c r="L138">
        <f t="shared" si="11"/>
        <v>6360000</v>
      </c>
      <c r="M138">
        <f t="shared" si="12"/>
        <v>59</v>
      </c>
      <c r="N138">
        <f t="shared" si="13"/>
        <v>0</v>
      </c>
    </row>
    <row r="139" spans="1:14" x14ac:dyDescent="0.3">
      <c r="A139" s="1">
        <v>1</v>
      </c>
      <c r="B139" t="s">
        <v>9942</v>
      </c>
      <c r="C139" t="s">
        <v>2686</v>
      </c>
      <c r="D139" t="s">
        <v>9943</v>
      </c>
      <c r="E139" t="s">
        <v>2777</v>
      </c>
      <c r="F139">
        <v>51</v>
      </c>
      <c r="I139" t="str">
        <f t="shared" si="8"/>
        <v>neg_trend</v>
      </c>
      <c r="J139" t="str">
        <f t="shared" si="9"/>
        <v>Chief Exec. Officer, Pres &amp; Director</v>
      </c>
      <c r="K139" t="str">
        <f t="shared" si="10"/>
        <v>569.8k</v>
      </c>
      <c r="L139">
        <f t="shared" si="11"/>
        <v>4250000</v>
      </c>
      <c r="M139">
        <f t="shared" si="12"/>
        <v>51</v>
      </c>
      <c r="N139">
        <f t="shared" si="13"/>
        <v>0</v>
      </c>
    </row>
    <row r="140" spans="1:14" x14ac:dyDescent="0.3">
      <c r="A140" s="1">
        <v>2</v>
      </c>
      <c r="B140" t="s">
        <v>9944</v>
      </c>
      <c r="C140" t="s">
        <v>9945</v>
      </c>
      <c r="D140" t="s">
        <v>9946</v>
      </c>
      <c r="F140">
        <v>43</v>
      </c>
      <c r="I140" t="str">
        <f t="shared" si="8"/>
        <v>N/A</v>
      </c>
      <c r="J140" t="str">
        <f t="shared" si="9"/>
        <v>Chief Financial Officer and Sr. VP of Fin.</v>
      </c>
      <c r="K140" t="str">
        <f t="shared" si="10"/>
        <v>227.55k</v>
      </c>
      <c r="L140">
        <f t="shared" si="11"/>
        <v>0</v>
      </c>
      <c r="M140">
        <f t="shared" si="12"/>
        <v>43</v>
      </c>
      <c r="N140">
        <f t="shared" si="13"/>
        <v>0</v>
      </c>
    </row>
    <row r="141" spans="1:14" x14ac:dyDescent="0.3">
      <c r="A141" s="1">
        <v>3</v>
      </c>
      <c r="B141" t="s">
        <v>9947</v>
      </c>
      <c r="C141" t="s">
        <v>9948</v>
      </c>
      <c r="D141" t="s">
        <v>9949</v>
      </c>
      <c r="E141" t="s">
        <v>9950</v>
      </c>
      <c r="F141">
        <v>63</v>
      </c>
      <c r="I141" t="str">
        <f t="shared" si="8"/>
        <v>N/A</v>
      </c>
      <c r="J141" t="str">
        <f t="shared" si="9"/>
        <v>Sr. VP of Store Operations</v>
      </c>
      <c r="K141" t="str">
        <f t="shared" si="10"/>
        <v>287.8k</v>
      </c>
      <c r="L141" t="str">
        <f t="shared" si="11"/>
        <v>559.82k</v>
      </c>
      <c r="M141">
        <f t="shared" si="12"/>
        <v>63</v>
      </c>
      <c r="N141">
        <f t="shared" si="13"/>
        <v>0</v>
      </c>
    </row>
    <row r="142" spans="1:14" x14ac:dyDescent="0.3">
      <c r="A142" s="1">
        <v>4</v>
      </c>
      <c r="B142" t="s">
        <v>9951</v>
      </c>
      <c r="C142" t="s">
        <v>9952</v>
      </c>
      <c r="D142" t="s">
        <v>9953</v>
      </c>
      <c r="E142" t="s">
        <v>6867</v>
      </c>
      <c r="F142">
        <v>61</v>
      </c>
      <c r="I142" t="str">
        <f t="shared" si="8"/>
        <v>neg_trend</v>
      </c>
      <c r="J142" t="str">
        <f t="shared" si="9"/>
        <v>Exec. VP</v>
      </c>
      <c r="K142" t="str">
        <f t="shared" si="10"/>
        <v>265.1k</v>
      </c>
      <c r="L142">
        <f t="shared" si="11"/>
        <v>2630000</v>
      </c>
      <c r="M142">
        <f t="shared" si="12"/>
        <v>61</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9954</v>
      </c>
      <c r="C144" s="1" t="s">
        <v>321</v>
      </c>
      <c r="D144" s="1" t="s">
        <v>322</v>
      </c>
      <c r="E144" s="1" t="s">
        <v>323</v>
      </c>
      <c r="F144" s="1" t="s">
        <v>324</v>
      </c>
      <c r="G144" s="1" t="s">
        <v>9955</v>
      </c>
      <c r="H144" s="1" t="s">
        <v>325</v>
      </c>
      <c r="I144" t="str">
        <f t="shared" si="8"/>
        <v>pos_trend</v>
      </c>
      <c r="J144" t="str">
        <f t="shared" si="9"/>
        <v>2013</v>
      </c>
      <c r="K144" t="str">
        <f t="shared" si="10"/>
        <v>2014</v>
      </c>
      <c r="L144" t="str">
        <f t="shared" si="11"/>
        <v>2015</v>
      </c>
      <c r="M144" t="str">
        <f t="shared" si="12"/>
        <v>2016</v>
      </c>
      <c r="N144" t="str">
        <f t="shared" si="13"/>
        <v>2017</v>
      </c>
    </row>
    <row r="145" spans="1:14" x14ac:dyDescent="0.3">
      <c r="A145" s="1">
        <v>0</v>
      </c>
      <c r="B145" t="s">
        <v>326</v>
      </c>
      <c r="C145" t="s">
        <v>9956</v>
      </c>
      <c r="D145" t="s">
        <v>9957</v>
      </c>
      <c r="E145" t="s">
        <v>9958</v>
      </c>
      <c r="F145" t="s">
        <v>9959</v>
      </c>
      <c r="G145" t="s">
        <v>47</v>
      </c>
      <c r="I145" t="str">
        <f t="shared" si="8"/>
        <v>pos_trend</v>
      </c>
      <c r="J145">
        <f t="shared" si="9"/>
        <v>732000000</v>
      </c>
      <c r="K145">
        <f t="shared" si="10"/>
        <v>831430000</v>
      </c>
      <c r="L145">
        <f t="shared" si="11"/>
        <v>894490000</v>
      </c>
      <c r="M145">
        <f t="shared" si="12"/>
        <v>943650000</v>
      </c>
      <c r="N145">
        <f t="shared" si="13"/>
        <v>1020000000</v>
      </c>
    </row>
    <row r="146" spans="1:14" x14ac:dyDescent="0.3">
      <c r="A146" s="1">
        <v>1</v>
      </c>
      <c r="B146" t="s">
        <v>331</v>
      </c>
      <c r="C146" t="s">
        <v>332</v>
      </c>
      <c r="D146" t="s">
        <v>2850</v>
      </c>
      <c r="E146" t="s">
        <v>9960</v>
      </c>
      <c r="F146" t="s">
        <v>254</v>
      </c>
      <c r="G146" t="s">
        <v>1945</v>
      </c>
      <c r="I146" t="str">
        <f t="shared" si="8"/>
        <v>N/A</v>
      </c>
      <c r="J146" t="str">
        <f t="shared" si="9"/>
        <v>N/A</v>
      </c>
      <c r="K146">
        <f t="shared" si="10"/>
        <v>0.1358</v>
      </c>
      <c r="L146">
        <f t="shared" si="11"/>
        <v>7.5800000000000006E-2</v>
      </c>
      <c r="M146">
        <f t="shared" si="12"/>
        <v>5.5E-2</v>
      </c>
      <c r="N146">
        <f t="shared" si="13"/>
        <v>8.2500000000000004E-2</v>
      </c>
    </row>
    <row r="147" spans="1:14" x14ac:dyDescent="0.3">
      <c r="A147" s="1">
        <v>2</v>
      </c>
      <c r="B147" t="s">
        <v>337</v>
      </c>
      <c r="C147" t="s">
        <v>9961</v>
      </c>
      <c r="D147" t="s">
        <v>9962</v>
      </c>
      <c r="E147" t="s">
        <v>9963</v>
      </c>
      <c r="F147" t="s">
        <v>9964</v>
      </c>
      <c r="G147" t="s">
        <v>9965</v>
      </c>
      <c r="I147" t="str">
        <f t="shared" si="8"/>
        <v>pos_trend</v>
      </c>
      <c r="J147">
        <f t="shared" si="9"/>
        <v>453850000</v>
      </c>
      <c r="K147">
        <f t="shared" si="10"/>
        <v>511460000</v>
      </c>
      <c r="L147">
        <f t="shared" si="11"/>
        <v>541140000</v>
      </c>
      <c r="M147">
        <f t="shared" si="12"/>
        <v>557950000</v>
      </c>
      <c r="N147">
        <f t="shared" si="13"/>
        <v>624620000</v>
      </c>
    </row>
    <row r="148" spans="1:14" x14ac:dyDescent="0.3">
      <c r="A148" s="1">
        <v>3</v>
      </c>
      <c r="B148" t="s">
        <v>343</v>
      </c>
      <c r="C148" t="s">
        <v>9966</v>
      </c>
      <c r="D148" t="s">
        <v>9967</v>
      </c>
      <c r="E148" t="s">
        <v>9968</v>
      </c>
      <c r="F148" t="s">
        <v>9969</v>
      </c>
      <c r="G148" t="s">
        <v>9970</v>
      </c>
      <c r="I148" t="str">
        <f t="shared" si="8"/>
        <v>pos_trend</v>
      </c>
      <c r="J148">
        <f t="shared" si="9"/>
        <v>426350000</v>
      </c>
      <c r="K148">
        <f t="shared" si="10"/>
        <v>479770000</v>
      </c>
      <c r="L148">
        <f t="shared" si="11"/>
        <v>505420000</v>
      </c>
      <c r="M148">
        <f t="shared" si="12"/>
        <v>518179999.99999994</v>
      </c>
      <c r="N148">
        <f t="shared" si="13"/>
        <v>579990000</v>
      </c>
    </row>
    <row r="149" spans="1:14" x14ac:dyDescent="0.3">
      <c r="A149" s="1">
        <v>4</v>
      </c>
      <c r="B149" t="s">
        <v>349</v>
      </c>
      <c r="C149" t="s">
        <v>6454</v>
      </c>
      <c r="D149" t="s">
        <v>9971</v>
      </c>
      <c r="E149" t="s">
        <v>9972</v>
      </c>
      <c r="F149" t="s">
        <v>9973</v>
      </c>
      <c r="G149" t="s">
        <v>9974</v>
      </c>
      <c r="I149" t="str">
        <f t="shared" si="8"/>
        <v>pos_trend</v>
      </c>
      <c r="J149">
        <f t="shared" si="9"/>
        <v>27500000</v>
      </c>
      <c r="K149">
        <f t="shared" si="10"/>
        <v>31690000</v>
      </c>
      <c r="L149">
        <f t="shared" si="11"/>
        <v>35720000</v>
      </c>
      <c r="M149">
        <f t="shared" si="12"/>
        <v>39770000</v>
      </c>
      <c r="N149">
        <f t="shared" si="13"/>
        <v>44630000</v>
      </c>
    </row>
    <row r="150" spans="1:14" x14ac:dyDescent="0.3">
      <c r="A150" s="1">
        <v>5</v>
      </c>
      <c r="B150" t="s">
        <v>355</v>
      </c>
      <c r="C150" t="s">
        <v>9975</v>
      </c>
      <c r="D150" t="s">
        <v>9976</v>
      </c>
      <c r="E150" t="s">
        <v>5179</v>
      </c>
      <c r="F150" t="s">
        <v>9977</v>
      </c>
      <c r="G150" t="s">
        <v>9978</v>
      </c>
      <c r="I150" t="str">
        <f t="shared" si="8"/>
        <v>pos_trend</v>
      </c>
      <c r="J150">
        <f t="shared" si="9"/>
        <v>24700000</v>
      </c>
      <c r="K150">
        <f t="shared" si="10"/>
        <v>28600000</v>
      </c>
      <c r="L150">
        <f t="shared" si="11"/>
        <v>32100000</v>
      </c>
      <c r="M150">
        <f t="shared" si="12"/>
        <v>35970000</v>
      </c>
      <c r="N150">
        <f t="shared" si="13"/>
        <v>39530000</v>
      </c>
    </row>
    <row r="151" spans="1:14" x14ac:dyDescent="0.3">
      <c r="A151" s="1">
        <v>6</v>
      </c>
      <c r="B151" t="s">
        <v>361</v>
      </c>
      <c r="C151" t="s">
        <v>2443</v>
      </c>
      <c r="D151" t="s">
        <v>2781</v>
      </c>
      <c r="E151" t="s">
        <v>9979</v>
      </c>
      <c r="F151" t="s">
        <v>3650</v>
      </c>
      <c r="G151" t="s">
        <v>3963</v>
      </c>
      <c r="I151" t="str">
        <f t="shared" si="8"/>
        <v>pos_trend</v>
      </c>
      <c r="J151">
        <f t="shared" si="9"/>
        <v>2800000</v>
      </c>
      <c r="K151">
        <f t="shared" si="10"/>
        <v>3090000</v>
      </c>
      <c r="L151">
        <f t="shared" si="11"/>
        <v>3620000</v>
      </c>
      <c r="M151">
        <f t="shared" si="12"/>
        <v>3800000</v>
      </c>
      <c r="N151">
        <f t="shared" si="13"/>
        <v>5100000</v>
      </c>
    </row>
    <row r="152" spans="1:14" x14ac:dyDescent="0.3">
      <c r="A152" s="1">
        <v>7</v>
      </c>
      <c r="B152" t="s">
        <v>367</v>
      </c>
      <c r="C152" t="s">
        <v>332</v>
      </c>
      <c r="D152" t="s">
        <v>9980</v>
      </c>
      <c r="E152" t="s">
        <v>3444</v>
      </c>
      <c r="F152" t="s">
        <v>9981</v>
      </c>
      <c r="G152" t="s">
        <v>9982</v>
      </c>
      <c r="I152" t="str">
        <f t="shared" si="8"/>
        <v>N/A</v>
      </c>
      <c r="J152" t="str">
        <f t="shared" si="9"/>
        <v>N/A</v>
      </c>
      <c r="K152">
        <f t="shared" si="10"/>
        <v>0.12689999999999999</v>
      </c>
      <c r="L152">
        <f t="shared" si="11"/>
        <v>5.7999999999999996E-2</v>
      </c>
      <c r="M152">
        <f t="shared" si="12"/>
        <v>3.1099999999999999E-2</v>
      </c>
      <c r="N152">
        <f t="shared" si="13"/>
        <v>0.1195</v>
      </c>
    </row>
    <row r="153" spans="1:14" x14ac:dyDescent="0.3">
      <c r="A153" s="1">
        <v>8</v>
      </c>
      <c r="B153" t="s">
        <v>372</v>
      </c>
      <c r="C153" t="s">
        <v>9983</v>
      </c>
      <c r="D153" t="s">
        <v>9984</v>
      </c>
      <c r="E153" t="s">
        <v>9985</v>
      </c>
      <c r="F153" t="s">
        <v>9986</v>
      </c>
      <c r="G153" t="s">
        <v>9908</v>
      </c>
      <c r="I153" t="str">
        <f t="shared" si="8"/>
        <v>pos_trend</v>
      </c>
      <c r="J153">
        <f t="shared" si="9"/>
        <v>278150000</v>
      </c>
      <c r="K153">
        <f t="shared" si="10"/>
        <v>319970000</v>
      </c>
      <c r="L153">
        <f t="shared" si="11"/>
        <v>353350000</v>
      </c>
      <c r="M153">
        <f t="shared" si="12"/>
        <v>385700000</v>
      </c>
      <c r="N153">
        <f t="shared" si="13"/>
        <v>396890000</v>
      </c>
    </row>
    <row r="154" spans="1:14" x14ac:dyDescent="0.3">
      <c r="A154" s="1">
        <v>9</v>
      </c>
      <c r="B154" t="s">
        <v>377</v>
      </c>
      <c r="C154" t="s">
        <v>332</v>
      </c>
      <c r="D154" t="s">
        <v>9987</v>
      </c>
      <c r="E154" t="s">
        <v>9988</v>
      </c>
      <c r="F154" t="s">
        <v>9989</v>
      </c>
      <c r="G154" t="s">
        <v>4090</v>
      </c>
      <c r="I154" t="str">
        <f t="shared" si="8"/>
        <v>neg_trend</v>
      </c>
      <c r="J154" t="str">
        <f t="shared" si="9"/>
        <v>N/A</v>
      </c>
      <c r="K154">
        <f t="shared" si="10"/>
        <v>0.15040000000000001</v>
      </c>
      <c r="L154">
        <f t="shared" si="11"/>
        <v>0.1043</v>
      </c>
      <c r="M154">
        <f t="shared" si="12"/>
        <v>9.1600000000000001E-2</v>
      </c>
      <c r="N154">
        <f t="shared" si="13"/>
        <v>2.8999999999999998E-2</v>
      </c>
    </row>
    <row r="155" spans="1:14" x14ac:dyDescent="0.3">
      <c r="A155" s="1">
        <v>10</v>
      </c>
      <c r="B155" t="s">
        <v>382</v>
      </c>
      <c r="C155" t="s">
        <v>332</v>
      </c>
      <c r="D155" t="s">
        <v>332</v>
      </c>
      <c r="E155" t="s">
        <v>332</v>
      </c>
      <c r="F155" t="s">
        <v>332</v>
      </c>
      <c r="G155" t="s">
        <v>9990</v>
      </c>
      <c r="I155" t="str">
        <f t="shared" si="8"/>
        <v>N/A</v>
      </c>
      <c r="J155" t="str">
        <f t="shared" si="9"/>
        <v>N/A</v>
      </c>
      <c r="K155" t="str">
        <f t="shared" si="10"/>
        <v>N/A</v>
      </c>
      <c r="L155" t="str">
        <f t="shared" si="11"/>
        <v>N/A</v>
      </c>
      <c r="M155" t="str">
        <f t="shared" si="12"/>
        <v>N/A</v>
      </c>
      <c r="N155">
        <f t="shared" si="13"/>
        <v>0.38850000000000001</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321</v>
      </c>
      <c r="D157" s="1" t="s">
        <v>322</v>
      </c>
      <c r="E157" s="1" t="s">
        <v>323</v>
      </c>
      <c r="F157" s="1" t="s">
        <v>324</v>
      </c>
      <c r="G157" s="1" t="s">
        <v>9955</v>
      </c>
      <c r="H157" s="1" t="s">
        <v>325</v>
      </c>
      <c r="I157" t="str">
        <f t="shared" si="8"/>
        <v>pos_trend</v>
      </c>
      <c r="J157" t="str">
        <f t="shared" si="9"/>
        <v>2013</v>
      </c>
      <c r="K157" t="str">
        <f t="shared" si="10"/>
        <v>2014</v>
      </c>
      <c r="L157" t="str">
        <f t="shared" si="11"/>
        <v>2015</v>
      </c>
      <c r="M157" t="str">
        <f t="shared" si="12"/>
        <v>2016</v>
      </c>
      <c r="N157" t="str">
        <f t="shared" si="13"/>
        <v>2017</v>
      </c>
    </row>
    <row r="158" spans="1:14" x14ac:dyDescent="0.3">
      <c r="A158" s="1">
        <v>0</v>
      </c>
      <c r="B158" t="s">
        <v>385</v>
      </c>
      <c r="C158" t="s">
        <v>9991</v>
      </c>
      <c r="D158" t="s">
        <v>9992</v>
      </c>
      <c r="E158" t="s">
        <v>9993</v>
      </c>
      <c r="F158" t="s">
        <v>9994</v>
      </c>
      <c r="G158" t="s">
        <v>9995</v>
      </c>
      <c r="I158" t="str">
        <f t="shared" si="8"/>
        <v>pos_trend</v>
      </c>
      <c r="J158">
        <f t="shared" si="9"/>
        <v>202340000</v>
      </c>
      <c r="K158">
        <f t="shared" si="10"/>
        <v>224630000</v>
      </c>
      <c r="L158">
        <f t="shared" si="11"/>
        <v>242460000</v>
      </c>
      <c r="M158">
        <f t="shared" si="12"/>
        <v>264410000.00000003</v>
      </c>
      <c r="N158">
        <f t="shared" si="13"/>
        <v>279510000</v>
      </c>
    </row>
    <row r="159" spans="1:14" x14ac:dyDescent="0.3">
      <c r="A159" s="1">
        <v>1</v>
      </c>
      <c r="B159" t="s">
        <v>391</v>
      </c>
      <c r="C159" t="s">
        <v>332</v>
      </c>
      <c r="D159" t="s">
        <v>332</v>
      </c>
      <c r="E159" t="s">
        <v>332</v>
      </c>
      <c r="F159" t="s">
        <v>332</v>
      </c>
      <c r="G159" t="s">
        <v>332</v>
      </c>
      <c r="I159" t="str">
        <f t="shared" si="8"/>
        <v>N/A</v>
      </c>
      <c r="J159" t="str">
        <f t="shared" si="9"/>
        <v>N/A</v>
      </c>
      <c r="K159" t="str">
        <f t="shared" si="10"/>
        <v>N/A</v>
      </c>
      <c r="L159" t="str">
        <f t="shared" si="11"/>
        <v>N/A</v>
      </c>
      <c r="M159" t="str">
        <f t="shared" si="12"/>
        <v>N/A</v>
      </c>
      <c r="N159" t="str">
        <f t="shared" si="13"/>
        <v>N/A</v>
      </c>
    </row>
    <row r="160" spans="1:14" x14ac:dyDescent="0.3">
      <c r="A160" s="1">
        <v>2</v>
      </c>
      <c r="B160" t="s">
        <v>397</v>
      </c>
      <c r="C160" t="s">
        <v>9991</v>
      </c>
      <c r="D160" t="s">
        <v>9992</v>
      </c>
      <c r="E160" t="s">
        <v>9993</v>
      </c>
      <c r="F160" t="s">
        <v>9994</v>
      </c>
      <c r="G160" t="s">
        <v>9995</v>
      </c>
      <c r="I160" t="str">
        <f t="shared" si="8"/>
        <v>pos_trend</v>
      </c>
      <c r="J160">
        <f t="shared" si="9"/>
        <v>202340000</v>
      </c>
      <c r="K160">
        <f t="shared" si="10"/>
        <v>224630000</v>
      </c>
      <c r="L160">
        <f t="shared" si="11"/>
        <v>242460000</v>
      </c>
      <c r="M160">
        <f t="shared" si="12"/>
        <v>264410000.00000003</v>
      </c>
      <c r="N160">
        <f t="shared" si="13"/>
        <v>279510000</v>
      </c>
    </row>
    <row r="161" spans="1:14" x14ac:dyDescent="0.3">
      <c r="A161" s="1">
        <v>3</v>
      </c>
      <c r="B161" t="s">
        <v>403</v>
      </c>
      <c r="C161" t="s">
        <v>332</v>
      </c>
      <c r="D161" t="s">
        <v>9906</v>
      </c>
      <c r="E161" t="s">
        <v>2347</v>
      </c>
      <c r="F161" t="s">
        <v>1236</v>
      </c>
      <c r="G161" t="s">
        <v>9996</v>
      </c>
      <c r="I161" t="str">
        <f t="shared" si="8"/>
        <v>N/A</v>
      </c>
      <c r="J161" t="str">
        <f t="shared" si="9"/>
        <v>N/A</v>
      </c>
      <c r="K161">
        <f t="shared" si="10"/>
        <v>0.1101</v>
      </c>
      <c r="L161">
        <f t="shared" si="11"/>
        <v>7.9400000000000012E-2</v>
      </c>
      <c r="M161">
        <f t="shared" si="12"/>
        <v>9.0500000000000011E-2</v>
      </c>
      <c r="N161">
        <f t="shared" si="13"/>
        <v>5.7099999999999998E-2</v>
      </c>
    </row>
    <row r="162" spans="1:14" x14ac:dyDescent="0.3">
      <c r="A162" s="1">
        <v>4</v>
      </c>
      <c r="B162" t="s">
        <v>408</v>
      </c>
      <c r="C162" t="s">
        <v>332</v>
      </c>
      <c r="D162" t="s">
        <v>332</v>
      </c>
      <c r="E162" t="s">
        <v>332</v>
      </c>
      <c r="F162" t="s">
        <v>332</v>
      </c>
      <c r="G162" t="s">
        <v>332</v>
      </c>
      <c r="I162" t="str">
        <f t="shared" si="8"/>
        <v>N/A</v>
      </c>
      <c r="J162" t="str">
        <f t="shared" si="9"/>
        <v>N/A</v>
      </c>
      <c r="K162" t="str">
        <f t="shared" si="10"/>
        <v>N/A</v>
      </c>
      <c r="L162" t="str">
        <f t="shared" si="11"/>
        <v>N/A</v>
      </c>
      <c r="M162" t="str">
        <f t="shared" si="12"/>
        <v>N/A</v>
      </c>
      <c r="N162" t="str">
        <f t="shared" si="13"/>
        <v>N/A</v>
      </c>
    </row>
    <row r="163" spans="1:14" x14ac:dyDescent="0.3">
      <c r="A163" s="1">
        <v>5</v>
      </c>
      <c r="B163" t="s">
        <v>409</v>
      </c>
      <c r="C163" t="s">
        <v>3684</v>
      </c>
      <c r="D163" t="s">
        <v>332</v>
      </c>
      <c r="E163" t="s">
        <v>2156</v>
      </c>
      <c r="F163" t="s">
        <v>2389</v>
      </c>
      <c r="G163" t="s">
        <v>1469</v>
      </c>
      <c r="I163" t="str">
        <f t="shared" si="8"/>
        <v>N/A</v>
      </c>
      <c r="J163">
        <f t="shared" si="9"/>
        <v>2100000</v>
      </c>
      <c r="K163" t="str">
        <f t="shared" si="10"/>
        <v>N/A</v>
      </c>
      <c r="L163">
        <f t="shared" si="11"/>
        <v>1100000</v>
      </c>
      <c r="M163" t="str">
        <f t="shared" si="12"/>
        <v>700000</v>
      </c>
      <c r="N163">
        <f t="shared" si="13"/>
        <v>1000000</v>
      </c>
    </row>
    <row r="164" spans="1:14" x14ac:dyDescent="0.3">
      <c r="A164" s="1">
        <v>6</v>
      </c>
      <c r="B164" t="s">
        <v>412</v>
      </c>
      <c r="C164" t="s">
        <v>9997</v>
      </c>
      <c r="D164" t="s">
        <v>332</v>
      </c>
      <c r="E164" t="s">
        <v>9998</v>
      </c>
      <c r="F164" t="s">
        <v>9999</v>
      </c>
      <c r="G164" t="s">
        <v>10000</v>
      </c>
      <c r="I164" t="str">
        <f t="shared" si="8"/>
        <v>N/A</v>
      </c>
      <c r="J164">
        <f t="shared" si="9"/>
        <v>73710000</v>
      </c>
      <c r="K164" t="str">
        <f t="shared" si="10"/>
        <v>N/A</v>
      </c>
      <c r="L164">
        <f t="shared" si="11"/>
        <v>109790000</v>
      </c>
      <c r="M164">
        <f t="shared" si="12"/>
        <v>120590000</v>
      </c>
      <c r="N164">
        <f t="shared" si="13"/>
        <v>116380000</v>
      </c>
    </row>
    <row r="165" spans="1:14" x14ac:dyDescent="0.3">
      <c r="A165" s="1">
        <v>7</v>
      </c>
      <c r="B165" t="s">
        <v>415</v>
      </c>
      <c r="C165" t="s">
        <v>10001</v>
      </c>
      <c r="D165" t="s">
        <v>10002</v>
      </c>
      <c r="E165" t="s">
        <v>10003</v>
      </c>
      <c r="F165" t="s">
        <v>10004</v>
      </c>
      <c r="G165" t="s">
        <v>10005</v>
      </c>
      <c r="I165" t="str">
        <f t="shared" si="8"/>
        <v>N/A</v>
      </c>
      <c r="J165" t="str">
        <f t="shared" si="9"/>
        <v>332000</v>
      </c>
      <c r="K165" t="str">
        <f t="shared" si="10"/>
        <v>659000</v>
      </c>
      <c r="L165" t="str">
        <f t="shared" si="11"/>
        <v>908000</v>
      </c>
      <c r="M165" t="str">
        <f t="shared" si="12"/>
        <v>374000</v>
      </c>
      <c r="N165" t="str">
        <f t="shared" si="13"/>
        <v>628000</v>
      </c>
    </row>
    <row r="166" spans="1:14" x14ac:dyDescent="0.3">
      <c r="A166" s="1">
        <v>8</v>
      </c>
      <c r="B166" t="s">
        <v>421</v>
      </c>
      <c r="C166" t="s">
        <v>332</v>
      </c>
      <c r="D166" t="s">
        <v>332</v>
      </c>
      <c r="E166" t="s">
        <v>332</v>
      </c>
      <c r="F166" t="s">
        <v>332</v>
      </c>
      <c r="G166" t="s">
        <v>332</v>
      </c>
      <c r="I166" t="str">
        <f t="shared" si="8"/>
        <v>N/A</v>
      </c>
      <c r="J166" t="str">
        <f t="shared" si="9"/>
        <v>N/A</v>
      </c>
      <c r="K166" t="str">
        <f t="shared" si="10"/>
        <v>N/A</v>
      </c>
      <c r="L166" t="str">
        <f t="shared" si="11"/>
        <v>N/A</v>
      </c>
      <c r="M166" t="str">
        <f t="shared" si="12"/>
        <v>N/A</v>
      </c>
      <c r="N166" t="str">
        <f t="shared" si="13"/>
        <v>N/A</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10006</v>
      </c>
      <c r="D168" t="s">
        <v>10007</v>
      </c>
      <c r="E168" t="s">
        <v>10008</v>
      </c>
      <c r="F168" t="s">
        <v>10009</v>
      </c>
      <c r="G168" t="s">
        <v>10010</v>
      </c>
      <c r="I168" t="str">
        <f t="shared" si="8"/>
        <v>pos_trend</v>
      </c>
      <c r="J168">
        <f t="shared" si="9"/>
        <v>7210000</v>
      </c>
      <c r="K168">
        <f t="shared" si="10"/>
        <v>9470000</v>
      </c>
      <c r="L168">
        <f t="shared" si="11"/>
        <v>11340000</v>
      </c>
      <c r="M168">
        <f t="shared" si="12"/>
        <v>15540000</v>
      </c>
      <c r="N168">
        <f t="shared" si="13"/>
        <v>19770000</v>
      </c>
    </row>
    <row r="169" spans="1:14" x14ac:dyDescent="0.3">
      <c r="A169" s="1">
        <v>11</v>
      </c>
      <c r="B169" t="s">
        <v>434</v>
      </c>
      <c r="C169" t="s">
        <v>332</v>
      </c>
      <c r="D169" t="s">
        <v>10011</v>
      </c>
      <c r="E169" t="s">
        <v>4241</v>
      </c>
      <c r="F169" t="s">
        <v>10012</v>
      </c>
      <c r="G169" t="s">
        <v>10013</v>
      </c>
      <c r="I169" t="str">
        <f t="shared" si="8"/>
        <v>N/A</v>
      </c>
      <c r="J169" t="str">
        <f t="shared" si="9"/>
        <v>N/A</v>
      </c>
      <c r="K169">
        <f t="shared" si="10"/>
        <v>0.31290000000000001</v>
      </c>
      <c r="L169">
        <f t="shared" si="11"/>
        <v>0.19769999999999999</v>
      </c>
      <c r="M169">
        <f t="shared" si="12"/>
        <v>0.37030000000000002</v>
      </c>
      <c r="N169">
        <f t="shared" si="13"/>
        <v>0.27190000000000003</v>
      </c>
    </row>
    <row r="170" spans="1:14" x14ac:dyDescent="0.3">
      <c r="A170" s="1">
        <v>12</v>
      </c>
      <c r="B170" t="s">
        <v>439</v>
      </c>
      <c r="C170" t="s">
        <v>10006</v>
      </c>
      <c r="D170" t="s">
        <v>10007</v>
      </c>
      <c r="E170" t="s">
        <v>10008</v>
      </c>
      <c r="F170" t="s">
        <v>10009</v>
      </c>
      <c r="G170" t="s">
        <v>10010</v>
      </c>
      <c r="I170" t="str">
        <f t="shared" si="8"/>
        <v>pos_trend</v>
      </c>
      <c r="J170">
        <f t="shared" si="9"/>
        <v>7210000</v>
      </c>
      <c r="K170">
        <f t="shared" si="10"/>
        <v>9470000</v>
      </c>
      <c r="L170">
        <f t="shared" si="11"/>
        <v>11340000</v>
      </c>
      <c r="M170">
        <f t="shared" si="12"/>
        <v>15540000</v>
      </c>
      <c r="N170">
        <f t="shared" si="13"/>
        <v>19770000</v>
      </c>
    </row>
    <row r="171" spans="1:14" x14ac:dyDescent="0.3">
      <c r="A171" s="1">
        <v>13</v>
      </c>
      <c r="B171" t="s">
        <v>440</v>
      </c>
      <c r="C171" t="s">
        <v>332</v>
      </c>
      <c r="D171" t="s">
        <v>332</v>
      </c>
      <c r="E171" t="s">
        <v>332</v>
      </c>
      <c r="F171" t="s">
        <v>332</v>
      </c>
      <c r="G171" t="s">
        <v>332</v>
      </c>
      <c r="I171" t="str">
        <f t="shared" si="8"/>
        <v>N/A</v>
      </c>
      <c r="J171" t="str">
        <f t="shared" si="9"/>
        <v>N/A</v>
      </c>
      <c r="K171" t="str">
        <f t="shared" si="10"/>
        <v>N/A</v>
      </c>
      <c r="L171" t="str">
        <f t="shared" si="11"/>
        <v>N/A</v>
      </c>
      <c r="M171" t="str">
        <f t="shared" si="12"/>
        <v>N/A</v>
      </c>
      <c r="N171" t="str">
        <f t="shared" si="13"/>
        <v>N/A</v>
      </c>
    </row>
    <row r="172" spans="1:14" x14ac:dyDescent="0.3">
      <c r="A172" s="1">
        <v>14</v>
      </c>
      <c r="B172" t="s">
        <v>441</v>
      </c>
      <c r="C172" t="s">
        <v>10014</v>
      </c>
      <c r="D172" t="s">
        <v>10015</v>
      </c>
      <c r="E172" t="s">
        <v>10016</v>
      </c>
      <c r="F172" t="s">
        <v>10017</v>
      </c>
      <c r="G172" t="s">
        <v>10018</v>
      </c>
      <c r="I172" t="str">
        <f t="shared" si="8"/>
        <v>N/A</v>
      </c>
      <c r="J172">
        <f t="shared" si="9"/>
        <v>66819999.999999993</v>
      </c>
      <c r="K172">
        <f t="shared" si="10"/>
        <v>86540000</v>
      </c>
      <c r="L172">
        <f t="shared" si="11"/>
        <v>99360000</v>
      </c>
      <c r="M172">
        <f t="shared" si="12"/>
        <v>105420000</v>
      </c>
      <c r="N172">
        <f t="shared" si="13"/>
        <v>97240000</v>
      </c>
    </row>
    <row r="173" spans="1:14" x14ac:dyDescent="0.3">
      <c r="A173" s="1">
        <v>15</v>
      </c>
      <c r="B173" t="s">
        <v>447</v>
      </c>
      <c r="C173" t="s">
        <v>332</v>
      </c>
      <c r="D173" t="s">
        <v>10019</v>
      </c>
      <c r="E173" t="s">
        <v>10020</v>
      </c>
      <c r="F173" t="s">
        <v>5805</v>
      </c>
      <c r="G173" t="s">
        <v>10021</v>
      </c>
      <c r="I173" t="str">
        <f t="shared" si="8"/>
        <v>neg_trend</v>
      </c>
      <c r="J173" t="str">
        <f t="shared" si="9"/>
        <v>N/A</v>
      </c>
      <c r="K173">
        <f t="shared" si="10"/>
        <v>0.29499999999999998</v>
      </c>
      <c r="L173">
        <f t="shared" si="11"/>
        <v>0.14810000000000001</v>
      </c>
      <c r="M173">
        <f t="shared" si="12"/>
        <v>6.1100000000000002E-2</v>
      </c>
      <c r="N173">
        <f t="shared" si="13"/>
        <v>-7.7600000000000002E-2</v>
      </c>
    </row>
    <row r="174" spans="1:14" x14ac:dyDescent="0.3">
      <c r="A174" s="1">
        <v>16</v>
      </c>
      <c r="B174" t="s">
        <v>452</v>
      </c>
      <c r="C174" t="s">
        <v>332</v>
      </c>
      <c r="D174" t="s">
        <v>332</v>
      </c>
      <c r="E174" t="s">
        <v>332</v>
      </c>
      <c r="F174" t="s">
        <v>332</v>
      </c>
      <c r="G174" t="s">
        <v>5386</v>
      </c>
      <c r="I174" t="str">
        <f t="shared" si="8"/>
        <v>N/A</v>
      </c>
      <c r="J174" t="str">
        <f t="shared" si="9"/>
        <v>N/A</v>
      </c>
      <c r="K174" t="str">
        <f t="shared" si="10"/>
        <v>N/A</v>
      </c>
      <c r="L174" t="str">
        <f t="shared" si="11"/>
        <v>N/A</v>
      </c>
      <c r="M174" t="str">
        <f t="shared" si="12"/>
        <v>N/A</v>
      </c>
      <c r="N174">
        <f t="shared" si="13"/>
        <v>9.5199999999999993E-2</v>
      </c>
    </row>
    <row r="175" spans="1:14" x14ac:dyDescent="0.3">
      <c r="A175" s="1">
        <v>17</v>
      </c>
      <c r="B175" t="s">
        <v>454</v>
      </c>
      <c r="C175" t="s">
        <v>10022</v>
      </c>
      <c r="D175" t="s">
        <v>9630</v>
      </c>
      <c r="E175" t="s">
        <v>10023</v>
      </c>
      <c r="F175" t="s">
        <v>5743</v>
      </c>
      <c r="G175" t="s">
        <v>9972</v>
      </c>
      <c r="I175" t="str">
        <f t="shared" si="8"/>
        <v>N/A</v>
      </c>
      <c r="J175">
        <f t="shared" si="9"/>
        <v>24260000</v>
      </c>
      <c r="K175">
        <f t="shared" si="10"/>
        <v>32080000</v>
      </c>
      <c r="L175">
        <f t="shared" si="11"/>
        <v>37560000</v>
      </c>
      <c r="M175">
        <f t="shared" si="12"/>
        <v>38620000</v>
      </c>
      <c r="N175">
        <f t="shared" si="13"/>
        <v>35720000</v>
      </c>
    </row>
    <row r="176" spans="1:14" x14ac:dyDescent="0.3">
      <c r="A176" s="1">
        <v>18</v>
      </c>
      <c r="B176" t="s">
        <v>459</v>
      </c>
      <c r="C176" t="s">
        <v>10024</v>
      </c>
      <c r="D176" t="s">
        <v>10025</v>
      </c>
      <c r="E176" t="s">
        <v>10026</v>
      </c>
      <c r="F176" t="s">
        <v>5658</v>
      </c>
      <c r="G176" t="s">
        <v>10027</v>
      </c>
      <c r="I176" t="str">
        <f t="shared" si="8"/>
        <v>N/A</v>
      </c>
      <c r="J176">
        <f t="shared" si="9"/>
        <v>24630000</v>
      </c>
      <c r="K176">
        <f t="shared" si="10"/>
        <v>27560000</v>
      </c>
      <c r="L176">
        <f t="shared" si="11"/>
        <v>31220000</v>
      </c>
      <c r="M176">
        <f t="shared" si="12"/>
        <v>32030000</v>
      </c>
      <c r="N176">
        <f t="shared" si="13"/>
        <v>24460000</v>
      </c>
    </row>
    <row r="177" spans="1:14" x14ac:dyDescent="0.3">
      <c r="A177" s="1">
        <v>19</v>
      </c>
      <c r="B177" t="s">
        <v>464</v>
      </c>
      <c r="C177" t="s">
        <v>332</v>
      </c>
      <c r="D177" t="s">
        <v>332</v>
      </c>
      <c r="E177" t="s">
        <v>332</v>
      </c>
      <c r="F177" t="s">
        <v>332</v>
      </c>
      <c r="G177" t="s">
        <v>332</v>
      </c>
      <c r="I177" t="str">
        <f t="shared" si="8"/>
        <v>N/A</v>
      </c>
      <c r="J177" t="str">
        <f t="shared" si="9"/>
        <v>N/A</v>
      </c>
      <c r="K177" t="str">
        <f t="shared" si="10"/>
        <v>N/A</v>
      </c>
      <c r="L177" t="str">
        <f t="shared" si="11"/>
        <v>N/A</v>
      </c>
      <c r="M177" t="str">
        <f t="shared" si="12"/>
        <v>N/A</v>
      </c>
      <c r="N177" t="str">
        <f t="shared" si="13"/>
        <v>N/A</v>
      </c>
    </row>
    <row r="178" spans="1:14" x14ac:dyDescent="0.3">
      <c r="A178" s="1">
        <v>20</v>
      </c>
      <c r="B178" t="s">
        <v>470</v>
      </c>
      <c r="C178" t="s">
        <v>10028</v>
      </c>
      <c r="D178" t="s">
        <v>10029</v>
      </c>
      <c r="E178" t="s">
        <v>10030</v>
      </c>
      <c r="F178" t="s">
        <v>10031</v>
      </c>
      <c r="G178" t="s">
        <v>5453</v>
      </c>
      <c r="I178" t="str">
        <f t="shared" si="8"/>
        <v>N/A</v>
      </c>
      <c r="J178" t="str">
        <f t="shared" si="9"/>
        <v>(375,000)</v>
      </c>
      <c r="K178">
        <f t="shared" si="10"/>
        <v>4520000</v>
      </c>
      <c r="L178">
        <f t="shared" si="11"/>
        <v>6340000</v>
      </c>
      <c r="M178">
        <f t="shared" si="12"/>
        <v>6590000</v>
      </c>
      <c r="N178">
        <f t="shared" si="13"/>
        <v>11260000</v>
      </c>
    </row>
    <row r="179" spans="1:14" x14ac:dyDescent="0.3">
      <c r="A179" s="1">
        <v>21</v>
      </c>
      <c r="B179" t="s">
        <v>476</v>
      </c>
      <c r="C179" t="s">
        <v>332</v>
      </c>
      <c r="D179" t="s">
        <v>332</v>
      </c>
      <c r="E179" t="s">
        <v>332</v>
      </c>
      <c r="F179" t="s">
        <v>332</v>
      </c>
      <c r="G179" t="s">
        <v>332</v>
      </c>
      <c r="I179" t="str">
        <f t="shared" si="8"/>
        <v>N/A</v>
      </c>
      <c r="J179" t="str">
        <f t="shared" si="9"/>
        <v>N/A</v>
      </c>
      <c r="K179" t="str">
        <f t="shared" si="10"/>
        <v>N/A</v>
      </c>
      <c r="L179" t="str">
        <f t="shared" si="11"/>
        <v>N/A</v>
      </c>
      <c r="M179" t="str">
        <f t="shared" si="12"/>
        <v>N/A</v>
      </c>
      <c r="N179" t="str">
        <f t="shared" si="13"/>
        <v>N/A</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24</v>
      </c>
      <c r="B182" t="s">
        <v>481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25</v>
      </c>
      <c r="B183" t="s">
        <v>482</v>
      </c>
      <c r="C183" t="s">
        <v>10032</v>
      </c>
      <c r="D183" t="s">
        <v>6435</v>
      </c>
      <c r="E183" t="s">
        <v>10033</v>
      </c>
      <c r="F183" t="s">
        <v>10034</v>
      </c>
      <c r="G183" t="s">
        <v>7073</v>
      </c>
      <c r="I183" t="str">
        <f t="shared" si="8"/>
        <v>N/A</v>
      </c>
      <c r="J183">
        <f t="shared" si="9"/>
        <v>42570000</v>
      </c>
      <c r="K183">
        <f t="shared" si="10"/>
        <v>54460000</v>
      </c>
      <c r="L183">
        <f t="shared" si="11"/>
        <v>61800000</v>
      </c>
      <c r="M183">
        <f t="shared" si="12"/>
        <v>66810000</v>
      </c>
      <c r="N183">
        <f t="shared" si="13"/>
        <v>61530000</v>
      </c>
    </row>
    <row r="184" spans="1:14" x14ac:dyDescent="0.3">
      <c r="A184" s="1">
        <v>26</v>
      </c>
      <c r="B184" t="s">
        <v>487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27</v>
      </c>
      <c r="B185" t="s">
        <v>488</v>
      </c>
      <c r="C185" t="s">
        <v>10032</v>
      </c>
      <c r="D185" t="s">
        <v>6435</v>
      </c>
      <c r="E185" t="s">
        <v>10033</v>
      </c>
      <c r="F185" t="s">
        <v>10034</v>
      </c>
      <c r="G185" t="s">
        <v>7073</v>
      </c>
      <c r="I185" t="str">
        <f t="shared" si="8"/>
        <v>N/A</v>
      </c>
      <c r="J185">
        <f t="shared" si="9"/>
        <v>42570000</v>
      </c>
      <c r="K185">
        <f t="shared" si="10"/>
        <v>54460000</v>
      </c>
      <c r="L185">
        <f t="shared" si="11"/>
        <v>61800000</v>
      </c>
      <c r="M185">
        <f t="shared" si="12"/>
        <v>66810000</v>
      </c>
      <c r="N185">
        <f t="shared" si="13"/>
        <v>61530000</v>
      </c>
    </row>
    <row r="186" spans="1:14" x14ac:dyDescent="0.3">
      <c r="A186" s="1">
        <v>28</v>
      </c>
      <c r="B186" t="s">
        <v>489</v>
      </c>
      <c r="C186" t="s">
        <v>332</v>
      </c>
      <c r="D186" t="s">
        <v>4214</v>
      </c>
      <c r="E186" t="s">
        <v>10035</v>
      </c>
      <c r="F186" t="s">
        <v>3287</v>
      </c>
      <c r="G186" t="s">
        <v>10036</v>
      </c>
      <c r="I186" t="str">
        <f t="shared" si="8"/>
        <v>neg_trend</v>
      </c>
      <c r="J186" t="str">
        <f t="shared" si="9"/>
        <v>N/A</v>
      </c>
      <c r="K186">
        <f t="shared" si="10"/>
        <v>0.27940000000000004</v>
      </c>
      <c r="L186">
        <f t="shared" si="11"/>
        <v>0.1348</v>
      </c>
      <c r="M186">
        <f t="shared" si="12"/>
        <v>8.1000000000000003E-2</v>
      </c>
      <c r="N186">
        <f t="shared" si="13"/>
        <v>-7.9000000000000001E-2</v>
      </c>
    </row>
    <row r="187" spans="1:14" x14ac:dyDescent="0.3">
      <c r="A187" s="1">
        <v>29</v>
      </c>
      <c r="B187" t="s">
        <v>494</v>
      </c>
      <c r="C187" t="s">
        <v>332</v>
      </c>
      <c r="D187" t="s">
        <v>332</v>
      </c>
      <c r="E187" t="s">
        <v>332</v>
      </c>
      <c r="F187" t="s">
        <v>332</v>
      </c>
      <c r="G187" t="s">
        <v>453</v>
      </c>
      <c r="I187" t="str">
        <f t="shared" si="8"/>
        <v>N/A</v>
      </c>
      <c r="J187" t="str">
        <f t="shared" si="9"/>
        <v>N/A</v>
      </c>
      <c r="K187" t="str">
        <f t="shared" si="10"/>
        <v>N/A</v>
      </c>
      <c r="L187" t="str">
        <f t="shared" si="11"/>
        <v>N/A</v>
      </c>
      <c r="M187" t="str">
        <f t="shared" si="12"/>
        <v>N/A</v>
      </c>
      <c r="N187">
        <f t="shared" si="13"/>
        <v>6.0199999999999997E-2</v>
      </c>
    </row>
    <row r="188" spans="1:14" x14ac:dyDescent="0.3">
      <c r="A188" s="1">
        <v>30</v>
      </c>
      <c r="B188" t="s">
        <v>496</v>
      </c>
      <c r="C188" t="s">
        <v>332</v>
      </c>
      <c r="D188" t="s">
        <v>332</v>
      </c>
      <c r="E188" t="s">
        <v>332</v>
      </c>
      <c r="F188" t="s">
        <v>332</v>
      </c>
      <c r="G188" t="s">
        <v>332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t="str">
        <f t="shared" ref="N188:N251" si="1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34</v>
      </c>
      <c r="B192" t="s">
        <v>500</v>
      </c>
      <c r="C192" t="s">
        <v>10032</v>
      </c>
      <c r="D192" t="s">
        <v>6435</v>
      </c>
      <c r="E192" t="s">
        <v>10033</v>
      </c>
      <c r="F192" t="s">
        <v>10034</v>
      </c>
      <c r="G192" t="s">
        <v>7073</v>
      </c>
      <c r="I192" t="str">
        <f t="shared" si="14"/>
        <v>N/A</v>
      </c>
      <c r="J192">
        <f t="shared" si="15"/>
        <v>42570000</v>
      </c>
      <c r="K192">
        <f t="shared" si="16"/>
        <v>54460000</v>
      </c>
      <c r="L192">
        <f t="shared" si="17"/>
        <v>61800000</v>
      </c>
      <c r="M192">
        <f t="shared" si="18"/>
        <v>66810000</v>
      </c>
      <c r="N192">
        <f t="shared" si="19"/>
        <v>61530000</v>
      </c>
    </row>
    <row r="193" spans="1:14" x14ac:dyDescent="0.3">
      <c r="A193" s="1">
        <v>35</v>
      </c>
      <c r="B193" t="s">
        <v>501</v>
      </c>
      <c r="C193" t="s">
        <v>10037</v>
      </c>
      <c r="D193" t="s">
        <v>10038</v>
      </c>
      <c r="E193" t="s">
        <v>10039</v>
      </c>
      <c r="F193" t="s">
        <v>10040</v>
      </c>
      <c r="G193" t="s">
        <v>8763</v>
      </c>
      <c r="I193" t="str">
        <f t="shared" si="14"/>
        <v>N/A</v>
      </c>
      <c r="J193" t="str">
        <f t="shared" si="15"/>
        <v>304000</v>
      </c>
      <c r="K193" t="str">
        <f t="shared" si="16"/>
        <v>334000</v>
      </c>
      <c r="L193" t="str">
        <f t="shared" si="17"/>
        <v>395000</v>
      </c>
      <c r="M193" t="str">
        <f t="shared" si="18"/>
        <v>456000</v>
      </c>
      <c r="N193" t="str">
        <f t="shared" si="19"/>
        <v>447000</v>
      </c>
    </row>
    <row r="194" spans="1:14" x14ac:dyDescent="0.3">
      <c r="A194" s="1">
        <v>36</v>
      </c>
      <c r="B194" t="s">
        <v>502</v>
      </c>
      <c r="C194" t="s">
        <v>10041</v>
      </c>
      <c r="D194" t="s">
        <v>10042</v>
      </c>
      <c r="E194" t="s">
        <v>6079</v>
      </c>
      <c r="F194" t="s">
        <v>10043</v>
      </c>
      <c r="G194" t="s">
        <v>9910</v>
      </c>
      <c r="I194" t="str">
        <f t="shared" si="14"/>
        <v>N/A</v>
      </c>
      <c r="J194">
        <f t="shared" si="15"/>
        <v>42260000</v>
      </c>
      <c r="K194">
        <f t="shared" si="16"/>
        <v>54130000</v>
      </c>
      <c r="L194">
        <f t="shared" si="17"/>
        <v>61400000</v>
      </c>
      <c r="M194">
        <f t="shared" si="18"/>
        <v>66349999.999999993</v>
      </c>
      <c r="N194">
        <f t="shared" si="19"/>
        <v>61080000</v>
      </c>
    </row>
    <row r="195" spans="1:14" x14ac:dyDescent="0.3">
      <c r="A195" s="1">
        <v>37</v>
      </c>
      <c r="B195" t="s">
        <v>503</v>
      </c>
      <c r="C195" t="s">
        <v>522</v>
      </c>
      <c r="D195" t="s">
        <v>9378</v>
      </c>
      <c r="E195" t="s">
        <v>10044</v>
      </c>
      <c r="F195" t="s">
        <v>4252</v>
      </c>
      <c r="G195" t="s">
        <v>5285</v>
      </c>
      <c r="I195" t="str">
        <f t="shared" si="14"/>
        <v>N/A</v>
      </c>
      <c r="J195" t="str">
        <f t="shared" si="15"/>
        <v>1.36</v>
      </c>
      <c r="K195" t="str">
        <f t="shared" si="16"/>
        <v>1.72</v>
      </c>
      <c r="L195" t="str">
        <f t="shared" si="17"/>
        <v>1.94</v>
      </c>
      <c r="M195" t="str">
        <f t="shared" si="18"/>
        <v>2.07</v>
      </c>
      <c r="N195" t="str">
        <f t="shared" si="19"/>
        <v>1.88</v>
      </c>
    </row>
    <row r="196" spans="1:14" x14ac:dyDescent="0.3">
      <c r="A196" s="1">
        <v>38</v>
      </c>
      <c r="B196" t="s">
        <v>509</v>
      </c>
      <c r="C196" t="s">
        <v>332</v>
      </c>
      <c r="D196" t="s">
        <v>10045</v>
      </c>
      <c r="E196" t="s">
        <v>3455</v>
      </c>
      <c r="F196" t="s">
        <v>7423</v>
      </c>
      <c r="G196" t="s">
        <v>10046</v>
      </c>
      <c r="I196" t="str">
        <f t="shared" si="14"/>
        <v>neg_trend</v>
      </c>
      <c r="J196" t="str">
        <f t="shared" si="15"/>
        <v>N/A</v>
      </c>
      <c r="K196">
        <f t="shared" si="16"/>
        <v>0.26469999999999999</v>
      </c>
      <c r="L196">
        <f t="shared" si="17"/>
        <v>0.12789999999999999</v>
      </c>
      <c r="M196">
        <f t="shared" si="18"/>
        <v>6.7000000000000004E-2</v>
      </c>
      <c r="N196">
        <f t="shared" si="19"/>
        <v>-9.1799999999999993E-2</v>
      </c>
    </row>
    <row r="197" spans="1:14" x14ac:dyDescent="0.3">
      <c r="A197" s="1">
        <v>39</v>
      </c>
      <c r="B197" t="s">
        <v>514</v>
      </c>
      <c r="C197" t="s">
        <v>10047</v>
      </c>
      <c r="D197" t="s">
        <v>10048</v>
      </c>
      <c r="E197" t="s">
        <v>10049</v>
      </c>
      <c r="F197" t="s">
        <v>5658</v>
      </c>
      <c r="G197" t="s">
        <v>9157</v>
      </c>
      <c r="I197" t="str">
        <f t="shared" si="14"/>
        <v>pos_trend</v>
      </c>
      <c r="J197">
        <f t="shared" si="15"/>
        <v>31070000</v>
      </c>
      <c r="K197">
        <f t="shared" si="16"/>
        <v>31390000</v>
      </c>
      <c r="L197">
        <f t="shared" si="17"/>
        <v>31610000</v>
      </c>
      <c r="M197">
        <f t="shared" si="18"/>
        <v>32030000</v>
      </c>
      <c r="N197">
        <f t="shared" si="19"/>
        <v>32409999.999999996</v>
      </c>
    </row>
    <row r="198" spans="1:14" x14ac:dyDescent="0.3">
      <c r="A198" s="1">
        <v>40</v>
      </c>
      <c r="B198" t="s">
        <v>519</v>
      </c>
      <c r="C198" t="s">
        <v>4069</v>
      </c>
      <c r="D198" t="s">
        <v>10050</v>
      </c>
      <c r="E198" t="s">
        <v>2647</v>
      </c>
      <c r="F198" t="s">
        <v>3367</v>
      </c>
      <c r="G198" t="s">
        <v>2584</v>
      </c>
      <c r="I198" t="str">
        <f t="shared" si="14"/>
        <v>N/A</v>
      </c>
      <c r="J198" t="str">
        <f t="shared" si="15"/>
        <v>1.31</v>
      </c>
      <c r="K198" t="str">
        <f t="shared" si="16"/>
        <v>1.67</v>
      </c>
      <c r="L198" t="str">
        <f t="shared" si="17"/>
        <v>1.86</v>
      </c>
      <c r="M198" t="str">
        <f t="shared" si="18"/>
        <v>2.00</v>
      </c>
      <c r="N198" t="str">
        <f t="shared" si="19"/>
        <v>1.83</v>
      </c>
    </row>
    <row r="199" spans="1:14" x14ac:dyDescent="0.3">
      <c r="A199" s="1">
        <v>41</v>
      </c>
      <c r="B199" t="s">
        <v>525</v>
      </c>
      <c r="C199" t="s">
        <v>332</v>
      </c>
      <c r="D199" t="s">
        <v>10051</v>
      </c>
      <c r="E199" t="s">
        <v>10052</v>
      </c>
      <c r="F199" t="s">
        <v>256</v>
      </c>
      <c r="G199" t="s">
        <v>10053</v>
      </c>
      <c r="I199" t="str">
        <f t="shared" si="14"/>
        <v>neg_trend</v>
      </c>
      <c r="J199" t="str">
        <f t="shared" si="15"/>
        <v>N/A</v>
      </c>
      <c r="K199">
        <f t="shared" si="16"/>
        <v>0.2767</v>
      </c>
      <c r="L199">
        <f t="shared" si="17"/>
        <v>0.11609999999999999</v>
      </c>
      <c r="M199">
        <f t="shared" si="18"/>
        <v>7.2999999999999995E-2</v>
      </c>
      <c r="N199">
        <f t="shared" si="19"/>
        <v>-8.2899999999999988E-2</v>
      </c>
    </row>
    <row r="200" spans="1:14" x14ac:dyDescent="0.3">
      <c r="A200" s="1">
        <v>42</v>
      </c>
      <c r="B200" t="s">
        <v>530</v>
      </c>
      <c r="C200" t="s">
        <v>10054</v>
      </c>
      <c r="D200" t="s">
        <v>7617</v>
      </c>
      <c r="E200" t="s">
        <v>732</v>
      </c>
      <c r="F200" t="s">
        <v>10055</v>
      </c>
      <c r="G200" t="s">
        <v>10056</v>
      </c>
      <c r="I200" t="str">
        <f t="shared" si="14"/>
        <v>N/A</v>
      </c>
      <c r="J200">
        <f t="shared" si="15"/>
        <v>32310000.000000004</v>
      </c>
      <c r="K200">
        <f t="shared" si="16"/>
        <v>32640000</v>
      </c>
      <c r="L200">
        <f t="shared" si="17"/>
        <v>32939999.999999996</v>
      </c>
      <c r="M200">
        <f t="shared" si="18"/>
        <v>33350000</v>
      </c>
      <c r="N200">
        <f t="shared" si="19"/>
        <v>33299999.999999996</v>
      </c>
    </row>
    <row r="201" spans="1:14" x14ac:dyDescent="0.3">
      <c r="A201" s="1">
        <v>43</v>
      </c>
      <c r="B201" t="s">
        <v>134</v>
      </c>
      <c r="C201" t="s">
        <v>10057</v>
      </c>
      <c r="D201" t="s">
        <v>10058</v>
      </c>
      <c r="E201" t="s">
        <v>10059</v>
      </c>
      <c r="F201" t="s">
        <v>10060</v>
      </c>
      <c r="G201" t="s">
        <v>9909</v>
      </c>
      <c r="I201" t="str">
        <f t="shared" si="14"/>
        <v>pos_trend</v>
      </c>
      <c r="J201">
        <f t="shared" si="15"/>
        <v>103310000</v>
      </c>
      <c r="K201">
        <f t="shared" si="16"/>
        <v>127040000</v>
      </c>
      <c r="L201">
        <f t="shared" si="17"/>
        <v>146610000</v>
      </c>
      <c r="M201">
        <f t="shared" si="18"/>
        <v>161060000</v>
      </c>
      <c r="N201">
        <f t="shared" si="19"/>
        <v>162010000</v>
      </c>
    </row>
    <row r="202" spans="1:14" x14ac:dyDescent="0.3">
      <c r="A202" s="1">
        <v>44</v>
      </c>
      <c r="B202" t="s">
        <v>541</v>
      </c>
      <c r="C202" t="s">
        <v>332</v>
      </c>
      <c r="D202" t="s">
        <v>10061</v>
      </c>
      <c r="E202" t="s">
        <v>10062</v>
      </c>
      <c r="F202" t="s">
        <v>10063</v>
      </c>
      <c r="G202" t="s">
        <v>10064</v>
      </c>
      <c r="I202" t="str">
        <f t="shared" si="14"/>
        <v>neg_trend</v>
      </c>
      <c r="J202" t="str">
        <f t="shared" si="15"/>
        <v>N/A</v>
      </c>
      <c r="K202">
        <f t="shared" si="16"/>
        <v>0.22969999999999999</v>
      </c>
      <c r="L202">
        <f t="shared" si="17"/>
        <v>0.15410000000000001</v>
      </c>
      <c r="M202">
        <f t="shared" si="18"/>
        <v>9.8500000000000004E-2</v>
      </c>
      <c r="N202">
        <f t="shared" si="19"/>
        <v>5.8999999999999999E-3</v>
      </c>
    </row>
    <row r="203" spans="1:14" x14ac:dyDescent="0.3">
      <c r="A203" s="1">
        <v>45</v>
      </c>
      <c r="B203" t="s">
        <v>546</v>
      </c>
      <c r="C203" t="s">
        <v>332</v>
      </c>
      <c r="D203" t="s">
        <v>332</v>
      </c>
      <c r="E203" t="s">
        <v>332</v>
      </c>
      <c r="F203" t="s">
        <v>332</v>
      </c>
      <c r="G203" t="s">
        <v>10065</v>
      </c>
      <c r="I203" t="str">
        <f t="shared" si="14"/>
        <v>N/A</v>
      </c>
      <c r="J203" t="str">
        <f t="shared" si="15"/>
        <v>N/A</v>
      </c>
      <c r="K203" t="str">
        <f t="shared" si="16"/>
        <v>N/A</v>
      </c>
      <c r="L203" t="str">
        <f t="shared" si="17"/>
        <v>N/A</v>
      </c>
      <c r="M203" t="str">
        <f t="shared" si="18"/>
        <v>N/A</v>
      </c>
      <c r="N203">
        <f t="shared" si="19"/>
        <v>0.15859999999999999</v>
      </c>
    </row>
    <row r="204" spans="1:14" x14ac:dyDescent="0.3">
      <c r="I204" t="str">
        <f t="shared" si="14"/>
        <v>N/A</v>
      </c>
      <c r="J204">
        <f t="shared" si="15"/>
        <v>0</v>
      </c>
      <c r="K204">
        <f t="shared" si="16"/>
        <v>0</v>
      </c>
      <c r="L204">
        <f t="shared" si="17"/>
        <v>0</v>
      </c>
      <c r="M204">
        <f t="shared" si="18"/>
        <v>0</v>
      </c>
      <c r="N204">
        <f t="shared" si="19"/>
        <v>0</v>
      </c>
    </row>
    <row r="205" spans="1:14" x14ac:dyDescent="0.3">
      <c r="B205" s="1" t="s">
        <v>9954</v>
      </c>
      <c r="C205" s="1" t="s">
        <v>321</v>
      </c>
      <c r="D205" s="1" t="s">
        <v>322</v>
      </c>
      <c r="E205" s="1" t="s">
        <v>323</v>
      </c>
      <c r="F205" s="1" t="s">
        <v>324</v>
      </c>
      <c r="G205" s="1" t="s">
        <v>9955</v>
      </c>
      <c r="H205" s="1" t="s">
        <v>325</v>
      </c>
      <c r="I205" t="str">
        <f t="shared" si="14"/>
        <v>pos_trend</v>
      </c>
      <c r="J205" t="str">
        <f t="shared" si="15"/>
        <v>2013</v>
      </c>
      <c r="K205" t="str">
        <f t="shared" si="16"/>
        <v>2014</v>
      </c>
      <c r="L205" t="str">
        <f t="shared" si="17"/>
        <v>2015</v>
      </c>
      <c r="M205" t="str">
        <f t="shared" si="18"/>
        <v>2016</v>
      </c>
      <c r="N205" t="str">
        <f t="shared" si="19"/>
        <v>2017</v>
      </c>
    </row>
    <row r="206" spans="1:14" x14ac:dyDescent="0.3">
      <c r="A206" s="1">
        <v>0</v>
      </c>
      <c r="B206" t="s">
        <v>548</v>
      </c>
      <c r="C206" t="s">
        <v>2438</v>
      </c>
      <c r="D206" t="s">
        <v>5241</v>
      </c>
      <c r="E206" t="s">
        <v>9144</v>
      </c>
      <c r="F206" t="s">
        <v>10066</v>
      </c>
      <c r="G206" t="s">
        <v>3637</v>
      </c>
      <c r="I206" t="str">
        <f t="shared" si="14"/>
        <v>N/A</v>
      </c>
      <c r="J206">
        <f t="shared" si="15"/>
        <v>1460000</v>
      </c>
      <c r="K206">
        <f t="shared" si="16"/>
        <v>1210000</v>
      </c>
      <c r="L206">
        <f t="shared" si="17"/>
        <v>7730000</v>
      </c>
      <c r="M206">
        <f t="shared" si="18"/>
        <v>7990000</v>
      </c>
      <c r="N206">
        <f t="shared" si="19"/>
        <v>9000000</v>
      </c>
    </row>
    <row r="207" spans="1:14" x14ac:dyDescent="0.3">
      <c r="A207" s="1">
        <v>1</v>
      </c>
      <c r="B207" t="s">
        <v>554</v>
      </c>
      <c r="C207" t="s">
        <v>2438</v>
      </c>
      <c r="D207" t="s">
        <v>5241</v>
      </c>
      <c r="E207" t="s">
        <v>9144</v>
      </c>
      <c r="F207" t="s">
        <v>10066</v>
      </c>
      <c r="G207" t="s">
        <v>3637</v>
      </c>
      <c r="I207" t="str">
        <f t="shared" si="14"/>
        <v>N/A</v>
      </c>
      <c r="J207">
        <f t="shared" si="15"/>
        <v>1460000</v>
      </c>
      <c r="K207">
        <f t="shared" si="16"/>
        <v>1210000</v>
      </c>
      <c r="L207">
        <f t="shared" si="17"/>
        <v>7730000</v>
      </c>
      <c r="M207">
        <f t="shared" si="18"/>
        <v>7990000</v>
      </c>
      <c r="N207">
        <f t="shared" si="19"/>
        <v>9000000</v>
      </c>
    </row>
    <row r="208" spans="1:14" x14ac:dyDescent="0.3">
      <c r="A208" s="1">
        <v>2</v>
      </c>
      <c r="B208" t="s">
        <v>556</v>
      </c>
      <c r="C208" t="s">
        <v>332</v>
      </c>
      <c r="D208" t="s">
        <v>332</v>
      </c>
      <c r="E208" t="s">
        <v>332</v>
      </c>
      <c r="F208" t="s">
        <v>332</v>
      </c>
      <c r="G208" t="s">
        <v>332</v>
      </c>
      <c r="I208" t="str">
        <f t="shared" si="14"/>
        <v>N/A</v>
      </c>
      <c r="J208" t="str">
        <f t="shared" si="15"/>
        <v>N/A</v>
      </c>
      <c r="K208" t="str">
        <f t="shared" si="16"/>
        <v>N/A</v>
      </c>
      <c r="L208" t="str">
        <f t="shared" si="17"/>
        <v>N/A</v>
      </c>
      <c r="M208" t="str">
        <f t="shared" si="18"/>
        <v>N/A</v>
      </c>
      <c r="N208" t="str">
        <f t="shared" si="19"/>
        <v>N/A</v>
      </c>
    </row>
    <row r="209" spans="1:14" x14ac:dyDescent="0.3">
      <c r="A209" s="1">
        <v>3</v>
      </c>
      <c r="B209" t="s">
        <v>558</v>
      </c>
      <c r="C209" t="s">
        <v>332</v>
      </c>
      <c r="D209" t="s">
        <v>10067</v>
      </c>
      <c r="E209" t="s">
        <v>10068</v>
      </c>
      <c r="F209" t="s">
        <v>4683</v>
      </c>
      <c r="G209" t="s">
        <v>10069</v>
      </c>
      <c r="I209" t="str">
        <f t="shared" si="14"/>
        <v>N/A</v>
      </c>
      <c r="J209" t="str">
        <f t="shared" si="15"/>
        <v>N/A</v>
      </c>
      <c r="K209">
        <f t="shared" si="16"/>
        <v>-0.17629999999999998</v>
      </c>
      <c r="L209">
        <f t="shared" si="17"/>
        <v>5.4149000000000003</v>
      </c>
      <c r="M209">
        <f t="shared" si="18"/>
        <v>3.3000000000000002E-2</v>
      </c>
      <c r="N209">
        <f t="shared" si="19"/>
        <v>0.1265</v>
      </c>
    </row>
    <row r="210" spans="1:14" x14ac:dyDescent="0.3">
      <c r="A210" s="1">
        <v>4</v>
      </c>
      <c r="B210" t="s">
        <v>563</v>
      </c>
      <c r="C210" t="s">
        <v>10070</v>
      </c>
      <c r="D210" t="s">
        <v>10071</v>
      </c>
      <c r="E210" t="s">
        <v>10072</v>
      </c>
      <c r="F210" t="s">
        <v>1223</v>
      </c>
      <c r="G210" t="s">
        <v>10073</v>
      </c>
      <c r="I210" t="str">
        <f t="shared" si="14"/>
        <v>N/A</v>
      </c>
      <c r="J210">
        <f t="shared" si="15"/>
        <v>2.0999999999999999E-3</v>
      </c>
      <c r="K210">
        <f t="shared" si="16"/>
        <v>1.6000000000000001E-3</v>
      </c>
      <c r="L210">
        <f t="shared" si="17"/>
        <v>8.5000000000000006E-3</v>
      </c>
      <c r="M210">
        <f t="shared" si="18"/>
        <v>8.0000000000000002E-3</v>
      </c>
      <c r="N210">
        <f t="shared" si="19"/>
        <v>7.6E-3</v>
      </c>
    </row>
    <row r="211" spans="1:14" x14ac:dyDescent="0.3">
      <c r="A211" s="1">
        <v>5</v>
      </c>
      <c r="B211" t="s">
        <v>569</v>
      </c>
      <c r="C211" t="s">
        <v>10074</v>
      </c>
      <c r="D211" t="s">
        <v>5318</v>
      </c>
      <c r="E211" t="s">
        <v>2854</v>
      </c>
      <c r="F211" t="s">
        <v>10075</v>
      </c>
      <c r="G211" t="s">
        <v>10076</v>
      </c>
      <c r="I211" t="str">
        <f t="shared" si="14"/>
        <v>N/A</v>
      </c>
      <c r="J211">
        <f t="shared" si="15"/>
        <v>22810000</v>
      </c>
      <c r="K211">
        <f t="shared" si="16"/>
        <v>12160000</v>
      </c>
      <c r="L211">
        <f t="shared" si="17"/>
        <v>13090000</v>
      </c>
      <c r="M211">
        <f t="shared" si="18"/>
        <v>16370000.000000002</v>
      </c>
      <c r="N211">
        <f t="shared" si="19"/>
        <v>29320000</v>
      </c>
    </row>
    <row r="212" spans="1:14" x14ac:dyDescent="0.3">
      <c r="A212" s="1">
        <v>6</v>
      </c>
      <c r="B212" t="s">
        <v>575</v>
      </c>
      <c r="C212" t="s">
        <v>4734</v>
      </c>
      <c r="D212" t="s">
        <v>10077</v>
      </c>
      <c r="E212" t="s">
        <v>4228</v>
      </c>
      <c r="F212" t="s">
        <v>1166</v>
      </c>
      <c r="G212" t="s">
        <v>5248</v>
      </c>
      <c r="I212" t="str">
        <f t="shared" si="14"/>
        <v>N/A</v>
      </c>
      <c r="J212">
        <f t="shared" si="15"/>
        <v>2840000</v>
      </c>
      <c r="K212">
        <f t="shared" si="16"/>
        <v>2730000</v>
      </c>
      <c r="L212">
        <f t="shared" si="17"/>
        <v>2560000</v>
      </c>
      <c r="M212">
        <f t="shared" si="18"/>
        <v>4300000</v>
      </c>
      <c r="N212">
        <f t="shared" si="19"/>
        <v>11470000</v>
      </c>
    </row>
    <row r="213" spans="1:14" x14ac:dyDescent="0.3">
      <c r="A213" s="1">
        <v>7</v>
      </c>
      <c r="B213" t="s">
        <v>576</v>
      </c>
      <c r="C213" t="s">
        <v>4734</v>
      </c>
      <c r="D213" t="s">
        <v>10077</v>
      </c>
      <c r="E213" t="s">
        <v>4228</v>
      </c>
      <c r="F213" t="s">
        <v>1166</v>
      </c>
      <c r="G213" t="s">
        <v>5248</v>
      </c>
      <c r="I213" t="str">
        <f t="shared" si="14"/>
        <v>N/A</v>
      </c>
      <c r="J213">
        <f t="shared" si="15"/>
        <v>2840000</v>
      </c>
      <c r="K213">
        <f t="shared" si="16"/>
        <v>2730000</v>
      </c>
      <c r="L213">
        <f t="shared" si="17"/>
        <v>2560000</v>
      </c>
      <c r="M213">
        <f t="shared" si="18"/>
        <v>4300000</v>
      </c>
      <c r="N213">
        <f t="shared" si="19"/>
        <v>11470000</v>
      </c>
    </row>
    <row r="214" spans="1:14" x14ac:dyDescent="0.3">
      <c r="A214" s="1">
        <v>8</v>
      </c>
      <c r="B214" t="s">
        <v>582</v>
      </c>
      <c r="C214" t="s">
        <v>332</v>
      </c>
      <c r="D214" t="s">
        <v>332</v>
      </c>
      <c r="E214" t="s">
        <v>332</v>
      </c>
      <c r="F214" t="s">
        <v>332</v>
      </c>
      <c r="G214" t="s">
        <v>332</v>
      </c>
      <c r="I214" t="str">
        <f t="shared" si="14"/>
        <v>N/A</v>
      </c>
      <c r="J214" t="str">
        <f t="shared" si="15"/>
        <v>N/A</v>
      </c>
      <c r="K214" t="str">
        <f t="shared" si="16"/>
        <v>N/A</v>
      </c>
      <c r="L214" t="str">
        <f t="shared" si="17"/>
        <v>N/A</v>
      </c>
      <c r="M214" t="str">
        <f t="shared" si="18"/>
        <v>N/A</v>
      </c>
      <c r="N214" t="str">
        <f t="shared" si="19"/>
        <v>N/A</v>
      </c>
    </row>
    <row r="215" spans="1:14" x14ac:dyDescent="0.3">
      <c r="A215" s="1">
        <v>9</v>
      </c>
      <c r="B215" t="s">
        <v>588</v>
      </c>
      <c r="C215" t="s">
        <v>3084</v>
      </c>
      <c r="D215" t="s">
        <v>5441</v>
      </c>
      <c r="E215" t="s">
        <v>6518</v>
      </c>
      <c r="F215" t="s">
        <v>4499</v>
      </c>
      <c r="G215" t="s">
        <v>10078</v>
      </c>
      <c r="I215" t="str">
        <f t="shared" si="14"/>
        <v>N/A</v>
      </c>
      <c r="J215">
        <f t="shared" si="15"/>
        <v>19980000</v>
      </c>
      <c r="K215">
        <f t="shared" si="16"/>
        <v>9430000</v>
      </c>
      <c r="L215">
        <f t="shared" si="17"/>
        <v>10530000</v>
      </c>
      <c r="M215">
        <f t="shared" si="18"/>
        <v>12060000</v>
      </c>
      <c r="N215">
        <f t="shared" si="19"/>
        <v>17850000</v>
      </c>
    </row>
    <row r="216" spans="1:14" x14ac:dyDescent="0.3">
      <c r="A216" s="1">
        <v>10</v>
      </c>
      <c r="B216" t="s">
        <v>589</v>
      </c>
      <c r="C216" t="s">
        <v>332</v>
      </c>
      <c r="D216" t="s">
        <v>10079</v>
      </c>
      <c r="E216" t="s">
        <v>10080</v>
      </c>
      <c r="F216" t="s">
        <v>10081</v>
      </c>
      <c r="G216" t="s">
        <v>10082</v>
      </c>
      <c r="I216" t="str">
        <f t="shared" si="14"/>
        <v>N/A</v>
      </c>
      <c r="J216" t="str">
        <f t="shared" si="15"/>
        <v>N/A</v>
      </c>
      <c r="K216">
        <f t="shared" si="16"/>
        <v>-0.46710000000000002</v>
      </c>
      <c r="L216">
        <f t="shared" si="17"/>
        <v>7.6799999999999993E-2</v>
      </c>
      <c r="M216">
        <f t="shared" si="18"/>
        <v>0.25010000000000004</v>
      </c>
      <c r="N216">
        <f t="shared" si="19"/>
        <v>0.79159999999999997</v>
      </c>
    </row>
    <row r="217" spans="1:14" x14ac:dyDescent="0.3">
      <c r="A217" s="1">
        <v>11</v>
      </c>
      <c r="B217" t="s">
        <v>594</v>
      </c>
      <c r="C217" t="s">
        <v>10083</v>
      </c>
      <c r="D217" t="s">
        <v>10084</v>
      </c>
      <c r="E217" t="s">
        <v>10085</v>
      </c>
      <c r="F217" t="s">
        <v>10086</v>
      </c>
      <c r="G217" t="s">
        <v>10087</v>
      </c>
      <c r="I217" t="str">
        <f t="shared" si="14"/>
        <v>N/A</v>
      </c>
      <c r="J217" t="str">
        <f t="shared" si="15"/>
        <v>32.09</v>
      </c>
      <c r="K217" t="str">
        <f t="shared" si="16"/>
        <v>68.39</v>
      </c>
      <c r="L217" t="str">
        <f t="shared" si="17"/>
        <v>68.33</v>
      </c>
      <c r="M217" t="str">
        <f t="shared" si="18"/>
        <v>57.66</v>
      </c>
      <c r="N217" t="str">
        <f t="shared" si="19"/>
        <v>34.84</v>
      </c>
    </row>
    <row r="218" spans="1:14" x14ac:dyDescent="0.3">
      <c r="A218" s="1">
        <v>12</v>
      </c>
      <c r="B218" t="s">
        <v>600</v>
      </c>
      <c r="C218" t="s">
        <v>10088</v>
      </c>
      <c r="D218" t="s">
        <v>10089</v>
      </c>
      <c r="E218" t="s">
        <v>10090</v>
      </c>
      <c r="F218" t="s">
        <v>10091</v>
      </c>
      <c r="G218" t="s">
        <v>10092</v>
      </c>
      <c r="I218" t="str">
        <f t="shared" si="14"/>
        <v>N/A</v>
      </c>
      <c r="J218">
        <f t="shared" si="15"/>
        <v>118210000</v>
      </c>
      <c r="K218">
        <f t="shared" si="16"/>
        <v>124920000</v>
      </c>
      <c r="L218">
        <f t="shared" si="17"/>
        <v>129729999.99999999</v>
      </c>
      <c r="M218">
        <f t="shared" si="18"/>
        <v>129039999.99999999</v>
      </c>
      <c r="N218">
        <f t="shared" si="19"/>
        <v>142600000</v>
      </c>
    </row>
    <row r="219" spans="1:14" x14ac:dyDescent="0.3">
      <c r="A219" s="1">
        <v>13</v>
      </c>
      <c r="B219" t="s">
        <v>606</v>
      </c>
      <c r="C219" t="s">
        <v>332</v>
      </c>
      <c r="D219" t="s">
        <v>332</v>
      </c>
      <c r="E219" t="s">
        <v>332</v>
      </c>
      <c r="F219" t="s">
        <v>332</v>
      </c>
      <c r="G219" t="s">
        <v>10092</v>
      </c>
      <c r="I219" t="str">
        <f t="shared" si="14"/>
        <v>N/A</v>
      </c>
      <c r="J219" t="str">
        <f t="shared" si="15"/>
        <v>N/A</v>
      </c>
      <c r="K219" t="str">
        <f t="shared" si="16"/>
        <v>N/A</v>
      </c>
      <c r="L219" t="str">
        <f t="shared" si="17"/>
        <v>N/A</v>
      </c>
      <c r="M219" t="str">
        <f t="shared" si="18"/>
        <v>N/A</v>
      </c>
      <c r="N219">
        <f t="shared" si="19"/>
        <v>142600000</v>
      </c>
    </row>
    <row r="220" spans="1:14" x14ac:dyDescent="0.3">
      <c r="A220" s="1">
        <v>14</v>
      </c>
      <c r="B220" t="s">
        <v>612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15</v>
      </c>
      <c r="B221" t="s">
        <v>618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10093</v>
      </c>
      <c r="D223" t="s">
        <v>10094</v>
      </c>
      <c r="E223" t="s">
        <v>10095</v>
      </c>
      <c r="F223" t="s">
        <v>10096</v>
      </c>
      <c r="G223" t="s">
        <v>6900</v>
      </c>
      <c r="I223" t="str">
        <f t="shared" si="14"/>
        <v>N/A</v>
      </c>
      <c r="J223">
        <f t="shared" si="15"/>
        <v>23920000</v>
      </c>
      <c r="K223">
        <f t="shared" si="16"/>
        <v>29830000</v>
      </c>
      <c r="L223">
        <f t="shared" si="17"/>
        <v>24740000</v>
      </c>
      <c r="M223">
        <f t="shared" si="18"/>
        <v>16690000.000000002</v>
      </c>
      <c r="N223">
        <f t="shared" si="19"/>
        <v>18310000</v>
      </c>
    </row>
    <row r="224" spans="1:14" x14ac:dyDescent="0.3">
      <c r="A224" s="1">
        <v>18</v>
      </c>
      <c r="B224" t="s">
        <v>629</v>
      </c>
      <c r="C224" t="s">
        <v>10097</v>
      </c>
      <c r="D224" t="s">
        <v>10094</v>
      </c>
      <c r="E224" t="s">
        <v>10095</v>
      </c>
      <c r="F224" t="s">
        <v>10096</v>
      </c>
      <c r="G224" t="s">
        <v>6900</v>
      </c>
      <c r="I224" t="str">
        <f t="shared" si="14"/>
        <v>N/A</v>
      </c>
      <c r="J224">
        <f t="shared" si="15"/>
        <v>13560000</v>
      </c>
      <c r="K224">
        <f t="shared" si="16"/>
        <v>29830000</v>
      </c>
      <c r="L224">
        <f t="shared" si="17"/>
        <v>24740000</v>
      </c>
      <c r="M224">
        <f t="shared" si="18"/>
        <v>16690000.000000002</v>
      </c>
      <c r="N224">
        <f t="shared" si="19"/>
        <v>18310000</v>
      </c>
    </row>
    <row r="225" spans="1:14" x14ac:dyDescent="0.3">
      <c r="A225" s="1">
        <v>19</v>
      </c>
      <c r="B225" t="s">
        <v>630</v>
      </c>
      <c r="C225" t="s">
        <v>10098</v>
      </c>
      <c r="D225" t="s">
        <v>10099</v>
      </c>
      <c r="E225" t="s">
        <v>10100</v>
      </c>
      <c r="F225" t="s">
        <v>10101</v>
      </c>
      <c r="G225" t="s">
        <v>10102</v>
      </c>
      <c r="I225" t="str">
        <f t="shared" si="14"/>
        <v>N/A</v>
      </c>
      <c r="J225">
        <f t="shared" si="15"/>
        <v>166410000</v>
      </c>
      <c r="K225">
        <f t="shared" si="16"/>
        <v>168120000</v>
      </c>
      <c r="L225">
        <f t="shared" si="17"/>
        <v>175280000</v>
      </c>
      <c r="M225">
        <f t="shared" si="18"/>
        <v>170080000</v>
      </c>
      <c r="N225">
        <f t="shared" si="19"/>
        <v>199230000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321</v>
      </c>
      <c r="D227" s="1" t="s">
        <v>322</v>
      </c>
      <c r="E227" s="1" t="s">
        <v>323</v>
      </c>
      <c r="F227" s="1" t="s">
        <v>324</v>
      </c>
      <c r="G227" s="1" t="s">
        <v>9955</v>
      </c>
      <c r="H227" s="1" t="s">
        <v>325</v>
      </c>
      <c r="I227" t="str">
        <f t="shared" si="14"/>
        <v>pos_trend</v>
      </c>
      <c r="J227" t="str">
        <f t="shared" si="15"/>
        <v>2013</v>
      </c>
      <c r="K227" t="str">
        <f t="shared" si="16"/>
        <v>2014</v>
      </c>
      <c r="L227" t="str">
        <f t="shared" si="17"/>
        <v>2015</v>
      </c>
      <c r="M227" t="str">
        <f t="shared" si="18"/>
        <v>2016</v>
      </c>
      <c r="N227" t="str">
        <f t="shared" si="19"/>
        <v>2017</v>
      </c>
    </row>
    <row r="228" spans="1:14" x14ac:dyDescent="0.3">
      <c r="A228" s="1">
        <v>0</v>
      </c>
      <c r="B228" t="s">
        <v>636</v>
      </c>
      <c r="C228" t="s">
        <v>10103</v>
      </c>
      <c r="D228" t="s">
        <v>10104</v>
      </c>
      <c r="E228" t="s">
        <v>10105</v>
      </c>
      <c r="F228" t="s">
        <v>10106</v>
      </c>
      <c r="G228" t="s">
        <v>10107</v>
      </c>
      <c r="I228" t="str">
        <f t="shared" si="14"/>
        <v>pos_trend</v>
      </c>
      <c r="J228">
        <f t="shared" si="15"/>
        <v>270860000</v>
      </c>
      <c r="K228">
        <f t="shared" si="16"/>
        <v>281880000</v>
      </c>
      <c r="L228">
        <f t="shared" si="17"/>
        <v>326750000</v>
      </c>
      <c r="M228">
        <f t="shared" si="18"/>
        <v>351580000</v>
      </c>
      <c r="N228">
        <f t="shared" si="19"/>
        <v>394630000</v>
      </c>
    </row>
    <row r="229" spans="1:14" x14ac:dyDescent="0.3">
      <c r="A229" s="1">
        <v>1</v>
      </c>
      <c r="B229" t="s">
        <v>641</v>
      </c>
      <c r="C229" t="s">
        <v>10108</v>
      </c>
      <c r="D229" t="s">
        <v>10109</v>
      </c>
      <c r="E229" t="s">
        <v>10110</v>
      </c>
      <c r="F229" t="s">
        <v>10111</v>
      </c>
      <c r="G229" t="s">
        <v>10112</v>
      </c>
      <c r="I229" t="str">
        <f t="shared" si="14"/>
        <v>pos_trend</v>
      </c>
      <c r="J229">
        <f t="shared" si="15"/>
        <v>499890000</v>
      </c>
      <c r="K229">
        <f t="shared" si="16"/>
        <v>531510000</v>
      </c>
      <c r="L229">
        <f t="shared" si="17"/>
        <v>592210000</v>
      </c>
      <c r="M229">
        <f t="shared" si="18"/>
        <v>639940000</v>
      </c>
      <c r="N229">
        <f t="shared" si="19"/>
        <v>713000000</v>
      </c>
    </row>
    <row r="230" spans="1:14" x14ac:dyDescent="0.3">
      <c r="A230" s="1">
        <v>2</v>
      </c>
      <c r="B230" t="s">
        <v>646</v>
      </c>
      <c r="C230" t="s">
        <v>10113</v>
      </c>
      <c r="D230" t="s">
        <v>10114</v>
      </c>
      <c r="E230" t="s">
        <v>10115</v>
      </c>
      <c r="F230" t="s">
        <v>10116</v>
      </c>
      <c r="G230" t="s">
        <v>10117</v>
      </c>
      <c r="I230" t="str">
        <f t="shared" si="14"/>
        <v>N/A</v>
      </c>
      <c r="J230">
        <f t="shared" si="15"/>
        <v>238570000</v>
      </c>
      <c r="K230">
        <f t="shared" si="16"/>
        <v>252150000</v>
      </c>
      <c r="L230">
        <f t="shared" si="17"/>
        <v>293670000</v>
      </c>
      <c r="M230">
        <f t="shared" si="18"/>
        <v>212420000</v>
      </c>
      <c r="N230">
        <f t="shared" si="19"/>
        <v>223570000</v>
      </c>
    </row>
    <row r="231" spans="1:14" x14ac:dyDescent="0.3">
      <c r="A231" s="1">
        <v>3</v>
      </c>
      <c r="B231" t="s">
        <v>650</v>
      </c>
      <c r="C231" t="s">
        <v>10118</v>
      </c>
      <c r="D231" t="s">
        <v>10119</v>
      </c>
      <c r="E231" t="s">
        <v>10120</v>
      </c>
      <c r="F231" t="s">
        <v>10121</v>
      </c>
      <c r="G231" t="s">
        <v>10122</v>
      </c>
      <c r="I231" t="str">
        <f t="shared" si="14"/>
        <v>pos_trend</v>
      </c>
      <c r="J231">
        <f t="shared" si="15"/>
        <v>69180000</v>
      </c>
      <c r="K231">
        <f t="shared" si="16"/>
        <v>69840000</v>
      </c>
      <c r="L231">
        <f t="shared" si="17"/>
        <v>77500000</v>
      </c>
      <c r="M231">
        <f t="shared" si="18"/>
        <v>80200000</v>
      </c>
      <c r="N231">
        <f t="shared" si="19"/>
        <v>83680000</v>
      </c>
    </row>
    <row r="232" spans="1:14" x14ac:dyDescent="0.3">
      <c r="A232" s="1">
        <v>4</v>
      </c>
      <c r="B232" t="s">
        <v>656</v>
      </c>
      <c r="C232" t="s">
        <v>332</v>
      </c>
      <c r="D232" t="s">
        <v>332</v>
      </c>
      <c r="E232" t="s">
        <v>332</v>
      </c>
      <c r="F232" t="s">
        <v>332</v>
      </c>
      <c r="G232" t="s">
        <v>332</v>
      </c>
      <c r="I232" t="str">
        <f t="shared" si="14"/>
        <v>N/A</v>
      </c>
      <c r="J232" t="str">
        <f t="shared" si="15"/>
        <v>N/A</v>
      </c>
      <c r="K232" t="str">
        <f t="shared" si="16"/>
        <v>N/A</v>
      </c>
      <c r="L232" t="str">
        <f t="shared" si="17"/>
        <v>N/A</v>
      </c>
      <c r="M232" t="str">
        <f t="shared" si="18"/>
        <v>N/A</v>
      </c>
      <c r="N232" t="str">
        <f t="shared" si="19"/>
        <v>N/A</v>
      </c>
    </row>
    <row r="233" spans="1:14" x14ac:dyDescent="0.3">
      <c r="A233" s="1">
        <v>5</v>
      </c>
      <c r="B233" t="s">
        <v>657</v>
      </c>
      <c r="C233" t="s">
        <v>10123</v>
      </c>
      <c r="D233" t="s">
        <v>10124</v>
      </c>
      <c r="E233" t="s">
        <v>8150</v>
      </c>
      <c r="F233" t="s">
        <v>10125</v>
      </c>
      <c r="G233" t="s">
        <v>10126</v>
      </c>
      <c r="I233" t="str">
        <f t="shared" si="14"/>
        <v>pos_trend</v>
      </c>
      <c r="J233">
        <f t="shared" si="15"/>
        <v>169560000</v>
      </c>
      <c r="K233">
        <f t="shared" si="16"/>
        <v>183370000</v>
      </c>
      <c r="L233">
        <f t="shared" si="17"/>
        <v>196040000</v>
      </c>
      <c r="M233">
        <f t="shared" si="18"/>
        <v>208200000</v>
      </c>
      <c r="N233">
        <f t="shared" si="19"/>
        <v>225980000</v>
      </c>
    </row>
    <row r="234" spans="1:14" x14ac:dyDescent="0.3">
      <c r="A234" s="1">
        <v>6</v>
      </c>
      <c r="B234" t="s">
        <v>658</v>
      </c>
      <c r="C234" t="s">
        <v>10127</v>
      </c>
      <c r="D234" t="s">
        <v>10128</v>
      </c>
      <c r="E234" t="s">
        <v>10129</v>
      </c>
      <c r="F234" t="s">
        <v>10130</v>
      </c>
      <c r="G234" t="s">
        <v>10131</v>
      </c>
      <c r="I234" t="str">
        <f t="shared" si="14"/>
        <v>pos_trend</v>
      </c>
      <c r="J234">
        <f t="shared" si="15"/>
        <v>229030000</v>
      </c>
      <c r="K234">
        <f t="shared" si="16"/>
        <v>249620000</v>
      </c>
      <c r="L234">
        <f t="shared" si="17"/>
        <v>265450000</v>
      </c>
      <c r="M234">
        <f t="shared" si="18"/>
        <v>288350000</v>
      </c>
      <c r="N234">
        <f t="shared" si="19"/>
        <v>318370000</v>
      </c>
    </row>
    <row r="235" spans="1:14" x14ac:dyDescent="0.3">
      <c r="A235" s="1">
        <v>7</v>
      </c>
      <c r="B235" t="s">
        <v>664</v>
      </c>
      <c r="C235" t="s">
        <v>332</v>
      </c>
      <c r="D235" t="s">
        <v>332</v>
      </c>
      <c r="E235" t="s">
        <v>332</v>
      </c>
      <c r="F235" t="s">
        <v>332</v>
      </c>
      <c r="G235" t="s">
        <v>332</v>
      </c>
      <c r="I235" t="str">
        <f t="shared" si="14"/>
        <v>N/A</v>
      </c>
      <c r="J235" t="str">
        <f t="shared" si="15"/>
        <v>N/A</v>
      </c>
      <c r="K235" t="str">
        <f t="shared" si="16"/>
        <v>N/A</v>
      </c>
      <c r="L235" t="str">
        <f t="shared" si="17"/>
        <v>N/A</v>
      </c>
      <c r="M235" t="str">
        <f t="shared" si="18"/>
        <v>N/A</v>
      </c>
      <c r="N235" t="str">
        <f t="shared" si="19"/>
        <v>N/A</v>
      </c>
    </row>
    <row r="236" spans="1:14" x14ac:dyDescent="0.3">
      <c r="A236" s="1">
        <v>8</v>
      </c>
      <c r="B236" t="s">
        <v>665</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9</v>
      </c>
      <c r="B237" t="s">
        <v>666</v>
      </c>
      <c r="C237" t="s">
        <v>10132</v>
      </c>
      <c r="D237" t="s">
        <v>332</v>
      </c>
      <c r="E237" t="s">
        <v>332</v>
      </c>
      <c r="F237" t="s">
        <v>332</v>
      </c>
      <c r="G237" t="s">
        <v>332</v>
      </c>
      <c r="I237" t="str">
        <f t="shared" si="14"/>
        <v>N/A</v>
      </c>
      <c r="J237">
        <f t="shared" si="15"/>
        <v>7950000</v>
      </c>
      <c r="K237" t="str">
        <f t="shared" si="16"/>
        <v>N/A</v>
      </c>
      <c r="L237" t="str">
        <f t="shared" si="17"/>
        <v>N/A</v>
      </c>
      <c r="M237" t="str">
        <f t="shared" si="18"/>
        <v>N/A</v>
      </c>
      <c r="N237" t="str">
        <f t="shared" si="19"/>
        <v>N/A</v>
      </c>
    </row>
    <row r="238" spans="1:14" x14ac:dyDescent="0.3">
      <c r="A238" s="1">
        <v>10</v>
      </c>
      <c r="B238" t="s">
        <v>667</v>
      </c>
      <c r="C238" t="s">
        <v>10133</v>
      </c>
      <c r="D238" t="s">
        <v>10134</v>
      </c>
      <c r="E238" t="s">
        <v>10135</v>
      </c>
      <c r="F238" t="s">
        <v>10136</v>
      </c>
      <c r="G238" t="s">
        <v>10137</v>
      </c>
      <c r="I238" t="str">
        <f t="shared" si="14"/>
        <v>pos_trend</v>
      </c>
      <c r="J238">
        <f t="shared" si="15"/>
        <v>263810000</v>
      </c>
      <c r="K238">
        <f t="shared" si="16"/>
        <v>299410000</v>
      </c>
      <c r="L238">
        <f t="shared" si="17"/>
        <v>383640000</v>
      </c>
      <c r="M238">
        <f t="shared" si="18"/>
        <v>439650000</v>
      </c>
      <c r="N238">
        <f t="shared" si="19"/>
        <v>556020000</v>
      </c>
    </row>
    <row r="239" spans="1:14" x14ac:dyDescent="0.3">
      <c r="A239" s="1">
        <v>11</v>
      </c>
      <c r="B239" t="s">
        <v>673</v>
      </c>
      <c r="C239" t="s">
        <v>10138</v>
      </c>
      <c r="D239" t="s">
        <v>10139</v>
      </c>
      <c r="E239" t="s">
        <v>10140</v>
      </c>
      <c r="F239" t="s">
        <v>10141</v>
      </c>
      <c r="G239" t="s">
        <v>10142</v>
      </c>
      <c r="I239" t="str">
        <f t="shared" si="14"/>
        <v>pos_trend</v>
      </c>
      <c r="J239">
        <f t="shared" si="15"/>
        <v>235290000</v>
      </c>
      <c r="K239">
        <f t="shared" si="16"/>
        <v>270040000</v>
      </c>
      <c r="L239">
        <f t="shared" si="17"/>
        <v>349090000</v>
      </c>
      <c r="M239">
        <f t="shared" si="18"/>
        <v>400130000</v>
      </c>
      <c r="N239">
        <f t="shared" si="19"/>
        <v>501740000</v>
      </c>
    </row>
    <row r="240" spans="1:14" x14ac:dyDescent="0.3">
      <c r="A240" s="1">
        <v>12</v>
      </c>
      <c r="B240" t="s">
        <v>677</v>
      </c>
      <c r="C240" t="s">
        <v>10143</v>
      </c>
      <c r="D240" t="s">
        <v>10144</v>
      </c>
      <c r="E240" t="s">
        <v>10145</v>
      </c>
      <c r="F240" t="s">
        <v>10146</v>
      </c>
      <c r="G240" t="s">
        <v>10147</v>
      </c>
      <c r="I240" t="str">
        <f t="shared" si="14"/>
        <v>pos_trend</v>
      </c>
      <c r="J240">
        <f t="shared" si="15"/>
        <v>28520000</v>
      </c>
      <c r="K240">
        <f t="shared" si="16"/>
        <v>29370000</v>
      </c>
      <c r="L240">
        <f t="shared" si="17"/>
        <v>34560000</v>
      </c>
      <c r="M240">
        <f t="shared" si="18"/>
        <v>39520000</v>
      </c>
      <c r="N240">
        <f t="shared" si="19"/>
        <v>54290000</v>
      </c>
    </row>
    <row r="241" spans="1:14" x14ac:dyDescent="0.3">
      <c r="A241" s="1">
        <v>13</v>
      </c>
      <c r="B241" t="s">
        <v>681</v>
      </c>
      <c r="C241" t="s">
        <v>10148</v>
      </c>
      <c r="D241" t="s">
        <v>8434</v>
      </c>
      <c r="E241" t="s">
        <v>679</v>
      </c>
      <c r="F241" t="s">
        <v>10149</v>
      </c>
      <c r="G241" t="s">
        <v>7293</v>
      </c>
      <c r="I241" t="str">
        <f t="shared" si="14"/>
        <v>N/A</v>
      </c>
      <c r="J241">
        <f t="shared" si="15"/>
        <v>2510000</v>
      </c>
      <c r="K241">
        <f t="shared" si="16"/>
        <v>10550000</v>
      </c>
      <c r="L241">
        <f t="shared" si="17"/>
        <v>11950000</v>
      </c>
      <c r="M241">
        <f t="shared" si="18"/>
        <v>12770000</v>
      </c>
      <c r="N241">
        <f t="shared" si="19"/>
        <v>11330000</v>
      </c>
    </row>
    <row r="242" spans="1:14" x14ac:dyDescent="0.3">
      <c r="A242" s="1">
        <v>14</v>
      </c>
      <c r="B242" t="s">
        <v>687</v>
      </c>
      <c r="C242" t="s">
        <v>10148</v>
      </c>
      <c r="D242" t="s">
        <v>9474</v>
      </c>
      <c r="E242" t="s">
        <v>679</v>
      </c>
      <c r="F242" t="s">
        <v>10149</v>
      </c>
      <c r="G242" t="s">
        <v>7293</v>
      </c>
      <c r="I242" t="str">
        <f t="shared" si="14"/>
        <v>N/A</v>
      </c>
      <c r="J242">
        <f t="shared" si="15"/>
        <v>2510000</v>
      </c>
      <c r="K242">
        <f t="shared" si="16"/>
        <v>10230000</v>
      </c>
      <c r="L242">
        <f t="shared" si="17"/>
        <v>11950000</v>
      </c>
      <c r="M242">
        <f t="shared" si="18"/>
        <v>12770000</v>
      </c>
      <c r="N242">
        <f t="shared" si="19"/>
        <v>11330000</v>
      </c>
    </row>
    <row r="243" spans="1:14" x14ac:dyDescent="0.3">
      <c r="A243" s="1">
        <v>15</v>
      </c>
      <c r="B243" t="s">
        <v>688</v>
      </c>
      <c r="C243" t="s">
        <v>10150</v>
      </c>
      <c r="D243" t="s">
        <v>10151</v>
      </c>
      <c r="E243" t="s">
        <v>10152</v>
      </c>
      <c r="F243" t="s">
        <v>10153</v>
      </c>
      <c r="G243" t="s">
        <v>1992</v>
      </c>
      <c r="I243" t="str">
        <f t="shared" si="14"/>
        <v>pos_trend</v>
      </c>
      <c r="J243">
        <f t="shared" si="15"/>
        <v>711530000</v>
      </c>
      <c r="K243">
        <f t="shared" si="16"/>
        <v>759960000</v>
      </c>
      <c r="L243">
        <f t="shared" si="17"/>
        <v>907790000</v>
      </c>
      <c r="M243">
        <f t="shared" si="18"/>
        <v>999440000</v>
      </c>
      <c r="N243">
        <f t="shared" si="19"/>
        <v>1190000000</v>
      </c>
    </row>
    <row r="244" spans="1:14" x14ac:dyDescent="0.3">
      <c r="A244" s="1">
        <v>16</v>
      </c>
      <c r="B244" t="s">
        <v>694</v>
      </c>
      <c r="C244" t="s">
        <v>332</v>
      </c>
      <c r="D244" t="s">
        <v>10154</v>
      </c>
      <c r="E244" t="s">
        <v>10155</v>
      </c>
      <c r="F244" t="s">
        <v>1787</v>
      </c>
      <c r="G244" t="s">
        <v>2234</v>
      </c>
      <c r="I244" t="str">
        <f t="shared" si="14"/>
        <v>N/A</v>
      </c>
      <c r="J244" t="str">
        <f t="shared" si="15"/>
        <v>N/A</v>
      </c>
      <c r="K244">
        <f t="shared" si="16"/>
        <v>6.8099999999999994E-2</v>
      </c>
      <c r="L244">
        <f t="shared" si="17"/>
        <v>0.19450000000000001</v>
      </c>
      <c r="M244">
        <f t="shared" si="18"/>
        <v>0.10099999999999999</v>
      </c>
      <c r="N244">
        <f t="shared" si="19"/>
        <v>0.18590000000000001</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321</v>
      </c>
      <c r="D246" s="1" t="s">
        <v>322</v>
      </c>
      <c r="E246" s="1" t="s">
        <v>323</v>
      </c>
      <c r="F246" s="1" t="s">
        <v>324</v>
      </c>
      <c r="G246" s="1" t="s">
        <v>9955</v>
      </c>
      <c r="H246" s="1" t="s">
        <v>325</v>
      </c>
      <c r="I246" t="str">
        <f t="shared" si="14"/>
        <v>pos_trend</v>
      </c>
      <c r="J246" t="str">
        <f t="shared" si="15"/>
        <v>2013</v>
      </c>
      <c r="K246" t="str">
        <f t="shared" si="16"/>
        <v>2014</v>
      </c>
      <c r="L246" t="str">
        <f t="shared" si="17"/>
        <v>2015</v>
      </c>
      <c r="M246" t="str">
        <f t="shared" si="18"/>
        <v>2016</v>
      </c>
      <c r="N246" t="str">
        <f t="shared" si="19"/>
        <v>2017</v>
      </c>
    </row>
    <row r="247" spans="1:14" x14ac:dyDescent="0.3">
      <c r="A247" s="1">
        <v>0</v>
      </c>
      <c r="B247" t="s">
        <v>699</v>
      </c>
      <c r="C247" t="s">
        <v>3134</v>
      </c>
      <c r="D247" t="s">
        <v>10156</v>
      </c>
      <c r="E247" t="s">
        <v>4654</v>
      </c>
      <c r="F247" t="s">
        <v>10157</v>
      </c>
      <c r="G247" t="s">
        <v>5852</v>
      </c>
      <c r="I247" t="str">
        <f t="shared" si="14"/>
        <v>pos_trend</v>
      </c>
      <c r="J247">
        <f t="shared" si="15"/>
        <v>4910000</v>
      </c>
      <c r="K247">
        <f t="shared" si="16"/>
        <v>7550000</v>
      </c>
      <c r="L247">
        <f t="shared" si="17"/>
        <v>8910000</v>
      </c>
      <c r="M247">
        <f t="shared" si="18"/>
        <v>11240000</v>
      </c>
      <c r="N247">
        <f t="shared" si="19"/>
        <v>15300000</v>
      </c>
    </row>
    <row r="248" spans="1:14" x14ac:dyDescent="0.3">
      <c r="A248" s="1">
        <v>1</v>
      </c>
      <c r="B248" t="s">
        <v>700</v>
      </c>
      <c r="C248" t="s">
        <v>332</v>
      </c>
      <c r="D248" t="s">
        <v>332</v>
      </c>
      <c r="E248" t="s">
        <v>332</v>
      </c>
      <c r="F248" t="s">
        <v>332</v>
      </c>
      <c r="G248" t="s">
        <v>332</v>
      </c>
      <c r="I248" t="str">
        <f t="shared" si="14"/>
        <v>N/A</v>
      </c>
      <c r="J248" t="str">
        <f t="shared" si="15"/>
        <v>N/A</v>
      </c>
      <c r="K248" t="str">
        <f t="shared" si="16"/>
        <v>N/A</v>
      </c>
      <c r="L248" t="str">
        <f t="shared" si="17"/>
        <v>N/A</v>
      </c>
      <c r="M248" t="str">
        <f t="shared" si="18"/>
        <v>N/A</v>
      </c>
      <c r="N248" t="str">
        <f t="shared" si="19"/>
        <v>N/A</v>
      </c>
    </row>
    <row r="249" spans="1:14" x14ac:dyDescent="0.3">
      <c r="A249" s="1">
        <v>2</v>
      </c>
      <c r="B249" t="s">
        <v>701</v>
      </c>
      <c r="C249" t="s">
        <v>3134</v>
      </c>
      <c r="D249" t="s">
        <v>10156</v>
      </c>
      <c r="E249" t="s">
        <v>4654</v>
      </c>
      <c r="F249" t="s">
        <v>10157</v>
      </c>
      <c r="G249" t="s">
        <v>5852</v>
      </c>
      <c r="I249" t="str">
        <f t="shared" si="14"/>
        <v>pos_trend</v>
      </c>
      <c r="J249">
        <f t="shared" si="15"/>
        <v>4910000</v>
      </c>
      <c r="K249">
        <f t="shared" si="16"/>
        <v>7550000</v>
      </c>
      <c r="L249">
        <f t="shared" si="17"/>
        <v>8910000</v>
      </c>
      <c r="M249">
        <f t="shared" si="18"/>
        <v>11240000</v>
      </c>
      <c r="N249">
        <f t="shared" si="19"/>
        <v>15300000</v>
      </c>
    </row>
    <row r="250" spans="1:14" x14ac:dyDescent="0.3">
      <c r="A250" s="1">
        <v>3</v>
      </c>
      <c r="B250" t="s">
        <v>702</v>
      </c>
      <c r="C250" t="s">
        <v>10158</v>
      </c>
      <c r="D250" t="s">
        <v>10159</v>
      </c>
      <c r="E250" t="s">
        <v>10160</v>
      </c>
      <c r="F250" t="s">
        <v>10161</v>
      </c>
      <c r="G250" t="s">
        <v>10162</v>
      </c>
      <c r="I250" t="str">
        <f t="shared" si="14"/>
        <v>N/A</v>
      </c>
      <c r="J250">
        <f t="shared" si="15"/>
        <v>61010000</v>
      </c>
      <c r="K250">
        <f t="shared" si="16"/>
        <v>53320000</v>
      </c>
      <c r="L250">
        <f t="shared" si="17"/>
        <v>62920000</v>
      </c>
      <c r="M250">
        <f t="shared" si="18"/>
        <v>69890000</v>
      </c>
      <c r="N250">
        <f t="shared" si="19"/>
        <v>79490000</v>
      </c>
    </row>
    <row r="251" spans="1:14" x14ac:dyDescent="0.3">
      <c r="A251" s="1">
        <v>4</v>
      </c>
      <c r="B251" t="s">
        <v>707</v>
      </c>
      <c r="C251" t="s">
        <v>332</v>
      </c>
      <c r="D251" t="s">
        <v>2200</v>
      </c>
      <c r="E251" t="s">
        <v>7508</v>
      </c>
      <c r="F251" t="s">
        <v>9304</v>
      </c>
      <c r="G251" t="s">
        <v>10163</v>
      </c>
      <c r="I251" t="str">
        <f t="shared" si="14"/>
        <v>N/A</v>
      </c>
      <c r="J251" t="str">
        <f t="shared" si="15"/>
        <v>N/A</v>
      </c>
      <c r="K251">
        <f t="shared" si="16"/>
        <v>-0.126</v>
      </c>
      <c r="L251">
        <f t="shared" si="17"/>
        <v>0.18</v>
      </c>
      <c r="M251">
        <f t="shared" si="18"/>
        <v>0.11070000000000001</v>
      </c>
      <c r="N251">
        <f t="shared" si="19"/>
        <v>0.13739999999999999</v>
      </c>
    </row>
    <row r="252" spans="1:14" x14ac:dyDescent="0.3">
      <c r="A252" s="1">
        <v>5</v>
      </c>
      <c r="B252" t="s">
        <v>712</v>
      </c>
      <c r="C252" t="s">
        <v>332</v>
      </c>
      <c r="D252" t="s">
        <v>332</v>
      </c>
      <c r="E252" t="s">
        <v>10164</v>
      </c>
      <c r="F252" t="s">
        <v>332</v>
      </c>
      <c r="G252" t="s">
        <v>332</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t="str">
        <f t="shared" ref="K252:K315" si="22">IF(TRIM(D252)="-", "N/A", IF(RIGHT(D252,1)="M",1000000*VALUE(LEFT(D252,LEN(D252)-1)),IF(RIGHT(D252,1)="B",1000000000*VALUE(LEFT(D252,LEN(D252)-1)),IF(RIGHT(D252,1)="%",0.01*VALUE(LEFT(D252,LEN(D252)-1)),D252))))</f>
        <v>N/A</v>
      </c>
      <c r="L252" t="str">
        <f t="shared" ref="L252:L315" si="23">IF(TRIM(E252)="-", "N/A", IF(RIGHT(E252,1)="M",1000000*VALUE(LEFT(E252,LEN(E252)-1)),IF(RIGHT(E252,1)="B",1000000000*VALUE(LEFT(E252,LEN(E252)-1)),IF(RIGHT(E252,1)="%",0.01*VALUE(LEFT(E252,LEN(E252)-1)),E252))))</f>
        <v>385000</v>
      </c>
      <c r="M252" t="str">
        <f t="shared" ref="M252:M315" si="24">IF(TRIM(F252)="-", "N/A", IF(RIGHT(F252,1)="M",1000000*VALUE(LEFT(F252,LEN(F252)-1)),IF(RIGHT(F252,1)="B",1000000000*VALUE(LEFT(F252,LEN(F252)-1)),IF(RIGHT(F252,1)="%",0.01*VALUE(LEFT(F252,LEN(F252)-1)),F252))))</f>
        <v>N/A</v>
      </c>
      <c r="N252" t="str">
        <f t="shared" ref="N252:N315" si="25">IF(TRIM(G252)="-", "N/A", IF(RIGHT(G252,1)="M",1000000*VALUE(LEFT(G252,LEN(G252)-1)),IF(RIGHT(G252,1)="B",1000000000*VALUE(LEFT(G252,LEN(G252)-1)),IF(RIGHT(G252,1)="%",0.01*VALUE(LEFT(G252,LEN(G252)-1)),G252))))</f>
        <v>N/A</v>
      </c>
    </row>
    <row r="253" spans="1:14" x14ac:dyDescent="0.3">
      <c r="A253" s="1">
        <v>6</v>
      </c>
      <c r="B253" t="s">
        <v>713</v>
      </c>
      <c r="C253" t="s">
        <v>2297</v>
      </c>
      <c r="D253" t="s">
        <v>10165</v>
      </c>
      <c r="E253" t="s">
        <v>8057</v>
      </c>
      <c r="F253" t="s">
        <v>10166</v>
      </c>
      <c r="G253" t="s">
        <v>10167</v>
      </c>
      <c r="I253" t="str">
        <f t="shared" si="20"/>
        <v>pos_trend</v>
      </c>
      <c r="J253">
        <f t="shared" si="21"/>
        <v>70480000</v>
      </c>
      <c r="K253">
        <f t="shared" si="22"/>
        <v>75870000</v>
      </c>
      <c r="L253">
        <f t="shared" si="23"/>
        <v>83580000</v>
      </c>
      <c r="M253">
        <f t="shared" si="24"/>
        <v>86440000</v>
      </c>
      <c r="N253">
        <f t="shared" si="25"/>
        <v>91100000</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3681</v>
      </c>
      <c r="D255" t="s">
        <v>4469</v>
      </c>
      <c r="E255" t="s">
        <v>10168</v>
      </c>
      <c r="F255" t="s">
        <v>8257</v>
      </c>
      <c r="G255" t="s">
        <v>10169</v>
      </c>
      <c r="I255" t="str">
        <f t="shared" si="20"/>
        <v>pos_trend</v>
      </c>
      <c r="J255">
        <f t="shared" si="21"/>
        <v>18300000</v>
      </c>
      <c r="K255">
        <f t="shared" si="22"/>
        <v>20210000</v>
      </c>
      <c r="L255">
        <f t="shared" si="23"/>
        <v>22270000</v>
      </c>
      <c r="M255">
        <f t="shared" si="24"/>
        <v>23990000</v>
      </c>
      <c r="N255">
        <f t="shared" si="25"/>
        <v>24980000</v>
      </c>
    </row>
    <row r="256" spans="1:14" x14ac:dyDescent="0.3">
      <c r="A256" s="1">
        <v>9</v>
      </c>
      <c r="B256" t="s">
        <v>721</v>
      </c>
      <c r="C256" t="s">
        <v>10170</v>
      </c>
      <c r="D256" t="s">
        <v>10171</v>
      </c>
      <c r="E256" t="s">
        <v>10172</v>
      </c>
      <c r="F256" t="s">
        <v>10173</v>
      </c>
      <c r="G256" t="s">
        <v>10174</v>
      </c>
      <c r="I256" t="str">
        <f t="shared" si="20"/>
        <v>pos_trend</v>
      </c>
      <c r="J256">
        <f t="shared" si="21"/>
        <v>52180000</v>
      </c>
      <c r="K256">
        <f t="shared" si="22"/>
        <v>55660000</v>
      </c>
      <c r="L256">
        <f t="shared" si="23"/>
        <v>61320000</v>
      </c>
      <c r="M256">
        <f t="shared" si="24"/>
        <v>62450000</v>
      </c>
      <c r="N256">
        <f t="shared" si="25"/>
        <v>66120000.000000007</v>
      </c>
    </row>
    <row r="257" spans="1:14" x14ac:dyDescent="0.3">
      <c r="A257" s="1">
        <v>10</v>
      </c>
      <c r="B257" t="s">
        <v>722</v>
      </c>
      <c r="C257" t="s">
        <v>6821</v>
      </c>
      <c r="D257" t="s">
        <v>10175</v>
      </c>
      <c r="E257" t="s">
        <v>10176</v>
      </c>
      <c r="F257" t="s">
        <v>10177</v>
      </c>
      <c r="G257" t="s">
        <v>10178</v>
      </c>
      <c r="I257" t="str">
        <f t="shared" si="20"/>
        <v>pos_trend</v>
      </c>
      <c r="J257">
        <f t="shared" si="21"/>
        <v>136400000</v>
      </c>
      <c r="K257">
        <f t="shared" si="22"/>
        <v>136740000</v>
      </c>
      <c r="L257">
        <f t="shared" si="23"/>
        <v>155790000</v>
      </c>
      <c r="M257">
        <f t="shared" si="24"/>
        <v>167570000</v>
      </c>
      <c r="N257">
        <f t="shared" si="25"/>
        <v>185890000</v>
      </c>
    </row>
    <row r="258" spans="1:14" x14ac:dyDescent="0.3">
      <c r="A258" s="1">
        <v>11</v>
      </c>
      <c r="B258" t="s">
        <v>727</v>
      </c>
      <c r="C258" t="s">
        <v>10179</v>
      </c>
      <c r="D258" t="s">
        <v>10180</v>
      </c>
      <c r="E258" t="s">
        <v>10181</v>
      </c>
      <c r="F258" t="s">
        <v>10182</v>
      </c>
      <c r="G258" t="s">
        <v>10183</v>
      </c>
      <c r="I258" t="str">
        <f t="shared" si="20"/>
        <v>pos_trend</v>
      </c>
      <c r="J258">
        <f t="shared" si="21"/>
        <v>186750000</v>
      </c>
      <c r="K258">
        <f t="shared" si="22"/>
        <v>187040000</v>
      </c>
      <c r="L258">
        <f t="shared" si="23"/>
        <v>255690000</v>
      </c>
      <c r="M258">
        <f t="shared" si="24"/>
        <v>269050000</v>
      </c>
      <c r="N258">
        <f t="shared" si="25"/>
        <v>395500000</v>
      </c>
    </row>
    <row r="259" spans="1:14" x14ac:dyDescent="0.3">
      <c r="A259" s="1">
        <v>12</v>
      </c>
      <c r="B259" t="s">
        <v>733</v>
      </c>
      <c r="C259" t="s">
        <v>10184</v>
      </c>
      <c r="D259" t="s">
        <v>10185</v>
      </c>
      <c r="E259" t="s">
        <v>10186</v>
      </c>
      <c r="F259" t="s">
        <v>10187</v>
      </c>
      <c r="G259" t="s">
        <v>10188</v>
      </c>
      <c r="I259" t="str">
        <f t="shared" si="20"/>
        <v>N/A</v>
      </c>
      <c r="J259">
        <f t="shared" si="21"/>
        <v>127850000</v>
      </c>
      <c r="K259">
        <f t="shared" si="22"/>
        <v>105840000</v>
      </c>
      <c r="L259">
        <f t="shared" si="23"/>
        <v>122540000</v>
      </c>
      <c r="M259">
        <f t="shared" si="24"/>
        <v>103320000</v>
      </c>
      <c r="N259">
        <f t="shared" si="25"/>
        <v>182340000</v>
      </c>
    </row>
    <row r="260" spans="1:14" x14ac:dyDescent="0.3">
      <c r="A260" s="1">
        <v>13</v>
      </c>
      <c r="B260" t="s">
        <v>734</v>
      </c>
      <c r="C260" t="s">
        <v>10184</v>
      </c>
      <c r="D260" t="s">
        <v>10185</v>
      </c>
      <c r="E260" t="s">
        <v>10186</v>
      </c>
      <c r="F260" t="s">
        <v>10187</v>
      </c>
      <c r="G260" t="s">
        <v>10188</v>
      </c>
      <c r="I260" t="str">
        <f t="shared" si="20"/>
        <v>N/A</v>
      </c>
      <c r="J260">
        <f t="shared" si="21"/>
        <v>127850000</v>
      </c>
      <c r="K260">
        <f t="shared" si="22"/>
        <v>105840000</v>
      </c>
      <c r="L260">
        <f t="shared" si="23"/>
        <v>122540000</v>
      </c>
      <c r="M260">
        <f t="shared" si="24"/>
        <v>103320000</v>
      </c>
      <c r="N260">
        <f t="shared" si="25"/>
        <v>182340000</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10189</v>
      </c>
      <c r="D262" t="s">
        <v>10190</v>
      </c>
      <c r="E262" t="s">
        <v>10191</v>
      </c>
      <c r="F262" t="s">
        <v>10192</v>
      </c>
      <c r="G262" t="s">
        <v>10193</v>
      </c>
      <c r="I262" t="str">
        <f t="shared" si="20"/>
        <v>pos_trend</v>
      </c>
      <c r="J262">
        <f t="shared" si="21"/>
        <v>58900000</v>
      </c>
      <c r="K262">
        <f t="shared" si="22"/>
        <v>81200000</v>
      </c>
      <c r="L262">
        <f t="shared" si="23"/>
        <v>133150000</v>
      </c>
      <c r="M262">
        <f t="shared" si="24"/>
        <v>165730000</v>
      </c>
      <c r="N262">
        <f t="shared" si="25"/>
        <v>213170000</v>
      </c>
    </row>
    <row r="263" spans="1:14" x14ac:dyDescent="0.3">
      <c r="A263" s="1">
        <v>16</v>
      </c>
      <c r="B263" t="s">
        <v>737</v>
      </c>
      <c r="C263" t="s">
        <v>332</v>
      </c>
      <c r="D263" t="s">
        <v>332</v>
      </c>
      <c r="E263" t="s">
        <v>332</v>
      </c>
      <c r="F263" t="s">
        <v>332</v>
      </c>
      <c r="G263" t="s">
        <v>332</v>
      </c>
      <c r="I263" t="str">
        <f t="shared" si="20"/>
        <v>N/A</v>
      </c>
      <c r="J263" t="str">
        <f t="shared" si="21"/>
        <v>N/A</v>
      </c>
      <c r="K263" t="str">
        <f t="shared" si="22"/>
        <v>N/A</v>
      </c>
      <c r="L263" t="str">
        <f t="shared" si="23"/>
        <v>N/A</v>
      </c>
      <c r="M263" t="str">
        <f t="shared" si="24"/>
        <v>N/A</v>
      </c>
      <c r="N263" t="str">
        <f t="shared" si="25"/>
        <v>N/A</v>
      </c>
    </row>
    <row r="264" spans="1:14" x14ac:dyDescent="0.3">
      <c r="A264" s="1">
        <v>17</v>
      </c>
      <c r="B264" t="s">
        <v>738</v>
      </c>
      <c r="C264" t="s">
        <v>3684</v>
      </c>
      <c r="D264" t="s">
        <v>4292</v>
      </c>
      <c r="E264" t="s">
        <v>10194</v>
      </c>
      <c r="F264" t="s">
        <v>10195</v>
      </c>
      <c r="G264" t="s">
        <v>10196</v>
      </c>
      <c r="I264" t="str">
        <f t="shared" si="20"/>
        <v>N/A</v>
      </c>
      <c r="J264">
        <f t="shared" si="21"/>
        <v>2100000</v>
      </c>
      <c r="K264" t="str">
        <f t="shared" si="22"/>
        <v>140000</v>
      </c>
      <c r="L264" t="str">
        <f t="shared" si="23"/>
        <v>(10.17M)</v>
      </c>
      <c r="M264" t="str">
        <f t="shared" si="24"/>
        <v>(25.36M)</v>
      </c>
      <c r="N264" t="str">
        <f t="shared" si="25"/>
        <v>(24.05M)</v>
      </c>
    </row>
    <row r="265" spans="1:14" x14ac:dyDescent="0.3">
      <c r="A265" s="1">
        <v>18</v>
      </c>
      <c r="B265" t="s">
        <v>744</v>
      </c>
      <c r="C265" t="s">
        <v>3684</v>
      </c>
      <c r="D265" t="s">
        <v>4292</v>
      </c>
      <c r="E265" t="s">
        <v>332</v>
      </c>
      <c r="F265" t="s">
        <v>332</v>
      </c>
      <c r="G265" t="s">
        <v>332</v>
      </c>
      <c r="I265" t="str">
        <f t="shared" si="20"/>
        <v>N/A</v>
      </c>
      <c r="J265">
        <f t="shared" si="21"/>
        <v>2100000</v>
      </c>
      <c r="K265" t="str">
        <f t="shared" si="22"/>
        <v>140000</v>
      </c>
      <c r="L265" t="str">
        <f t="shared" si="23"/>
        <v>N/A</v>
      </c>
      <c r="M265" t="str">
        <f t="shared" si="24"/>
        <v>N/A</v>
      </c>
      <c r="N265" t="str">
        <f t="shared" si="25"/>
        <v>N/A</v>
      </c>
    </row>
    <row r="266" spans="1:14" x14ac:dyDescent="0.3">
      <c r="A266" s="1">
        <v>19</v>
      </c>
      <c r="B266" t="s">
        <v>745</v>
      </c>
      <c r="C266" t="s">
        <v>332</v>
      </c>
      <c r="D266" t="s">
        <v>332</v>
      </c>
      <c r="E266" t="s">
        <v>10197</v>
      </c>
      <c r="F266" t="s">
        <v>2274</v>
      </c>
      <c r="G266" t="s">
        <v>10198</v>
      </c>
      <c r="I266" t="str">
        <f t="shared" si="20"/>
        <v>N/A</v>
      </c>
      <c r="J266" t="str">
        <f t="shared" si="21"/>
        <v>N/A</v>
      </c>
      <c r="K266" t="str">
        <f t="shared" si="22"/>
        <v>N/A</v>
      </c>
      <c r="L266">
        <f t="shared" si="23"/>
        <v>10170000</v>
      </c>
      <c r="M266">
        <f t="shared" si="24"/>
        <v>25360000</v>
      </c>
      <c r="N266">
        <f t="shared" si="25"/>
        <v>24050000</v>
      </c>
    </row>
    <row r="267" spans="1:14" x14ac:dyDescent="0.3">
      <c r="A267" s="1">
        <v>20</v>
      </c>
      <c r="B267" t="s">
        <v>751</v>
      </c>
      <c r="C267" t="s">
        <v>10199</v>
      </c>
      <c r="D267" t="s">
        <v>1915</v>
      </c>
      <c r="E267" t="s">
        <v>10200</v>
      </c>
      <c r="F267" t="s">
        <v>10201</v>
      </c>
      <c r="G267" t="s">
        <v>4297</v>
      </c>
      <c r="I267" t="str">
        <f t="shared" si="20"/>
        <v>N/A</v>
      </c>
      <c r="J267">
        <f t="shared" si="21"/>
        <v>21250000</v>
      </c>
      <c r="K267">
        <f t="shared" si="22"/>
        <v>20050000</v>
      </c>
      <c r="L267">
        <f t="shared" si="23"/>
        <v>22700000</v>
      </c>
      <c r="M267">
        <f t="shared" si="24"/>
        <v>26630000</v>
      </c>
      <c r="N267">
        <f t="shared" si="25"/>
        <v>22610000</v>
      </c>
    </row>
    <row r="268" spans="1:14" x14ac:dyDescent="0.3">
      <c r="A268" s="1">
        <v>21</v>
      </c>
      <c r="B268" t="s">
        <v>757</v>
      </c>
      <c r="C268" t="s">
        <v>10199</v>
      </c>
      <c r="D268" t="s">
        <v>1915</v>
      </c>
      <c r="E268" t="s">
        <v>10200</v>
      </c>
      <c r="F268" t="s">
        <v>10201</v>
      </c>
      <c r="G268" t="s">
        <v>4297</v>
      </c>
      <c r="I268" t="str">
        <f t="shared" si="20"/>
        <v>N/A</v>
      </c>
      <c r="J268">
        <f t="shared" si="21"/>
        <v>21250000</v>
      </c>
      <c r="K268">
        <f t="shared" si="22"/>
        <v>20050000</v>
      </c>
      <c r="L268">
        <f t="shared" si="23"/>
        <v>22700000</v>
      </c>
      <c r="M268">
        <f t="shared" si="24"/>
        <v>26630000</v>
      </c>
      <c r="N268">
        <f t="shared" si="25"/>
        <v>22610000</v>
      </c>
    </row>
    <row r="269" spans="1:14" x14ac:dyDescent="0.3">
      <c r="A269" s="1">
        <v>22</v>
      </c>
      <c r="B269" t="s">
        <v>761</v>
      </c>
      <c r="C269" t="s">
        <v>332</v>
      </c>
      <c r="D269" t="s">
        <v>332</v>
      </c>
      <c r="E269" t="s">
        <v>332</v>
      </c>
      <c r="F269" t="s">
        <v>332</v>
      </c>
      <c r="G269" t="s">
        <v>332</v>
      </c>
      <c r="I269" t="str">
        <f t="shared" si="20"/>
        <v>N/A</v>
      </c>
      <c r="J269" t="str">
        <f t="shared" si="21"/>
        <v>N/A</v>
      </c>
      <c r="K269" t="str">
        <f t="shared" si="22"/>
        <v>N/A</v>
      </c>
      <c r="L269" t="str">
        <f t="shared" si="23"/>
        <v>N/A</v>
      </c>
      <c r="M269" t="str">
        <f t="shared" si="24"/>
        <v>N/A</v>
      </c>
      <c r="N269" t="str">
        <f t="shared" si="25"/>
        <v>N/A</v>
      </c>
    </row>
    <row r="270" spans="1:14" x14ac:dyDescent="0.3">
      <c r="A270" s="1">
        <v>23</v>
      </c>
      <c r="B270" t="s">
        <v>762</v>
      </c>
      <c r="C270" t="s">
        <v>10202</v>
      </c>
      <c r="D270" t="s">
        <v>10203</v>
      </c>
      <c r="E270" t="s">
        <v>10204</v>
      </c>
      <c r="F270" t="s">
        <v>10205</v>
      </c>
      <c r="G270" t="s">
        <v>7764</v>
      </c>
      <c r="I270" t="str">
        <f t="shared" si="20"/>
        <v>N/A</v>
      </c>
      <c r="J270">
        <f t="shared" si="21"/>
        <v>346490000</v>
      </c>
      <c r="K270">
        <f t="shared" si="22"/>
        <v>343970000</v>
      </c>
      <c r="L270">
        <f t="shared" si="23"/>
        <v>434180000</v>
      </c>
      <c r="M270">
        <f t="shared" si="24"/>
        <v>463240000</v>
      </c>
      <c r="N270">
        <f t="shared" si="25"/>
        <v>604010000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7028</v>
      </c>
      <c r="D272" t="s">
        <v>10206</v>
      </c>
      <c r="E272" t="s">
        <v>10207</v>
      </c>
      <c r="F272" t="s">
        <v>10208</v>
      </c>
      <c r="G272" t="s">
        <v>10209</v>
      </c>
      <c r="I272" t="str">
        <f t="shared" si="20"/>
        <v>N/A</v>
      </c>
      <c r="J272">
        <f t="shared" si="21"/>
        <v>0.48700000000000004</v>
      </c>
      <c r="K272">
        <f t="shared" si="22"/>
        <v>0.4526</v>
      </c>
      <c r="L272">
        <f t="shared" si="23"/>
        <v>0.4783</v>
      </c>
      <c r="M272">
        <f t="shared" si="24"/>
        <v>0.46350000000000002</v>
      </c>
      <c r="N272">
        <f t="shared" si="25"/>
        <v>0.50960000000000005</v>
      </c>
    </row>
    <row r="273" spans="1:14" x14ac:dyDescent="0.3">
      <c r="A273" s="1">
        <v>26</v>
      </c>
      <c r="B273" t="s">
        <v>775</v>
      </c>
      <c r="C273" t="s">
        <v>10210</v>
      </c>
      <c r="D273" t="s">
        <v>10210</v>
      </c>
      <c r="E273" t="s">
        <v>10210</v>
      </c>
      <c r="F273" t="s">
        <v>10210</v>
      </c>
      <c r="G273" t="s">
        <v>10211</v>
      </c>
      <c r="I273" t="str">
        <f t="shared" si="20"/>
        <v>N/A</v>
      </c>
      <c r="J273" t="str">
        <f t="shared" si="21"/>
        <v>49000</v>
      </c>
      <c r="K273" t="str">
        <f t="shared" si="22"/>
        <v>49000</v>
      </c>
      <c r="L273" t="str">
        <f t="shared" si="23"/>
        <v>49000</v>
      </c>
      <c r="M273" t="str">
        <f t="shared" si="24"/>
        <v>49000</v>
      </c>
      <c r="N273" t="str">
        <f t="shared" si="25"/>
        <v>33000</v>
      </c>
    </row>
    <row r="274" spans="1:14" x14ac:dyDescent="0.3">
      <c r="A274" s="1">
        <v>27</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28</v>
      </c>
      <c r="B275" t="s">
        <v>777</v>
      </c>
      <c r="C275" t="s">
        <v>10210</v>
      </c>
      <c r="D275" t="s">
        <v>10210</v>
      </c>
      <c r="E275" t="s">
        <v>10210</v>
      </c>
      <c r="F275" t="s">
        <v>10210</v>
      </c>
      <c r="G275" t="s">
        <v>10211</v>
      </c>
      <c r="I275" t="str">
        <f t="shared" si="20"/>
        <v>N/A</v>
      </c>
      <c r="J275" t="str">
        <f t="shared" si="21"/>
        <v>49000</v>
      </c>
      <c r="K275" t="str">
        <f t="shared" si="22"/>
        <v>49000</v>
      </c>
      <c r="L275" t="str">
        <f t="shared" si="23"/>
        <v>49000</v>
      </c>
      <c r="M275" t="str">
        <f t="shared" si="24"/>
        <v>49000</v>
      </c>
      <c r="N275" t="str">
        <f t="shared" si="25"/>
        <v>33000</v>
      </c>
    </row>
    <row r="276" spans="1:14" x14ac:dyDescent="0.3">
      <c r="A276" s="1">
        <v>29</v>
      </c>
      <c r="B276" t="s">
        <v>778</v>
      </c>
      <c r="C276" t="s">
        <v>10212</v>
      </c>
      <c r="D276" t="s">
        <v>10213</v>
      </c>
      <c r="E276" t="s">
        <v>10214</v>
      </c>
      <c r="F276" t="s">
        <v>10215</v>
      </c>
      <c r="G276" t="s">
        <v>10216</v>
      </c>
      <c r="I276" t="str">
        <f t="shared" si="20"/>
        <v>pos_trend</v>
      </c>
      <c r="J276">
        <f t="shared" si="21"/>
        <v>364990000</v>
      </c>
      <c r="K276">
        <f t="shared" si="22"/>
        <v>415940000</v>
      </c>
      <c r="L276">
        <f t="shared" si="23"/>
        <v>473560000</v>
      </c>
      <c r="M276">
        <f t="shared" si="24"/>
        <v>536150000</v>
      </c>
      <c r="N276">
        <f t="shared" si="25"/>
        <v>581220000</v>
      </c>
    </row>
    <row r="277" spans="1:14" x14ac:dyDescent="0.3">
      <c r="A277" s="1">
        <v>30</v>
      </c>
      <c r="B277" t="s">
        <v>784</v>
      </c>
      <c r="C277" t="s">
        <v>10217</v>
      </c>
      <c r="D277" t="s">
        <v>10218</v>
      </c>
      <c r="E277" t="s">
        <v>10219</v>
      </c>
      <c r="F277" t="s">
        <v>10220</v>
      </c>
      <c r="G277" t="s">
        <v>10221</v>
      </c>
      <c r="I277" t="str">
        <f t="shared" si="20"/>
        <v>pos_trend</v>
      </c>
      <c r="J277" t="str">
        <f t="shared" si="21"/>
        <v>373000</v>
      </c>
      <c r="K277" t="str">
        <f t="shared" si="22"/>
        <v>376000</v>
      </c>
      <c r="L277" t="str">
        <f t="shared" si="23"/>
        <v>380000</v>
      </c>
      <c r="M277" t="str">
        <f t="shared" si="24"/>
        <v>386000</v>
      </c>
      <c r="N277" t="str">
        <f t="shared" si="25"/>
        <v>390000</v>
      </c>
    </row>
    <row r="278" spans="1:14" x14ac:dyDescent="0.3">
      <c r="A278" s="1">
        <v>31</v>
      </c>
      <c r="B278" t="s">
        <v>790</v>
      </c>
      <c r="C278" t="s">
        <v>10222</v>
      </c>
      <c r="D278" t="s">
        <v>10223</v>
      </c>
      <c r="E278" t="s">
        <v>10224</v>
      </c>
      <c r="F278" t="s">
        <v>10225</v>
      </c>
      <c r="G278" t="s">
        <v>10226</v>
      </c>
      <c r="I278" t="str">
        <f t="shared" si="20"/>
        <v>pos_trend</v>
      </c>
      <c r="J278">
        <f t="shared" si="21"/>
        <v>327270000</v>
      </c>
      <c r="K278">
        <f t="shared" si="22"/>
        <v>367570000</v>
      </c>
      <c r="L278">
        <f t="shared" si="23"/>
        <v>412520000</v>
      </c>
      <c r="M278">
        <f t="shared" si="24"/>
        <v>459640000</v>
      </c>
      <c r="N278">
        <f t="shared" si="25"/>
        <v>498650000</v>
      </c>
    </row>
    <row r="279" spans="1:14" x14ac:dyDescent="0.3">
      <c r="A279" s="1">
        <v>32</v>
      </c>
      <c r="B279" t="s">
        <v>796</v>
      </c>
      <c r="C279" t="s">
        <v>332</v>
      </c>
      <c r="D279" t="s">
        <v>332</v>
      </c>
      <c r="E279" t="s">
        <v>332</v>
      </c>
      <c r="F279" t="s">
        <v>332</v>
      </c>
      <c r="G279" t="s">
        <v>332</v>
      </c>
      <c r="I279" t="str">
        <f t="shared" si="20"/>
        <v>N/A</v>
      </c>
      <c r="J279" t="str">
        <f t="shared" si="21"/>
        <v>N/A</v>
      </c>
      <c r="K279" t="str">
        <f t="shared" si="22"/>
        <v>N/A</v>
      </c>
      <c r="L279" t="str">
        <f t="shared" si="23"/>
        <v>N/A</v>
      </c>
      <c r="M279" t="str">
        <f t="shared" si="24"/>
        <v>N/A</v>
      </c>
      <c r="N279" t="str">
        <f t="shared" si="25"/>
        <v>N/A</v>
      </c>
    </row>
    <row r="280" spans="1:14" x14ac:dyDescent="0.3">
      <c r="A280" s="1">
        <v>33</v>
      </c>
      <c r="B280" t="s">
        <v>797</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34</v>
      </c>
      <c r="B281" t="s">
        <v>803</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10227</v>
      </c>
      <c r="D283" t="s">
        <v>10228</v>
      </c>
      <c r="E283" t="s">
        <v>10229</v>
      </c>
      <c r="F283" t="s">
        <v>10230</v>
      </c>
      <c r="G283" t="s">
        <v>10231</v>
      </c>
      <c r="I283" t="str">
        <f t="shared" si="20"/>
        <v>N/A</v>
      </c>
      <c r="J283" t="str">
        <f t="shared" si="21"/>
        <v>(90.06M)</v>
      </c>
      <c r="K283" t="str">
        <f t="shared" si="22"/>
        <v>(90.24M)</v>
      </c>
      <c r="L283" t="str">
        <f t="shared" si="23"/>
        <v>(95.64M)</v>
      </c>
      <c r="M283" t="str">
        <f t="shared" si="24"/>
        <v>(105.86M)</v>
      </c>
      <c r="N283" t="str">
        <f t="shared" si="25"/>
        <v>(106.21M)</v>
      </c>
    </row>
    <row r="284" spans="1:14" x14ac:dyDescent="0.3">
      <c r="A284" s="1">
        <v>37</v>
      </c>
      <c r="B284" t="s">
        <v>809</v>
      </c>
      <c r="C284" t="s">
        <v>10232</v>
      </c>
      <c r="D284" t="s">
        <v>10233</v>
      </c>
      <c r="E284" t="s">
        <v>10234</v>
      </c>
      <c r="F284" t="s">
        <v>10235</v>
      </c>
      <c r="G284" t="s">
        <v>10236</v>
      </c>
      <c r="I284" t="str">
        <f t="shared" si="20"/>
        <v>N/A</v>
      </c>
      <c r="J284">
        <f t="shared" si="21"/>
        <v>0.51300000000000001</v>
      </c>
      <c r="K284">
        <f t="shared" si="22"/>
        <v>0.54730000000000001</v>
      </c>
      <c r="L284">
        <f t="shared" si="23"/>
        <v>0.52170000000000005</v>
      </c>
      <c r="M284">
        <f t="shared" si="24"/>
        <v>0.53639999999999999</v>
      </c>
      <c r="N284">
        <f t="shared" si="25"/>
        <v>0.4904</v>
      </c>
    </row>
    <row r="285" spans="1:14" x14ac:dyDescent="0.3">
      <c r="A285" s="1">
        <v>38</v>
      </c>
      <c r="B285" t="s">
        <v>815</v>
      </c>
      <c r="C285" t="s">
        <v>10237</v>
      </c>
      <c r="D285" t="s">
        <v>10238</v>
      </c>
      <c r="E285" t="s">
        <v>10239</v>
      </c>
      <c r="F285" t="s">
        <v>10240</v>
      </c>
      <c r="G285" t="s">
        <v>10241</v>
      </c>
      <c r="I285" t="str">
        <f t="shared" si="20"/>
        <v>pos_trend</v>
      </c>
      <c r="J285">
        <f t="shared" si="21"/>
        <v>365040000</v>
      </c>
      <c r="K285">
        <f t="shared" si="22"/>
        <v>415980000</v>
      </c>
      <c r="L285">
        <f t="shared" si="23"/>
        <v>473610000</v>
      </c>
      <c r="M285">
        <f t="shared" si="24"/>
        <v>536200000.00000006</v>
      </c>
      <c r="N285">
        <f t="shared" si="25"/>
        <v>581250000</v>
      </c>
    </row>
    <row r="286" spans="1:14" x14ac:dyDescent="0.3">
      <c r="A286" s="1">
        <v>39</v>
      </c>
      <c r="B286" t="s">
        <v>816</v>
      </c>
      <c r="C286" t="s">
        <v>10232</v>
      </c>
      <c r="D286" t="s">
        <v>10242</v>
      </c>
      <c r="E286" t="s">
        <v>10234</v>
      </c>
      <c r="F286" t="s">
        <v>10243</v>
      </c>
      <c r="G286" t="s">
        <v>10236</v>
      </c>
      <c r="I286" t="str">
        <f t="shared" si="20"/>
        <v>N/A</v>
      </c>
      <c r="J286">
        <f t="shared" si="21"/>
        <v>0.51300000000000001</v>
      </c>
      <c r="K286">
        <f t="shared" si="22"/>
        <v>0.5474</v>
      </c>
      <c r="L286">
        <f t="shared" si="23"/>
        <v>0.52170000000000005</v>
      </c>
      <c r="M286">
        <f t="shared" si="24"/>
        <v>0.53649999999999998</v>
      </c>
      <c r="N286">
        <f t="shared" si="25"/>
        <v>0.4904</v>
      </c>
    </row>
    <row r="287" spans="1:14" x14ac:dyDescent="0.3">
      <c r="A287" s="1">
        <v>40</v>
      </c>
      <c r="B287" t="s">
        <v>817</v>
      </c>
      <c r="C287" t="s">
        <v>332</v>
      </c>
      <c r="D287" t="s">
        <v>332</v>
      </c>
      <c r="E287" t="s">
        <v>332</v>
      </c>
      <c r="F287" t="s">
        <v>332</v>
      </c>
      <c r="G287" t="s">
        <v>332</v>
      </c>
      <c r="I287" t="str">
        <f t="shared" si="20"/>
        <v>N/A</v>
      </c>
      <c r="J287" t="str">
        <f t="shared" si="21"/>
        <v>N/A</v>
      </c>
      <c r="K287" t="str">
        <f t="shared" si="22"/>
        <v>N/A</v>
      </c>
      <c r="L287" t="str">
        <f t="shared" si="23"/>
        <v>N/A</v>
      </c>
      <c r="M287" t="str">
        <f t="shared" si="24"/>
        <v>N/A</v>
      </c>
      <c r="N287" t="str">
        <f t="shared" si="25"/>
        <v>N/A</v>
      </c>
    </row>
    <row r="288" spans="1:14" x14ac:dyDescent="0.3">
      <c r="A288" s="1">
        <v>41</v>
      </c>
      <c r="B288" t="s">
        <v>818</v>
      </c>
      <c r="C288" t="s">
        <v>10237</v>
      </c>
      <c r="D288" t="s">
        <v>10238</v>
      </c>
      <c r="E288" t="s">
        <v>10239</v>
      </c>
      <c r="F288" t="s">
        <v>10240</v>
      </c>
      <c r="G288" t="s">
        <v>10241</v>
      </c>
      <c r="I288" t="str">
        <f t="shared" si="20"/>
        <v>pos_trend</v>
      </c>
      <c r="J288">
        <f t="shared" si="21"/>
        <v>365040000</v>
      </c>
      <c r="K288">
        <f t="shared" si="22"/>
        <v>415980000</v>
      </c>
      <c r="L288">
        <f t="shared" si="23"/>
        <v>473610000</v>
      </c>
      <c r="M288">
        <f t="shared" si="24"/>
        <v>536200000.00000006</v>
      </c>
      <c r="N288">
        <f t="shared" si="25"/>
        <v>581250000</v>
      </c>
    </row>
    <row r="289" spans="1:14" x14ac:dyDescent="0.3">
      <c r="A289" s="1">
        <v>42</v>
      </c>
      <c r="B289" t="s">
        <v>819</v>
      </c>
      <c r="C289" t="s">
        <v>10150</v>
      </c>
      <c r="D289" t="s">
        <v>10151</v>
      </c>
      <c r="E289" t="s">
        <v>10152</v>
      </c>
      <c r="F289" t="s">
        <v>10153</v>
      </c>
      <c r="G289" t="s">
        <v>1992</v>
      </c>
      <c r="I289" t="str">
        <f t="shared" si="20"/>
        <v>pos_trend</v>
      </c>
      <c r="J289">
        <f t="shared" si="21"/>
        <v>711530000</v>
      </c>
      <c r="K289">
        <f t="shared" si="22"/>
        <v>759960000</v>
      </c>
      <c r="L289">
        <f t="shared" si="23"/>
        <v>907790000</v>
      </c>
      <c r="M289">
        <f t="shared" si="24"/>
        <v>999440000</v>
      </c>
      <c r="N289">
        <f t="shared" si="25"/>
        <v>1190000000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9954</v>
      </c>
      <c r="C291" s="1" t="s">
        <v>321</v>
      </c>
      <c r="D291" s="1" t="s">
        <v>322</v>
      </c>
      <c r="E291" s="1" t="s">
        <v>323</v>
      </c>
      <c r="F291" s="1" t="s">
        <v>324</v>
      </c>
      <c r="G291" s="1" t="s">
        <v>9955</v>
      </c>
      <c r="H291" s="1" t="s">
        <v>325</v>
      </c>
      <c r="I291" t="str">
        <f t="shared" si="20"/>
        <v>pos_trend</v>
      </c>
      <c r="J291" t="str">
        <f t="shared" si="21"/>
        <v>2013</v>
      </c>
      <c r="K291" t="str">
        <f t="shared" si="22"/>
        <v>2014</v>
      </c>
      <c r="L291" t="str">
        <f t="shared" si="23"/>
        <v>2015</v>
      </c>
      <c r="M291" t="str">
        <f t="shared" si="24"/>
        <v>2016</v>
      </c>
      <c r="N291" t="str">
        <f t="shared" si="25"/>
        <v>2017</v>
      </c>
    </row>
    <row r="292" spans="1:14" x14ac:dyDescent="0.3">
      <c r="A292" s="1">
        <v>0</v>
      </c>
      <c r="B292" t="s">
        <v>820</v>
      </c>
      <c r="C292" t="s">
        <v>10032</v>
      </c>
      <c r="D292" t="s">
        <v>6435</v>
      </c>
      <c r="E292" t="s">
        <v>10033</v>
      </c>
      <c r="F292" t="s">
        <v>10034</v>
      </c>
      <c r="G292" t="s">
        <v>7073</v>
      </c>
      <c r="I292" t="str">
        <f t="shared" si="20"/>
        <v>N/A</v>
      </c>
      <c r="J292">
        <f t="shared" si="21"/>
        <v>42570000</v>
      </c>
      <c r="K292">
        <f t="shared" si="22"/>
        <v>54460000</v>
      </c>
      <c r="L292">
        <f t="shared" si="23"/>
        <v>61800000</v>
      </c>
      <c r="M292">
        <f t="shared" si="24"/>
        <v>66810000</v>
      </c>
      <c r="N292">
        <f t="shared" si="25"/>
        <v>61530000</v>
      </c>
    </row>
    <row r="293" spans="1:14" x14ac:dyDescent="0.3">
      <c r="A293" s="1">
        <v>1</v>
      </c>
      <c r="B293" t="s">
        <v>489</v>
      </c>
      <c r="C293" t="s">
        <v>332</v>
      </c>
      <c r="D293" t="s">
        <v>4214</v>
      </c>
      <c r="E293" t="s">
        <v>10035</v>
      </c>
      <c r="F293" t="s">
        <v>3287</v>
      </c>
      <c r="G293" t="s">
        <v>10036</v>
      </c>
      <c r="I293" t="str">
        <f t="shared" si="20"/>
        <v>neg_trend</v>
      </c>
      <c r="J293" t="str">
        <f t="shared" si="21"/>
        <v>N/A</v>
      </c>
      <c r="K293">
        <f t="shared" si="22"/>
        <v>0.27940000000000004</v>
      </c>
      <c r="L293">
        <f t="shared" si="23"/>
        <v>0.1348</v>
      </c>
      <c r="M293">
        <f t="shared" si="24"/>
        <v>8.1000000000000003E-2</v>
      </c>
      <c r="N293">
        <f t="shared" si="25"/>
        <v>-7.9000000000000001E-2</v>
      </c>
    </row>
    <row r="294" spans="1:14" x14ac:dyDescent="0.3">
      <c r="A294" s="1">
        <v>2</v>
      </c>
      <c r="B294" t="s">
        <v>821</v>
      </c>
      <c r="C294" t="s">
        <v>6454</v>
      </c>
      <c r="D294" t="s">
        <v>9971</v>
      </c>
      <c r="E294" t="s">
        <v>9972</v>
      </c>
      <c r="F294" t="s">
        <v>9973</v>
      </c>
      <c r="G294" t="s">
        <v>9974</v>
      </c>
      <c r="I294" t="str">
        <f t="shared" si="20"/>
        <v>pos_trend</v>
      </c>
      <c r="J294">
        <f t="shared" si="21"/>
        <v>27500000</v>
      </c>
      <c r="K294">
        <f t="shared" si="22"/>
        <v>31690000</v>
      </c>
      <c r="L294">
        <f t="shared" si="23"/>
        <v>35720000</v>
      </c>
      <c r="M294">
        <f t="shared" si="24"/>
        <v>39770000</v>
      </c>
      <c r="N294">
        <f t="shared" si="25"/>
        <v>44630000</v>
      </c>
    </row>
    <row r="295" spans="1:14" x14ac:dyDescent="0.3">
      <c r="A295" s="1">
        <v>3</v>
      </c>
      <c r="B295" t="s">
        <v>822</v>
      </c>
      <c r="C295" t="s">
        <v>9975</v>
      </c>
      <c r="D295" t="s">
        <v>9976</v>
      </c>
      <c r="E295" t="s">
        <v>5179</v>
      </c>
      <c r="F295" t="s">
        <v>9977</v>
      </c>
      <c r="G295" t="s">
        <v>9978</v>
      </c>
      <c r="I295" t="str">
        <f t="shared" si="20"/>
        <v>pos_trend</v>
      </c>
      <c r="J295">
        <f t="shared" si="21"/>
        <v>24700000</v>
      </c>
      <c r="K295">
        <f t="shared" si="22"/>
        <v>28600000</v>
      </c>
      <c r="L295">
        <f t="shared" si="23"/>
        <v>32100000</v>
      </c>
      <c r="M295">
        <f t="shared" si="24"/>
        <v>35970000</v>
      </c>
      <c r="N295">
        <f t="shared" si="25"/>
        <v>39530000</v>
      </c>
    </row>
    <row r="296" spans="1:14" x14ac:dyDescent="0.3">
      <c r="A296" s="1">
        <v>4</v>
      </c>
      <c r="B296" t="s">
        <v>823</v>
      </c>
      <c r="C296" t="s">
        <v>2443</v>
      </c>
      <c r="D296" t="s">
        <v>2781</v>
      </c>
      <c r="E296" t="s">
        <v>9979</v>
      </c>
      <c r="F296" t="s">
        <v>3650</v>
      </c>
      <c r="G296" t="s">
        <v>3963</v>
      </c>
      <c r="I296" t="str">
        <f t="shared" si="20"/>
        <v>pos_trend</v>
      </c>
      <c r="J296">
        <f t="shared" si="21"/>
        <v>2800000</v>
      </c>
      <c r="K296">
        <f t="shared" si="22"/>
        <v>3090000</v>
      </c>
      <c r="L296">
        <f t="shared" si="23"/>
        <v>3620000</v>
      </c>
      <c r="M296">
        <f t="shared" si="24"/>
        <v>3800000</v>
      </c>
      <c r="N296">
        <f t="shared" si="25"/>
        <v>5100000</v>
      </c>
    </row>
    <row r="297" spans="1:14" x14ac:dyDescent="0.3">
      <c r="A297" s="1">
        <v>5</v>
      </c>
      <c r="B297" t="s">
        <v>824</v>
      </c>
      <c r="C297" t="s">
        <v>10028</v>
      </c>
      <c r="D297" t="s">
        <v>10029</v>
      </c>
      <c r="E297" t="s">
        <v>10030</v>
      </c>
      <c r="F297" t="s">
        <v>10031</v>
      </c>
      <c r="G297" t="s">
        <v>5453</v>
      </c>
      <c r="I297" t="str">
        <f t="shared" si="20"/>
        <v>N/A</v>
      </c>
      <c r="J297" t="str">
        <f t="shared" si="21"/>
        <v>(375,000)</v>
      </c>
      <c r="K297">
        <f t="shared" si="22"/>
        <v>4520000</v>
      </c>
      <c r="L297">
        <f t="shared" si="23"/>
        <v>6340000</v>
      </c>
      <c r="M297">
        <f t="shared" si="24"/>
        <v>6590000</v>
      </c>
      <c r="N297">
        <f t="shared" si="25"/>
        <v>11260000</v>
      </c>
    </row>
    <row r="298" spans="1:14" x14ac:dyDescent="0.3">
      <c r="A298" s="1">
        <v>6</v>
      </c>
      <c r="B298" t="s">
        <v>738</v>
      </c>
      <c r="C298" t="s">
        <v>10028</v>
      </c>
      <c r="D298" t="s">
        <v>10029</v>
      </c>
      <c r="E298" t="s">
        <v>10030</v>
      </c>
      <c r="F298" t="s">
        <v>10031</v>
      </c>
      <c r="G298" t="s">
        <v>5453</v>
      </c>
      <c r="I298" t="str">
        <f t="shared" si="20"/>
        <v>N/A</v>
      </c>
      <c r="J298" t="str">
        <f t="shared" si="21"/>
        <v>(375,000)</v>
      </c>
      <c r="K298">
        <f t="shared" si="22"/>
        <v>4520000</v>
      </c>
      <c r="L298">
        <f t="shared" si="23"/>
        <v>6340000</v>
      </c>
      <c r="M298">
        <f t="shared" si="24"/>
        <v>6590000</v>
      </c>
      <c r="N298">
        <f t="shared" si="25"/>
        <v>11260000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10244</v>
      </c>
      <c r="D300" t="s">
        <v>10245</v>
      </c>
      <c r="E300" t="s">
        <v>10244</v>
      </c>
      <c r="F300" t="s">
        <v>3863</v>
      </c>
      <c r="G300" t="s">
        <v>10246</v>
      </c>
      <c r="I300" t="str">
        <f t="shared" si="20"/>
        <v>N/A</v>
      </c>
      <c r="J300">
        <f t="shared" si="21"/>
        <v>3020000</v>
      </c>
      <c r="K300">
        <f t="shared" si="22"/>
        <v>3510000</v>
      </c>
      <c r="L300">
        <f t="shared" si="23"/>
        <v>3020000</v>
      </c>
      <c r="M300">
        <f t="shared" si="24"/>
        <v>2700000</v>
      </c>
      <c r="N300">
        <f t="shared" si="25"/>
        <v>2570000</v>
      </c>
    </row>
    <row r="301" spans="1:14" x14ac:dyDescent="0.3">
      <c r="A301" s="1">
        <v>9</v>
      </c>
      <c r="B301" t="s">
        <v>836</v>
      </c>
      <c r="C301" t="s">
        <v>10247</v>
      </c>
      <c r="D301" t="s">
        <v>10248</v>
      </c>
      <c r="E301" t="s">
        <v>10249</v>
      </c>
      <c r="F301" t="s">
        <v>10250</v>
      </c>
      <c r="G301" t="s">
        <v>10251</v>
      </c>
      <c r="I301" t="str">
        <f t="shared" si="20"/>
        <v>pos_trend</v>
      </c>
      <c r="J301">
        <f t="shared" si="21"/>
        <v>72710000</v>
      </c>
      <c r="K301">
        <f t="shared" si="22"/>
        <v>94180000</v>
      </c>
      <c r="L301">
        <f t="shared" si="23"/>
        <v>106880000</v>
      </c>
      <c r="M301">
        <f t="shared" si="24"/>
        <v>115860000</v>
      </c>
      <c r="N301">
        <f t="shared" si="25"/>
        <v>119980000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723</v>
      </c>
      <c r="D303" t="s">
        <v>10252</v>
      </c>
      <c r="E303" t="s">
        <v>9484</v>
      </c>
      <c r="F303" t="s">
        <v>10253</v>
      </c>
      <c r="G303" t="s">
        <v>10254</v>
      </c>
      <c r="I303" t="str">
        <f t="shared" si="20"/>
        <v>N/A</v>
      </c>
      <c r="J303">
        <f t="shared" si="21"/>
        <v>11730000</v>
      </c>
      <c r="K303" t="str">
        <f t="shared" si="22"/>
        <v>(236,000)</v>
      </c>
      <c r="L303">
        <f t="shared" si="23"/>
        <v>19470000</v>
      </c>
      <c r="M303">
        <f t="shared" si="24"/>
        <v>10640000</v>
      </c>
      <c r="N303">
        <f t="shared" si="25"/>
        <v>9960000</v>
      </c>
    </row>
    <row r="304" spans="1:14" x14ac:dyDescent="0.3">
      <c r="A304" s="1">
        <v>12</v>
      </c>
      <c r="B304" t="s">
        <v>849</v>
      </c>
      <c r="C304" t="s">
        <v>10255</v>
      </c>
      <c r="D304" t="s">
        <v>4472</v>
      </c>
      <c r="E304" t="s">
        <v>2712</v>
      </c>
      <c r="F304" t="s">
        <v>10256</v>
      </c>
      <c r="G304" t="s">
        <v>10257</v>
      </c>
      <c r="I304" t="str">
        <f t="shared" si="20"/>
        <v>N/A</v>
      </c>
      <c r="J304" t="str">
        <f t="shared" si="21"/>
        <v>(511,000)</v>
      </c>
      <c r="K304" t="str">
        <f t="shared" si="22"/>
        <v>107000</v>
      </c>
      <c r="L304" t="str">
        <f t="shared" si="23"/>
        <v>168000</v>
      </c>
      <c r="M304" t="str">
        <f t="shared" si="24"/>
        <v>(1.48M)</v>
      </c>
      <c r="N304" t="str">
        <f t="shared" si="25"/>
        <v>(11,000)</v>
      </c>
    </row>
    <row r="305" spans="1:14" x14ac:dyDescent="0.3">
      <c r="A305" s="1">
        <v>13</v>
      </c>
      <c r="B305" t="s">
        <v>702</v>
      </c>
      <c r="C305" t="s">
        <v>2109</v>
      </c>
      <c r="D305" t="s">
        <v>10258</v>
      </c>
      <c r="E305" t="s">
        <v>2139</v>
      </c>
      <c r="F305" t="s">
        <v>537</v>
      </c>
      <c r="G305" t="s">
        <v>10259</v>
      </c>
      <c r="I305" t="str">
        <f t="shared" si="20"/>
        <v>N/A</v>
      </c>
      <c r="J305">
        <f t="shared" si="21"/>
        <v>15660000</v>
      </c>
      <c r="K305" t="str">
        <f t="shared" si="22"/>
        <v>(7.69M)</v>
      </c>
      <c r="L305">
        <f t="shared" si="23"/>
        <v>9600000</v>
      </c>
      <c r="M305">
        <f t="shared" si="24"/>
        <v>7080000</v>
      </c>
      <c r="N305">
        <f t="shared" si="25"/>
        <v>9610000</v>
      </c>
    </row>
    <row r="306" spans="1:14" x14ac:dyDescent="0.3">
      <c r="A306" s="1">
        <v>14</v>
      </c>
      <c r="B306" t="s">
        <v>860</v>
      </c>
      <c r="C306" t="s">
        <v>10260</v>
      </c>
      <c r="D306" t="s">
        <v>10261</v>
      </c>
      <c r="E306" t="s">
        <v>350</v>
      </c>
      <c r="F306" t="s">
        <v>5579</v>
      </c>
      <c r="G306" t="s">
        <v>6433</v>
      </c>
      <c r="I306" t="str">
        <f t="shared" si="20"/>
        <v>N/A</v>
      </c>
      <c r="J306" t="str">
        <f t="shared" si="21"/>
        <v>(1.28M)</v>
      </c>
      <c r="K306">
        <f t="shared" si="22"/>
        <v>7480000</v>
      </c>
      <c r="L306">
        <f t="shared" si="23"/>
        <v>1090000</v>
      </c>
      <c r="M306" t="str">
        <f t="shared" si="24"/>
        <v>(5.36M)</v>
      </c>
      <c r="N306" t="str">
        <f t="shared" si="25"/>
        <v>(1.46M)</v>
      </c>
    </row>
    <row r="307" spans="1:14" x14ac:dyDescent="0.3">
      <c r="A307" s="1">
        <v>15</v>
      </c>
      <c r="B307" t="s">
        <v>866</v>
      </c>
      <c r="C307" t="s">
        <v>10262</v>
      </c>
      <c r="D307" t="s">
        <v>10263</v>
      </c>
      <c r="E307" t="s">
        <v>10264</v>
      </c>
      <c r="F307" t="s">
        <v>10265</v>
      </c>
      <c r="G307" t="s">
        <v>9916</v>
      </c>
      <c r="I307" t="str">
        <f t="shared" si="20"/>
        <v>pos_trend</v>
      </c>
      <c r="J307">
        <f t="shared" si="21"/>
        <v>84440000</v>
      </c>
      <c r="K307">
        <f t="shared" si="22"/>
        <v>93940000</v>
      </c>
      <c r="L307">
        <f t="shared" si="23"/>
        <v>126350000</v>
      </c>
      <c r="M307">
        <f t="shared" si="24"/>
        <v>126500000</v>
      </c>
      <c r="N307">
        <f t="shared" si="25"/>
        <v>129940000</v>
      </c>
    </row>
    <row r="308" spans="1:14" x14ac:dyDescent="0.3">
      <c r="A308" s="1">
        <v>16</v>
      </c>
      <c r="B308" t="s">
        <v>870</v>
      </c>
      <c r="C308" t="s">
        <v>332</v>
      </c>
      <c r="D308" t="s">
        <v>10266</v>
      </c>
      <c r="E308" t="s">
        <v>10267</v>
      </c>
      <c r="F308" t="s">
        <v>9663</v>
      </c>
      <c r="G308" t="s">
        <v>4093</v>
      </c>
      <c r="I308" t="str">
        <f t="shared" si="20"/>
        <v>N/A</v>
      </c>
      <c r="J308" t="str">
        <f t="shared" si="21"/>
        <v>N/A</v>
      </c>
      <c r="K308">
        <f t="shared" si="22"/>
        <v>0.11260000000000001</v>
      </c>
      <c r="L308">
        <f t="shared" si="23"/>
        <v>0.34500000000000003</v>
      </c>
      <c r="M308">
        <f t="shared" si="24"/>
        <v>1.1999999999999999E-3</v>
      </c>
      <c r="N308">
        <f t="shared" si="25"/>
        <v>2.7099999999999999E-2</v>
      </c>
    </row>
    <row r="309" spans="1:14" x14ac:dyDescent="0.3">
      <c r="A309" s="1">
        <v>17</v>
      </c>
      <c r="B309" t="s">
        <v>875</v>
      </c>
      <c r="C309" t="s">
        <v>6675</v>
      </c>
      <c r="D309" t="s">
        <v>5804</v>
      </c>
      <c r="E309" t="s">
        <v>1732</v>
      </c>
      <c r="F309" t="s">
        <v>2037</v>
      </c>
      <c r="G309" t="s">
        <v>10268</v>
      </c>
      <c r="I309" t="str">
        <f t="shared" si="20"/>
        <v>N/A</v>
      </c>
      <c r="J309">
        <f t="shared" si="21"/>
        <v>0.11539999999999999</v>
      </c>
      <c r="K309">
        <f t="shared" si="22"/>
        <v>0.113</v>
      </c>
      <c r="L309">
        <f t="shared" si="23"/>
        <v>0.14130000000000001</v>
      </c>
      <c r="M309">
        <f t="shared" si="24"/>
        <v>0.1341</v>
      </c>
      <c r="N309">
        <f t="shared" si="25"/>
        <v>0.12720000000000001</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321</v>
      </c>
      <c r="D311" s="1" t="s">
        <v>322</v>
      </c>
      <c r="E311" s="1" t="s">
        <v>323</v>
      </c>
      <c r="F311" s="1" t="s">
        <v>324</v>
      </c>
      <c r="G311" s="1" t="s">
        <v>9955</v>
      </c>
      <c r="H311" s="1" t="s">
        <v>325</v>
      </c>
      <c r="I311" t="str">
        <f t="shared" si="20"/>
        <v>pos_trend</v>
      </c>
      <c r="J311" t="str">
        <f t="shared" si="21"/>
        <v>2013</v>
      </c>
      <c r="K311" t="str">
        <f t="shared" si="22"/>
        <v>2014</v>
      </c>
      <c r="L311" t="str">
        <f t="shared" si="23"/>
        <v>2015</v>
      </c>
      <c r="M311" t="str">
        <f t="shared" si="24"/>
        <v>2016</v>
      </c>
      <c r="N311" t="str">
        <f t="shared" si="25"/>
        <v>2017</v>
      </c>
    </row>
    <row r="312" spans="1:14" x14ac:dyDescent="0.3">
      <c r="A312" s="1">
        <v>0</v>
      </c>
      <c r="B312" t="s">
        <v>881</v>
      </c>
      <c r="C312" t="s">
        <v>10269</v>
      </c>
      <c r="D312" t="s">
        <v>10270</v>
      </c>
      <c r="E312" t="s">
        <v>10271</v>
      </c>
      <c r="F312" t="s">
        <v>10272</v>
      </c>
      <c r="G312" t="s">
        <v>10273</v>
      </c>
      <c r="I312" t="str">
        <f t="shared" si="20"/>
        <v>N/A</v>
      </c>
      <c r="J312" t="str">
        <f t="shared" si="21"/>
        <v>(34.19M)</v>
      </c>
      <c r="K312" t="str">
        <f t="shared" si="22"/>
        <v>(32.15M)</v>
      </c>
      <c r="L312" t="str">
        <f t="shared" si="23"/>
        <v>(34.75M)</v>
      </c>
      <c r="M312" t="str">
        <f t="shared" si="24"/>
        <v>(36.83M)</v>
      </c>
      <c r="N312" t="str">
        <f t="shared" si="25"/>
        <v>(34.64M)</v>
      </c>
    </row>
    <row r="313" spans="1:14" x14ac:dyDescent="0.3">
      <c r="A313" s="1">
        <v>1</v>
      </c>
      <c r="B313" t="s">
        <v>887</v>
      </c>
      <c r="C313" t="s">
        <v>10269</v>
      </c>
      <c r="D313" t="s">
        <v>10270</v>
      </c>
      <c r="E313" t="s">
        <v>10271</v>
      </c>
      <c r="F313" t="s">
        <v>10272</v>
      </c>
      <c r="G313" t="s">
        <v>10273</v>
      </c>
      <c r="I313" t="str">
        <f t="shared" si="20"/>
        <v>N/A</v>
      </c>
      <c r="J313" t="str">
        <f t="shared" si="21"/>
        <v>(34.19M)</v>
      </c>
      <c r="K313" t="str">
        <f t="shared" si="22"/>
        <v>(32.15M)</v>
      </c>
      <c r="L313" t="str">
        <f t="shared" si="23"/>
        <v>(34.75M)</v>
      </c>
      <c r="M313" t="str">
        <f t="shared" si="24"/>
        <v>(36.83M)</v>
      </c>
      <c r="N313" t="str">
        <f t="shared" si="25"/>
        <v>(34.64M)</v>
      </c>
    </row>
    <row r="314" spans="1:14" x14ac:dyDescent="0.3">
      <c r="A314" s="1">
        <v>2</v>
      </c>
      <c r="B314" t="s">
        <v>893</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899</v>
      </c>
      <c r="C315" t="s">
        <v>332</v>
      </c>
      <c r="D315" t="s">
        <v>10274</v>
      </c>
      <c r="E315" t="s">
        <v>10275</v>
      </c>
      <c r="F315" t="s">
        <v>6269</v>
      </c>
      <c r="G315" t="s">
        <v>10276</v>
      </c>
      <c r="I315" t="str">
        <f t="shared" si="20"/>
        <v>N/A</v>
      </c>
      <c r="J315" t="str">
        <f t="shared" si="21"/>
        <v>N/A</v>
      </c>
      <c r="K315">
        <f t="shared" si="22"/>
        <v>5.9500000000000004E-2</v>
      </c>
      <c r="L315">
        <f t="shared" si="23"/>
        <v>-8.09E-2</v>
      </c>
      <c r="M315">
        <f t="shared" si="24"/>
        <v>-0.06</v>
      </c>
      <c r="N315">
        <f t="shared" si="25"/>
        <v>5.96E-2</v>
      </c>
    </row>
    <row r="316" spans="1:14" x14ac:dyDescent="0.3">
      <c r="A316" s="1">
        <v>4</v>
      </c>
      <c r="B316" t="s">
        <v>904</v>
      </c>
      <c r="C316" t="s">
        <v>10277</v>
      </c>
      <c r="D316" t="s">
        <v>10278</v>
      </c>
      <c r="E316" t="s">
        <v>10279</v>
      </c>
      <c r="F316" t="s">
        <v>10280</v>
      </c>
      <c r="G316" t="s">
        <v>10281</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-4.6699999999999998E-2</v>
      </c>
      <c r="K316">
        <f t="shared" ref="K316:K379" si="28">IF(TRIM(D316)="-", "N/A", IF(RIGHT(D316,1)="M",1000000*VALUE(LEFT(D316,LEN(D316)-1)),IF(RIGHT(D316,1)="B",1000000000*VALUE(LEFT(D316,LEN(D316)-1)),IF(RIGHT(D316,1)="%",0.01*VALUE(LEFT(D316,LEN(D316)-1)),D316))))</f>
        <v>-3.8700000000000005E-2</v>
      </c>
      <c r="L316">
        <f t="shared" ref="L316:L379" si="29">IF(TRIM(E316)="-", "N/A", IF(RIGHT(E316,1)="M",1000000*VALUE(LEFT(E316,LEN(E316)-1)),IF(RIGHT(E316,1)="B",1000000000*VALUE(LEFT(E316,LEN(E316)-1)),IF(RIGHT(E316,1)="%",0.01*VALUE(LEFT(E316,LEN(E316)-1)),E316))))</f>
        <v>-3.8800000000000001E-2</v>
      </c>
      <c r="M316">
        <f t="shared" ref="M316:M379" si="30">IF(TRIM(F316)="-", "N/A", IF(RIGHT(F316,1)="M",1000000*VALUE(LEFT(F316,LEN(F316)-1)),IF(RIGHT(F316,1)="B",1000000000*VALUE(LEFT(F316,LEN(F316)-1)),IF(RIGHT(F316,1)="%",0.01*VALUE(LEFT(F316,LEN(F316)-1)),F316))))</f>
        <v>-3.9E-2</v>
      </c>
      <c r="N316">
        <f t="shared" ref="N316:N379" si="31">IF(TRIM(G316)="-", "N/A", IF(RIGHT(G316,1)="M",1000000*VALUE(LEFT(G316,LEN(G316)-1)),IF(RIGHT(G316,1)="B",1000000000*VALUE(LEFT(G316,LEN(G316)-1)),IF(RIGHT(G316,1)="%",0.01*VALUE(LEFT(G316,LEN(G316)-1)),G316))))</f>
        <v>-3.39E-2</v>
      </c>
    </row>
    <row r="317" spans="1:14" x14ac:dyDescent="0.3">
      <c r="A317" s="1">
        <v>5</v>
      </c>
      <c r="B317" t="s">
        <v>910</v>
      </c>
      <c r="C317" t="s">
        <v>10282</v>
      </c>
      <c r="D317" t="s">
        <v>10283</v>
      </c>
      <c r="E317" t="s">
        <v>10284</v>
      </c>
      <c r="F317" t="s">
        <v>10285</v>
      </c>
      <c r="G317" t="s">
        <v>10286</v>
      </c>
      <c r="I317" t="str">
        <f t="shared" si="26"/>
        <v>N/A</v>
      </c>
      <c r="J317" t="str">
        <f t="shared" si="27"/>
        <v>(163.33M)</v>
      </c>
      <c r="K317" t="str">
        <f t="shared" si="28"/>
        <v>(27.47M)</v>
      </c>
      <c r="L317" t="str">
        <f t="shared" si="29"/>
        <v>(84.37M)</v>
      </c>
      <c r="M317" t="str">
        <f t="shared" si="30"/>
        <v>(49.02M)</v>
      </c>
      <c r="N317" t="str">
        <f t="shared" si="31"/>
        <v>(142.57M)</v>
      </c>
    </row>
    <row r="318" spans="1:14" x14ac:dyDescent="0.3">
      <c r="A318" s="1">
        <v>6</v>
      </c>
      <c r="B318" t="s">
        <v>914</v>
      </c>
      <c r="C318" t="s">
        <v>3569</v>
      </c>
      <c r="D318" t="s">
        <v>3011</v>
      </c>
      <c r="E318" t="s">
        <v>4758</v>
      </c>
      <c r="F318" t="s">
        <v>6867</v>
      </c>
      <c r="G318" t="s">
        <v>2422</v>
      </c>
      <c r="I318" t="str">
        <f t="shared" si="26"/>
        <v>N/A</v>
      </c>
      <c r="J318">
        <f t="shared" si="27"/>
        <v>3040000</v>
      </c>
      <c r="K318">
        <f t="shared" si="28"/>
        <v>3920000</v>
      </c>
      <c r="L318" t="str">
        <f t="shared" si="29"/>
        <v>409000</v>
      </c>
      <c r="M318">
        <f t="shared" si="30"/>
        <v>2630000</v>
      </c>
      <c r="N318">
        <f t="shared" si="31"/>
        <v>1580000</v>
      </c>
    </row>
    <row r="319" spans="1:14" x14ac:dyDescent="0.3">
      <c r="A319" s="1">
        <v>7</v>
      </c>
      <c r="B319" t="s">
        <v>917</v>
      </c>
      <c r="C319" t="s">
        <v>332</v>
      </c>
      <c r="D319" t="s">
        <v>332</v>
      </c>
      <c r="E319" t="s">
        <v>332</v>
      </c>
      <c r="F319" t="s">
        <v>332</v>
      </c>
      <c r="G319" t="s">
        <v>332</v>
      </c>
      <c r="I319" t="str">
        <f t="shared" si="26"/>
        <v>N/A</v>
      </c>
      <c r="J319" t="str">
        <f t="shared" si="27"/>
        <v>N/A</v>
      </c>
      <c r="K319" t="str">
        <f t="shared" si="28"/>
        <v>N/A</v>
      </c>
      <c r="L319" t="str">
        <f t="shared" si="29"/>
        <v>N/A</v>
      </c>
      <c r="M319" t="str">
        <f t="shared" si="30"/>
        <v>N/A</v>
      </c>
      <c r="N319" t="str">
        <f t="shared" si="31"/>
        <v>N/A</v>
      </c>
    </row>
    <row r="320" spans="1:14" x14ac:dyDescent="0.3">
      <c r="A320" s="1">
        <v>8</v>
      </c>
      <c r="B320" t="s">
        <v>918</v>
      </c>
      <c r="C320" t="s">
        <v>332</v>
      </c>
      <c r="D320" t="s">
        <v>332</v>
      </c>
      <c r="E320" t="s">
        <v>332</v>
      </c>
      <c r="F320" t="s">
        <v>332</v>
      </c>
      <c r="G320" t="s">
        <v>332</v>
      </c>
      <c r="I320" t="str">
        <f t="shared" si="26"/>
        <v>N/A</v>
      </c>
      <c r="J320" t="str">
        <f t="shared" si="27"/>
        <v>N/A</v>
      </c>
      <c r="K320" t="str">
        <f t="shared" si="28"/>
        <v>N/A</v>
      </c>
      <c r="L320" t="str">
        <f t="shared" si="29"/>
        <v>N/A</v>
      </c>
      <c r="M320" t="str">
        <f t="shared" si="30"/>
        <v>N/A</v>
      </c>
      <c r="N320" t="str">
        <f t="shared" si="31"/>
        <v>N/A</v>
      </c>
    </row>
    <row r="321" spans="1:14" x14ac:dyDescent="0.3">
      <c r="A321" s="1">
        <v>9</v>
      </c>
      <c r="B321" t="s">
        <v>919</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920</v>
      </c>
      <c r="C322" t="s">
        <v>332</v>
      </c>
      <c r="D322" t="s">
        <v>332</v>
      </c>
      <c r="E322" t="s">
        <v>332</v>
      </c>
      <c r="F322" t="s">
        <v>332</v>
      </c>
      <c r="G322" t="s">
        <v>332</v>
      </c>
      <c r="I322" t="str">
        <f t="shared" si="26"/>
        <v>N/A</v>
      </c>
      <c r="J322" t="str">
        <f t="shared" si="27"/>
        <v>N/A</v>
      </c>
      <c r="K322" t="str">
        <f t="shared" si="28"/>
        <v>N/A</v>
      </c>
      <c r="L322" t="str">
        <f t="shared" si="29"/>
        <v>N/A</v>
      </c>
      <c r="M322" t="str">
        <f t="shared" si="30"/>
        <v>N/A</v>
      </c>
      <c r="N322" t="str">
        <f t="shared" si="31"/>
        <v>N/A</v>
      </c>
    </row>
    <row r="323" spans="1:14" x14ac:dyDescent="0.3">
      <c r="A323" s="1">
        <v>11</v>
      </c>
      <c r="B323" t="s">
        <v>921</v>
      </c>
      <c r="C323" t="s">
        <v>332</v>
      </c>
      <c r="D323" t="s">
        <v>332</v>
      </c>
      <c r="E323" t="s">
        <v>332</v>
      </c>
      <c r="F323" t="s">
        <v>332</v>
      </c>
      <c r="G323" t="s">
        <v>332</v>
      </c>
      <c r="I323" t="str">
        <f t="shared" si="26"/>
        <v>N/A</v>
      </c>
      <c r="J323" t="str">
        <f t="shared" si="27"/>
        <v>N/A</v>
      </c>
      <c r="K323" t="str">
        <f t="shared" si="28"/>
        <v>N/A</v>
      </c>
      <c r="L323" t="str">
        <f t="shared" si="29"/>
        <v>N/A</v>
      </c>
      <c r="M323" t="str">
        <f t="shared" si="30"/>
        <v>N/A</v>
      </c>
      <c r="N323" t="str">
        <f t="shared" si="31"/>
        <v>N/A</v>
      </c>
    </row>
    <row r="324" spans="1:14" x14ac:dyDescent="0.3">
      <c r="A324" s="1">
        <v>12</v>
      </c>
      <c r="B324" t="s">
        <v>923</v>
      </c>
      <c r="C324" t="s">
        <v>10287</v>
      </c>
      <c r="D324" t="s">
        <v>10288</v>
      </c>
      <c r="E324" t="s">
        <v>10289</v>
      </c>
      <c r="F324" t="s">
        <v>10290</v>
      </c>
      <c r="G324" t="s">
        <v>10291</v>
      </c>
      <c r="I324" t="str">
        <f t="shared" si="26"/>
        <v>N/A</v>
      </c>
      <c r="J324" t="str">
        <f t="shared" si="27"/>
        <v>(194.47M)</v>
      </c>
      <c r="K324" t="str">
        <f t="shared" si="28"/>
        <v>(55.7M)</v>
      </c>
      <c r="L324" t="str">
        <f t="shared" si="29"/>
        <v>(118.71M)</v>
      </c>
      <c r="M324" t="str">
        <f t="shared" si="30"/>
        <v>(83.23M)</v>
      </c>
      <c r="N324" t="str">
        <f t="shared" si="31"/>
        <v>(175.62M)</v>
      </c>
    </row>
    <row r="325" spans="1:14" x14ac:dyDescent="0.3">
      <c r="A325" s="1">
        <v>13</v>
      </c>
      <c r="B325" t="s">
        <v>929</v>
      </c>
      <c r="C325" t="s">
        <v>332</v>
      </c>
      <c r="D325" t="s">
        <v>10292</v>
      </c>
      <c r="E325" t="s">
        <v>10293</v>
      </c>
      <c r="F325" t="s">
        <v>10294</v>
      </c>
      <c r="G325" t="s">
        <v>10295</v>
      </c>
      <c r="I325" t="str">
        <f t="shared" si="26"/>
        <v>N/A</v>
      </c>
      <c r="J325" t="str">
        <f t="shared" si="27"/>
        <v>N/A</v>
      </c>
      <c r="K325">
        <f t="shared" si="28"/>
        <v>0.71360000000000001</v>
      </c>
      <c r="L325">
        <f t="shared" si="29"/>
        <v>-1.1312</v>
      </c>
      <c r="M325">
        <f t="shared" si="30"/>
        <v>0.2989</v>
      </c>
      <c r="N325">
        <f t="shared" si="31"/>
        <v>-1.1102000000000001</v>
      </c>
    </row>
    <row r="326" spans="1:14" x14ac:dyDescent="0.3">
      <c r="A326" s="1">
        <v>14</v>
      </c>
      <c r="B326" t="s">
        <v>934</v>
      </c>
      <c r="C326" t="s">
        <v>10296</v>
      </c>
      <c r="D326" t="s">
        <v>10297</v>
      </c>
      <c r="E326" t="s">
        <v>10298</v>
      </c>
      <c r="F326" t="s">
        <v>10299</v>
      </c>
      <c r="G326" t="s">
        <v>10300</v>
      </c>
      <c r="I326" t="str">
        <f t="shared" si="26"/>
        <v>N/A</v>
      </c>
      <c r="J326">
        <f t="shared" si="27"/>
        <v>-0.26569999999999999</v>
      </c>
      <c r="K326">
        <f t="shared" si="28"/>
        <v>-6.7000000000000004E-2</v>
      </c>
      <c r="L326">
        <f t="shared" si="29"/>
        <v>-0.13269999999999998</v>
      </c>
      <c r="M326">
        <f t="shared" si="30"/>
        <v>-8.8200000000000001E-2</v>
      </c>
      <c r="N326">
        <f t="shared" si="31"/>
        <v>-0.17190000000000003</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321</v>
      </c>
      <c r="D328" s="1" t="s">
        <v>322</v>
      </c>
      <c r="E328" s="1" t="s">
        <v>323</v>
      </c>
      <c r="F328" s="1" t="s">
        <v>324</v>
      </c>
      <c r="G328" s="1" t="s">
        <v>9955</v>
      </c>
      <c r="H328" s="1" t="s">
        <v>325</v>
      </c>
      <c r="I328" t="str">
        <f t="shared" si="26"/>
        <v>pos_trend</v>
      </c>
      <c r="J328" t="str">
        <f t="shared" si="27"/>
        <v>2013</v>
      </c>
      <c r="K328" t="str">
        <f t="shared" si="28"/>
        <v>2014</v>
      </c>
      <c r="L328" t="str">
        <f t="shared" si="29"/>
        <v>2015</v>
      </c>
      <c r="M328" t="str">
        <f t="shared" si="30"/>
        <v>2016</v>
      </c>
      <c r="N328" t="str">
        <f t="shared" si="31"/>
        <v>2017</v>
      </c>
    </row>
    <row r="329" spans="1:14" x14ac:dyDescent="0.3">
      <c r="A329" s="1">
        <v>0</v>
      </c>
      <c r="B329" t="s">
        <v>940</v>
      </c>
      <c r="C329" t="s">
        <v>10301</v>
      </c>
      <c r="D329" t="s">
        <v>10302</v>
      </c>
      <c r="E329" t="s">
        <v>10303</v>
      </c>
      <c r="F329" t="s">
        <v>10304</v>
      </c>
      <c r="G329" t="s">
        <v>10305</v>
      </c>
      <c r="I329" t="str">
        <f t="shared" si="26"/>
        <v>pos_trend</v>
      </c>
      <c r="J329" t="str">
        <f t="shared" si="27"/>
        <v>(12.74M)</v>
      </c>
      <c r="K329" t="str">
        <f t="shared" si="28"/>
        <v>(14.16M)</v>
      </c>
      <c r="L329" t="str">
        <f t="shared" si="29"/>
        <v>(16.85M)</v>
      </c>
      <c r="M329" t="str">
        <f t="shared" si="30"/>
        <v>(19.69M)</v>
      </c>
      <c r="N329" t="str">
        <f t="shared" si="31"/>
        <v>(22.52M)</v>
      </c>
    </row>
    <row r="330" spans="1:14" x14ac:dyDescent="0.3">
      <c r="A330" s="1">
        <v>1</v>
      </c>
      <c r="B330" t="s">
        <v>946</v>
      </c>
      <c r="C330" t="s">
        <v>10301</v>
      </c>
      <c r="D330" t="s">
        <v>10306</v>
      </c>
      <c r="E330" t="s">
        <v>10307</v>
      </c>
      <c r="F330" t="s">
        <v>10304</v>
      </c>
      <c r="G330" t="s">
        <v>10308</v>
      </c>
      <c r="I330" t="str">
        <f t="shared" si="26"/>
        <v>pos_trend</v>
      </c>
      <c r="J330" t="str">
        <f t="shared" si="27"/>
        <v>(12.74M)</v>
      </c>
      <c r="K330" t="str">
        <f t="shared" si="28"/>
        <v>(13.82M)</v>
      </c>
      <c r="L330" t="str">
        <f t="shared" si="29"/>
        <v>(16.45M)</v>
      </c>
      <c r="M330" t="str">
        <f t="shared" si="30"/>
        <v>(19.69M)</v>
      </c>
      <c r="N330" t="str">
        <f t="shared" si="31"/>
        <v>(22.07M)</v>
      </c>
    </row>
    <row r="331" spans="1:14" x14ac:dyDescent="0.3">
      <c r="A331" s="1">
        <v>2</v>
      </c>
      <c r="B331" t="s">
        <v>501</v>
      </c>
      <c r="C331" t="s">
        <v>332</v>
      </c>
      <c r="D331" t="s">
        <v>10309</v>
      </c>
      <c r="E331" t="s">
        <v>10310</v>
      </c>
      <c r="F331" t="s">
        <v>332</v>
      </c>
      <c r="G331" t="s">
        <v>10311</v>
      </c>
      <c r="I331" t="str">
        <f t="shared" si="26"/>
        <v>N/A</v>
      </c>
      <c r="J331" t="str">
        <f t="shared" si="27"/>
        <v>N/A</v>
      </c>
      <c r="K331" t="str">
        <f t="shared" si="28"/>
        <v>(334,000)</v>
      </c>
      <c r="L331" t="str">
        <f t="shared" si="29"/>
        <v>(395,000)</v>
      </c>
      <c r="M331" t="str">
        <f t="shared" si="30"/>
        <v>N/A</v>
      </c>
      <c r="N331" t="str">
        <f t="shared" si="31"/>
        <v>(447,000)</v>
      </c>
    </row>
    <row r="332" spans="1:14" x14ac:dyDescent="0.3">
      <c r="A332" s="1">
        <v>3</v>
      </c>
      <c r="B332" t="s">
        <v>947</v>
      </c>
      <c r="C332" t="s">
        <v>10312</v>
      </c>
      <c r="D332" t="s">
        <v>2336</v>
      </c>
      <c r="E332" t="s">
        <v>10313</v>
      </c>
      <c r="F332" t="s">
        <v>10314</v>
      </c>
      <c r="G332" t="s">
        <v>2338</v>
      </c>
      <c r="I332" t="str">
        <f t="shared" si="26"/>
        <v>N/A</v>
      </c>
      <c r="J332">
        <f t="shared" si="27"/>
        <v>2960000</v>
      </c>
      <c r="K332">
        <f t="shared" si="28"/>
        <v>4310000</v>
      </c>
      <c r="L332">
        <f t="shared" si="29"/>
        <v>8660000</v>
      </c>
      <c r="M332">
        <f t="shared" si="30"/>
        <v>8600000</v>
      </c>
      <c r="N332">
        <f t="shared" si="31"/>
        <v>3490000</v>
      </c>
    </row>
    <row r="333" spans="1:14" x14ac:dyDescent="0.3">
      <c r="A333" s="1">
        <v>4</v>
      </c>
      <c r="B333" t="s">
        <v>953</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5</v>
      </c>
      <c r="B334" t="s">
        <v>957</v>
      </c>
      <c r="C334" t="s">
        <v>10312</v>
      </c>
      <c r="D334" t="s">
        <v>2336</v>
      </c>
      <c r="E334" t="s">
        <v>10313</v>
      </c>
      <c r="F334" t="s">
        <v>10314</v>
      </c>
      <c r="G334" t="s">
        <v>2338</v>
      </c>
      <c r="I334" t="str">
        <f t="shared" si="26"/>
        <v>N/A</v>
      </c>
      <c r="J334">
        <f t="shared" si="27"/>
        <v>2960000</v>
      </c>
      <c r="K334">
        <f t="shared" si="28"/>
        <v>4310000</v>
      </c>
      <c r="L334">
        <f t="shared" si="29"/>
        <v>8660000</v>
      </c>
      <c r="M334">
        <f t="shared" si="30"/>
        <v>8600000</v>
      </c>
      <c r="N334">
        <f t="shared" si="31"/>
        <v>3490000</v>
      </c>
    </row>
    <row r="335" spans="1:14" x14ac:dyDescent="0.3">
      <c r="A335" s="1">
        <v>6</v>
      </c>
      <c r="B335" t="s">
        <v>961</v>
      </c>
      <c r="C335" t="s">
        <v>332</v>
      </c>
      <c r="D335" t="s">
        <v>332</v>
      </c>
      <c r="E335" t="s">
        <v>332</v>
      </c>
      <c r="F335" t="s">
        <v>332</v>
      </c>
      <c r="G335" t="s">
        <v>332</v>
      </c>
      <c r="I335" t="str">
        <f t="shared" si="26"/>
        <v>N/A</v>
      </c>
      <c r="J335" t="str">
        <f t="shared" si="27"/>
        <v>N/A</v>
      </c>
      <c r="K335" t="str">
        <f t="shared" si="28"/>
        <v>N/A</v>
      </c>
      <c r="L335" t="str">
        <f t="shared" si="29"/>
        <v>N/A</v>
      </c>
      <c r="M335" t="str">
        <f t="shared" si="30"/>
        <v>N/A</v>
      </c>
      <c r="N335" t="str">
        <f t="shared" si="31"/>
        <v>N/A</v>
      </c>
    </row>
    <row r="336" spans="1:14" x14ac:dyDescent="0.3">
      <c r="A336" s="1">
        <v>7</v>
      </c>
      <c r="B336" t="s">
        <v>962</v>
      </c>
      <c r="C336" t="s">
        <v>10312</v>
      </c>
      <c r="D336" t="s">
        <v>2336</v>
      </c>
      <c r="E336" t="s">
        <v>10313</v>
      </c>
      <c r="F336" t="s">
        <v>10314</v>
      </c>
      <c r="G336" t="s">
        <v>2338</v>
      </c>
      <c r="I336" t="str">
        <f t="shared" si="26"/>
        <v>N/A</v>
      </c>
      <c r="J336">
        <f t="shared" si="27"/>
        <v>2960000</v>
      </c>
      <c r="K336">
        <f t="shared" si="28"/>
        <v>4310000</v>
      </c>
      <c r="L336">
        <f t="shared" si="29"/>
        <v>8660000</v>
      </c>
      <c r="M336">
        <f t="shared" si="30"/>
        <v>8600000</v>
      </c>
      <c r="N336">
        <f t="shared" si="31"/>
        <v>3490000</v>
      </c>
    </row>
    <row r="337" spans="1:14" x14ac:dyDescent="0.3">
      <c r="A337" s="1">
        <v>8</v>
      </c>
      <c r="B337" t="s">
        <v>963</v>
      </c>
      <c r="C337" t="s">
        <v>10315</v>
      </c>
      <c r="D337" t="s">
        <v>10316</v>
      </c>
      <c r="E337" t="s">
        <v>7825</v>
      </c>
      <c r="F337" t="s">
        <v>10317</v>
      </c>
      <c r="G337" t="s">
        <v>10318</v>
      </c>
      <c r="I337" t="str">
        <f t="shared" si="26"/>
        <v>N/A</v>
      </c>
      <c r="J337">
        <f t="shared" si="27"/>
        <v>117590000</v>
      </c>
      <c r="K337" t="str">
        <f t="shared" si="28"/>
        <v>(28.85M)</v>
      </c>
      <c r="L337">
        <f t="shared" si="29"/>
        <v>6940000</v>
      </c>
      <c r="M337" t="str">
        <f t="shared" si="30"/>
        <v>(31.95M)</v>
      </c>
      <c r="N337">
        <f t="shared" si="31"/>
        <v>65720000</v>
      </c>
    </row>
    <row r="338" spans="1:14" x14ac:dyDescent="0.3">
      <c r="A338" s="1">
        <v>9</v>
      </c>
      <c r="B338" t="s">
        <v>969</v>
      </c>
      <c r="C338" t="s">
        <v>332</v>
      </c>
      <c r="D338" t="s">
        <v>332</v>
      </c>
      <c r="E338" t="s">
        <v>332</v>
      </c>
      <c r="F338" t="s">
        <v>332</v>
      </c>
      <c r="G338" t="s">
        <v>332</v>
      </c>
      <c r="I338" t="str">
        <f t="shared" si="26"/>
        <v>N/A</v>
      </c>
      <c r="J338" t="str">
        <f t="shared" si="27"/>
        <v>N/A</v>
      </c>
      <c r="K338" t="str">
        <f t="shared" si="28"/>
        <v>N/A</v>
      </c>
      <c r="L338" t="str">
        <f t="shared" si="29"/>
        <v>N/A</v>
      </c>
      <c r="M338" t="str">
        <f t="shared" si="30"/>
        <v>N/A</v>
      </c>
      <c r="N338" t="str">
        <f t="shared" si="31"/>
        <v>N/A</v>
      </c>
    </row>
    <row r="339" spans="1:14" x14ac:dyDescent="0.3">
      <c r="A339" s="1">
        <v>10</v>
      </c>
      <c r="B339" t="s">
        <v>970</v>
      </c>
      <c r="C339" t="s">
        <v>10315</v>
      </c>
      <c r="D339" t="s">
        <v>10316</v>
      </c>
      <c r="E339" t="s">
        <v>7825</v>
      </c>
      <c r="F339" t="s">
        <v>10317</v>
      </c>
      <c r="G339" t="s">
        <v>10318</v>
      </c>
      <c r="I339" t="str">
        <f t="shared" si="26"/>
        <v>N/A</v>
      </c>
      <c r="J339">
        <f t="shared" si="27"/>
        <v>117590000</v>
      </c>
      <c r="K339" t="str">
        <f t="shared" si="28"/>
        <v>(28.85M)</v>
      </c>
      <c r="L339">
        <f t="shared" si="29"/>
        <v>6940000</v>
      </c>
      <c r="M339" t="str">
        <f t="shared" si="30"/>
        <v>(31.95M)</v>
      </c>
      <c r="N339">
        <f t="shared" si="31"/>
        <v>65720000</v>
      </c>
    </row>
    <row r="340" spans="1:14" x14ac:dyDescent="0.3">
      <c r="A340" s="1">
        <v>11</v>
      </c>
      <c r="B340" t="s">
        <v>971</v>
      </c>
      <c r="C340" t="s">
        <v>10319</v>
      </c>
      <c r="D340" t="s">
        <v>10320</v>
      </c>
      <c r="E340" t="s">
        <v>10321</v>
      </c>
      <c r="F340" t="s">
        <v>10322</v>
      </c>
      <c r="G340" t="s">
        <v>10323</v>
      </c>
      <c r="I340" t="str">
        <f t="shared" si="26"/>
        <v>N/A</v>
      </c>
      <c r="J340">
        <f t="shared" si="27"/>
        <v>371030000</v>
      </c>
      <c r="K340">
        <f t="shared" si="28"/>
        <v>304320000</v>
      </c>
      <c r="L340">
        <f t="shared" si="29"/>
        <v>343560000</v>
      </c>
      <c r="M340">
        <f t="shared" si="30"/>
        <v>334760000</v>
      </c>
      <c r="N340">
        <f t="shared" si="31"/>
        <v>470030000</v>
      </c>
    </row>
    <row r="341" spans="1:14" x14ac:dyDescent="0.3">
      <c r="A341" s="1">
        <v>12</v>
      </c>
      <c r="B341" t="s">
        <v>972</v>
      </c>
      <c r="C341" t="s">
        <v>10324</v>
      </c>
      <c r="D341" t="s">
        <v>10325</v>
      </c>
      <c r="E341" t="s">
        <v>10326</v>
      </c>
      <c r="F341" t="s">
        <v>10327</v>
      </c>
      <c r="G341" t="s">
        <v>10328</v>
      </c>
      <c r="I341" t="str">
        <f t="shared" si="26"/>
        <v>pos_trend</v>
      </c>
      <c r="J341" t="str">
        <f t="shared" si="27"/>
        <v>(253.45M)</v>
      </c>
      <c r="K341" t="str">
        <f t="shared" si="28"/>
        <v>(333.17M)</v>
      </c>
      <c r="L341" t="str">
        <f t="shared" si="29"/>
        <v>(336.62M)</v>
      </c>
      <c r="M341" t="str">
        <f t="shared" si="30"/>
        <v>(366.71M)</v>
      </c>
      <c r="N341" t="str">
        <f t="shared" si="31"/>
        <v>(404.3M)</v>
      </c>
    </row>
    <row r="342" spans="1:14" x14ac:dyDescent="0.3">
      <c r="A342" s="1">
        <v>13</v>
      </c>
      <c r="B342" t="s">
        <v>830</v>
      </c>
      <c r="C342" t="s">
        <v>10329</v>
      </c>
      <c r="D342" t="s">
        <v>10330</v>
      </c>
      <c r="E342" t="s">
        <v>10331</v>
      </c>
      <c r="F342" t="s">
        <v>6752</v>
      </c>
      <c r="G342" t="s">
        <v>332</v>
      </c>
      <c r="I342" t="str">
        <f t="shared" si="26"/>
        <v>N/A</v>
      </c>
      <c r="J342" t="str">
        <f t="shared" si="27"/>
        <v>441000</v>
      </c>
      <c r="K342" t="str">
        <f t="shared" si="28"/>
        <v>195000</v>
      </c>
      <c r="L342" t="str">
        <f t="shared" si="29"/>
        <v>121000</v>
      </c>
      <c r="M342" t="str">
        <f t="shared" si="30"/>
        <v>8000</v>
      </c>
      <c r="N342" t="str">
        <f t="shared" si="31"/>
        <v>N/A</v>
      </c>
    </row>
    <row r="343" spans="1:14" x14ac:dyDescent="0.3">
      <c r="A343" s="1">
        <v>14</v>
      </c>
      <c r="B343" t="s">
        <v>920</v>
      </c>
      <c r="C343" t="s">
        <v>332</v>
      </c>
      <c r="D343" t="s">
        <v>332</v>
      </c>
      <c r="E343" t="s">
        <v>332</v>
      </c>
      <c r="F343" t="s">
        <v>332</v>
      </c>
      <c r="G343" t="s">
        <v>332</v>
      </c>
      <c r="I343" t="str">
        <f t="shared" si="26"/>
        <v>N/A</v>
      </c>
      <c r="J343" t="str">
        <f t="shared" si="27"/>
        <v>N/A</v>
      </c>
      <c r="K343" t="str">
        <f t="shared" si="28"/>
        <v>N/A</v>
      </c>
      <c r="L343" t="str">
        <f t="shared" si="29"/>
        <v>N/A</v>
      </c>
      <c r="M343" t="str">
        <f t="shared" si="30"/>
        <v>N/A</v>
      </c>
      <c r="N343" t="str">
        <f t="shared" si="31"/>
        <v>N/A</v>
      </c>
    </row>
    <row r="344" spans="1:14" x14ac:dyDescent="0.3">
      <c r="A344" s="1">
        <v>15</v>
      </c>
      <c r="B344" t="s">
        <v>921</v>
      </c>
      <c r="C344" t="s">
        <v>10329</v>
      </c>
      <c r="D344" t="s">
        <v>10330</v>
      </c>
      <c r="E344" t="s">
        <v>10331</v>
      </c>
      <c r="F344" t="s">
        <v>6752</v>
      </c>
      <c r="G344" t="s">
        <v>332</v>
      </c>
      <c r="I344" t="str">
        <f t="shared" si="26"/>
        <v>N/A</v>
      </c>
      <c r="J344" t="str">
        <f t="shared" si="27"/>
        <v>441000</v>
      </c>
      <c r="K344" t="str">
        <f t="shared" si="28"/>
        <v>195000</v>
      </c>
      <c r="L344" t="str">
        <f t="shared" si="29"/>
        <v>121000</v>
      </c>
      <c r="M344" t="str">
        <f t="shared" si="30"/>
        <v>8000</v>
      </c>
      <c r="N344" t="str">
        <f t="shared" si="31"/>
        <v>N/A</v>
      </c>
    </row>
    <row r="345" spans="1:14" x14ac:dyDescent="0.3">
      <c r="A345" s="1">
        <v>16</v>
      </c>
      <c r="B345" t="s">
        <v>976</v>
      </c>
      <c r="C345" t="s">
        <v>10332</v>
      </c>
      <c r="D345" t="s">
        <v>10333</v>
      </c>
      <c r="E345" t="s">
        <v>2186</v>
      </c>
      <c r="F345" t="s">
        <v>10334</v>
      </c>
      <c r="G345" t="s">
        <v>3766</v>
      </c>
      <c r="I345" t="str">
        <f t="shared" si="26"/>
        <v>N/A</v>
      </c>
      <c r="J345">
        <f t="shared" si="27"/>
        <v>108240000</v>
      </c>
      <c r="K345" t="str">
        <f t="shared" si="28"/>
        <v>(38.5M)</v>
      </c>
      <c r="L345" t="str">
        <f t="shared" si="29"/>
        <v>(1.12M)</v>
      </c>
      <c r="M345" t="str">
        <f t="shared" si="30"/>
        <v>(43.02M)</v>
      </c>
      <c r="N345">
        <f t="shared" si="31"/>
        <v>46700000</v>
      </c>
    </row>
    <row r="346" spans="1:14" x14ac:dyDescent="0.3">
      <c r="A346" s="1">
        <v>17</v>
      </c>
      <c r="B346" t="s">
        <v>981</v>
      </c>
      <c r="C346" t="s">
        <v>332</v>
      </c>
      <c r="D346" t="s">
        <v>10335</v>
      </c>
      <c r="E346" t="s">
        <v>10336</v>
      </c>
      <c r="F346" t="s">
        <v>10337</v>
      </c>
      <c r="G346" t="s">
        <v>10338</v>
      </c>
      <c r="I346" t="str">
        <f t="shared" si="26"/>
        <v>N/A</v>
      </c>
      <c r="J346" t="str">
        <f t="shared" si="27"/>
        <v>N/A</v>
      </c>
      <c r="K346">
        <f t="shared" si="28"/>
        <v>-1.3556999999999999</v>
      </c>
      <c r="L346">
        <f t="shared" si="29"/>
        <v>0.97099999999999997</v>
      </c>
      <c r="M346">
        <f t="shared" si="30"/>
        <v>-37.550200000000004</v>
      </c>
      <c r="N346">
        <f t="shared" si="31"/>
        <v>2.0855000000000001</v>
      </c>
    </row>
    <row r="347" spans="1:14" x14ac:dyDescent="0.3">
      <c r="A347" s="1">
        <v>18</v>
      </c>
      <c r="B347" t="s">
        <v>986</v>
      </c>
      <c r="C347" t="s">
        <v>10339</v>
      </c>
      <c r="D347" t="s">
        <v>10340</v>
      </c>
      <c r="E347" t="s">
        <v>10341</v>
      </c>
      <c r="F347" t="s">
        <v>10342</v>
      </c>
      <c r="G347" t="s">
        <v>10343</v>
      </c>
      <c r="I347" t="str">
        <f t="shared" si="26"/>
        <v>N/A</v>
      </c>
      <c r="J347">
        <f t="shared" si="27"/>
        <v>0.1479</v>
      </c>
      <c r="K347">
        <f t="shared" si="28"/>
        <v>-4.6300000000000001E-2</v>
      </c>
      <c r="L347">
        <f t="shared" si="29"/>
        <v>-1.1999999999999999E-3</v>
      </c>
      <c r="M347">
        <f t="shared" si="30"/>
        <v>-4.5599999999999995E-2</v>
      </c>
      <c r="N347">
        <f t="shared" si="31"/>
        <v>4.5700000000000005E-2</v>
      </c>
    </row>
    <row r="348" spans="1:14" x14ac:dyDescent="0.3">
      <c r="A348" s="1">
        <v>19</v>
      </c>
      <c r="B348" t="s">
        <v>991</v>
      </c>
      <c r="C348" t="s">
        <v>332</v>
      </c>
      <c r="D348" t="s">
        <v>332</v>
      </c>
      <c r="E348" t="s">
        <v>332</v>
      </c>
      <c r="F348" t="s">
        <v>332</v>
      </c>
      <c r="G348" t="s">
        <v>332</v>
      </c>
      <c r="I348" t="str">
        <f t="shared" si="26"/>
        <v>N/A</v>
      </c>
      <c r="J348" t="str">
        <f t="shared" si="27"/>
        <v>N/A</v>
      </c>
      <c r="K348" t="str">
        <f t="shared" si="28"/>
        <v>N/A</v>
      </c>
      <c r="L348" t="str">
        <f t="shared" si="29"/>
        <v>N/A</v>
      </c>
      <c r="M348" t="str">
        <f t="shared" si="30"/>
        <v>N/A</v>
      </c>
      <c r="N348" t="str">
        <f t="shared" si="31"/>
        <v>N/A</v>
      </c>
    </row>
    <row r="349" spans="1:14" x14ac:dyDescent="0.3">
      <c r="A349" s="1">
        <v>20</v>
      </c>
      <c r="B349" t="s">
        <v>997</v>
      </c>
      <c r="C349" t="s">
        <v>332</v>
      </c>
      <c r="D349" t="s">
        <v>998</v>
      </c>
      <c r="E349" t="s">
        <v>998</v>
      </c>
      <c r="F349" t="s">
        <v>998</v>
      </c>
      <c r="G349" t="s">
        <v>998</v>
      </c>
      <c r="I349" t="str">
        <f t="shared" si="26"/>
        <v>N/A</v>
      </c>
      <c r="J349" t="str">
        <f t="shared" si="27"/>
        <v>N/A</v>
      </c>
      <c r="K349" t="str">
        <f t="shared" si="28"/>
        <v>0</v>
      </c>
      <c r="L349" t="str">
        <f t="shared" si="29"/>
        <v>0</v>
      </c>
      <c r="M349" t="str">
        <f t="shared" si="30"/>
        <v>0</v>
      </c>
      <c r="N349" t="str">
        <f t="shared" si="31"/>
        <v>0</v>
      </c>
    </row>
    <row r="350" spans="1:14" x14ac:dyDescent="0.3">
      <c r="A350" s="1">
        <v>21</v>
      </c>
      <c r="B350" t="s">
        <v>999</v>
      </c>
      <c r="C350" t="s">
        <v>5489</v>
      </c>
      <c r="D350" t="s">
        <v>10344</v>
      </c>
      <c r="E350" t="s">
        <v>5365</v>
      </c>
      <c r="F350" t="s">
        <v>10345</v>
      </c>
      <c r="G350" t="s">
        <v>4411</v>
      </c>
      <c r="I350" t="str">
        <f t="shared" si="26"/>
        <v>N/A</v>
      </c>
      <c r="J350" t="str">
        <f t="shared" si="27"/>
        <v>(1.79M)</v>
      </c>
      <c r="K350" t="str">
        <f t="shared" si="28"/>
        <v>(258,000)</v>
      </c>
      <c r="L350">
        <f t="shared" si="29"/>
        <v>6530000</v>
      </c>
      <c r="M350" t="str">
        <f t="shared" si="30"/>
        <v>255000</v>
      </c>
      <c r="N350">
        <f t="shared" si="31"/>
        <v>1010000</v>
      </c>
    </row>
    <row r="351" spans="1:14" x14ac:dyDescent="0.3">
      <c r="A351" s="1">
        <v>22</v>
      </c>
      <c r="B351" t="s">
        <v>1005</v>
      </c>
      <c r="C351" t="s">
        <v>8235</v>
      </c>
      <c r="D351" t="s">
        <v>10346</v>
      </c>
      <c r="E351" t="s">
        <v>10347</v>
      </c>
      <c r="F351" t="s">
        <v>10348</v>
      </c>
      <c r="G351" t="s">
        <v>10349</v>
      </c>
      <c r="I351" t="str">
        <f t="shared" si="26"/>
        <v>N/A</v>
      </c>
      <c r="J351">
        <f t="shared" si="27"/>
        <v>50250000</v>
      </c>
      <c r="K351">
        <f t="shared" si="28"/>
        <v>61790000</v>
      </c>
      <c r="L351">
        <f t="shared" si="29"/>
        <v>91600000</v>
      </c>
      <c r="M351">
        <f t="shared" si="30"/>
        <v>89670000</v>
      </c>
      <c r="N351">
        <f t="shared" si="31"/>
        <v>95300000</v>
      </c>
    </row>
    <row r="352" spans="1:14" x14ac:dyDescent="0.3">
      <c r="A352" s="1">
        <v>23</v>
      </c>
      <c r="B352" t="s">
        <v>1010</v>
      </c>
      <c r="C352" t="s">
        <v>332</v>
      </c>
      <c r="D352" t="s">
        <v>10061</v>
      </c>
      <c r="E352" t="s">
        <v>10350</v>
      </c>
      <c r="F352" t="s">
        <v>10351</v>
      </c>
      <c r="G352" t="s">
        <v>10352</v>
      </c>
      <c r="I352" t="str">
        <f t="shared" si="26"/>
        <v>N/A</v>
      </c>
      <c r="J352" t="str">
        <f t="shared" si="27"/>
        <v>N/A</v>
      </c>
      <c r="K352">
        <f t="shared" si="28"/>
        <v>0.22969999999999999</v>
      </c>
      <c r="L352">
        <f t="shared" si="29"/>
        <v>0.48240000000000005</v>
      </c>
      <c r="M352">
        <f t="shared" si="30"/>
        <v>-2.1100000000000001E-2</v>
      </c>
      <c r="N352">
        <f t="shared" si="31"/>
        <v>6.2699999999999992E-2</v>
      </c>
    </row>
    <row r="353" spans="1:14" x14ac:dyDescent="0.3">
      <c r="A353" s="1">
        <v>24</v>
      </c>
      <c r="B353" t="s">
        <v>1015</v>
      </c>
      <c r="C353" t="s">
        <v>332</v>
      </c>
      <c r="D353" t="s">
        <v>332</v>
      </c>
      <c r="E353" t="s">
        <v>332</v>
      </c>
      <c r="F353" t="s">
        <v>332</v>
      </c>
      <c r="G353" t="s">
        <v>1701</v>
      </c>
      <c r="I353" t="str">
        <f t="shared" si="26"/>
        <v>N/A</v>
      </c>
      <c r="J353" t="str">
        <f t="shared" si="27"/>
        <v>N/A</v>
      </c>
      <c r="K353" t="str">
        <f t="shared" si="28"/>
        <v>N/A</v>
      </c>
      <c r="L353" t="str">
        <f t="shared" si="29"/>
        <v>N/A</v>
      </c>
      <c r="M353" t="str">
        <f t="shared" si="30"/>
        <v>N/A</v>
      </c>
      <c r="N353">
        <f t="shared" si="31"/>
        <v>4.1900000000000007E-2</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10353</v>
      </c>
      <c r="C355" t="s">
        <v>10354</v>
      </c>
      <c r="I355" t="str">
        <f t="shared" si="26"/>
        <v>N/A</v>
      </c>
      <c r="J355" t="str">
        <f t="shared" si="27"/>
        <v>American Axle &amp; Mfg Hldgs</v>
      </c>
      <c r="K355">
        <f t="shared" si="28"/>
        <v>0</v>
      </c>
      <c r="L355">
        <f t="shared" si="29"/>
        <v>0</v>
      </c>
      <c r="M355">
        <f t="shared" si="30"/>
        <v>0</v>
      </c>
      <c r="N355">
        <f t="shared" si="31"/>
        <v>0</v>
      </c>
    </row>
    <row r="356" spans="1:14" x14ac:dyDescent="0.3">
      <c r="A356" s="1">
        <v>1</v>
      </c>
      <c r="B356" t="s">
        <v>10355</v>
      </c>
      <c r="C356" t="s">
        <v>10356</v>
      </c>
      <c r="I356" t="str">
        <f t="shared" si="26"/>
        <v>N/A</v>
      </c>
      <c r="J356" t="str">
        <f t="shared" si="27"/>
        <v>BorgWarner</v>
      </c>
      <c r="K356">
        <f t="shared" si="28"/>
        <v>0</v>
      </c>
      <c r="L356">
        <f t="shared" si="29"/>
        <v>0</v>
      </c>
      <c r="M356">
        <f t="shared" si="30"/>
        <v>0</v>
      </c>
      <c r="N356">
        <f t="shared" si="31"/>
        <v>0</v>
      </c>
    </row>
    <row r="357" spans="1:14" x14ac:dyDescent="0.3">
      <c r="A357" s="1">
        <v>2</v>
      </c>
      <c r="B357" t="s">
        <v>10357</v>
      </c>
      <c r="C357" t="s">
        <v>10358</v>
      </c>
      <c r="I357" t="str">
        <f t="shared" si="26"/>
        <v>N/A</v>
      </c>
      <c r="J357" t="str">
        <f t="shared" si="27"/>
        <v>Dorman Products</v>
      </c>
      <c r="K357">
        <f t="shared" si="28"/>
        <v>0</v>
      </c>
      <c r="L357">
        <f t="shared" si="29"/>
        <v>0</v>
      </c>
      <c r="M357">
        <f t="shared" si="30"/>
        <v>0</v>
      </c>
      <c r="N357">
        <f t="shared" si="31"/>
        <v>0</v>
      </c>
    </row>
    <row r="358" spans="1:14" x14ac:dyDescent="0.3">
      <c r="A358" s="1">
        <v>3</v>
      </c>
      <c r="B358" t="s">
        <v>10359</v>
      </c>
      <c r="C358" t="s">
        <v>10360</v>
      </c>
      <c r="I358" t="str">
        <f t="shared" si="26"/>
        <v>N/A</v>
      </c>
      <c r="J358" t="str">
        <f t="shared" si="27"/>
        <v>Tenneco</v>
      </c>
      <c r="K358">
        <f t="shared" si="28"/>
        <v>0</v>
      </c>
      <c r="L358">
        <f t="shared" si="29"/>
        <v>0</v>
      </c>
      <c r="M358">
        <f t="shared" si="30"/>
        <v>0</v>
      </c>
      <c r="N358">
        <f t="shared" si="31"/>
        <v>0</v>
      </c>
    </row>
    <row r="359" spans="1:14" x14ac:dyDescent="0.3">
      <c r="A359" s="1">
        <v>4</v>
      </c>
      <c r="B359" t="s">
        <v>10361</v>
      </c>
      <c r="C359" t="s">
        <v>10362</v>
      </c>
      <c r="I359" t="str">
        <f t="shared" si="26"/>
        <v>N/A</v>
      </c>
      <c r="J359" t="str">
        <f t="shared" si="27"/>
        <v>Meritor</v>
      </c>
      <c r="K359">
        <f t="shared" si="28"/>
        <v>0</v>
      </c>
      <c r="L359">
        <f t="shared" si="29"/>
        <v>0</v>
      </c>
      <c r="M359">
        <f t="shared" si="30"/>
        <v>0</v>
      </c>
      <c r="N359">
        <f t="shared" si="31"/>
        <v>0</v>
      </c>
    </row>
    <row r="360" spans="1:14" x14ac:dyDescent="0.3">
      <c r="A360" s="1">
        <v>5</v>
      </c>
      <c r="B360" t="s">
        <v>10363</v>
      </c>
      <c r="C360" t="s">
        <v>10364</v>
      </c>
      <c r="I360" t="str">
        <f t="shared" si="26"/>
        <v>N/A</v>
      </c>
      <c r="J360" t="str">
        <f t="shared" si="27"/>
        <v>AptarGroup</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10365</v>
      </c>
      <c r="I363" t="str">
        <f t="shared" si="26"/>
        <v>N/A</v>
      </c>
      <c r="J363">
        <f t="shared" si="27"/>
        <v>1810000000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4525</v>
      </c>
      <c r="I365" t="str">
        <f t="shared" si="26"/>
        <v>N/A</v>
      </c>
      <c r="J365" t="str">
        <f t="shared" si="27"/>
        <v>4.99</v>
      </c>
      <c r="K365">
        <f t="shared" si="28"/>
        <v>0</v>
      </c>
      <c r="L365">
        <f t="shared" si="29"/>
        <v>0</v>
      </c>
      <c r="M365">
        <f t="shared" si="30"/>
        <v>0</v>
      </c>
      <c r="N365">
        <f t="shared" si="31"/>
        <v>0</v>
      </c>
    </row>
    <row r="366" spans="1:14" x14ac:dyDescent="0.3">
      <c r="A366" s="1">
        <v>3</v>
      </c>
      <c r="B366" t="s">
        <v>105</v>
      </c>
      <c r="C366" t="s">
        <v>10366</v>
      </c>
      <c r="I366" t="str">
        <f t="shared" si="26"/>
        <v>N/A</v>
      </c>
      <c r="J366" t="str">
        <f t="shared" si="27"/>
        <v>4.77</v>
      </c>
      <c r="K366">
        <f t="shared" si="28"/>
        <v>0</v>
      </c>
      <c r="L366">
        <f t="shared" si="29"/>
        <v>0</v>
      </c>
      <c r="M366">
        <f t="shared" si="30"/>
        <v>0</v>
      </c>
      <c r="N366">
        <f t="shared" si="31"/>
        <v>0</v>
      </c>
    </row>
    <row r="367" spans="1:14" x14ac:dyDescent="0.3">
      <c r="A367" s="1">
        <v>4</v>
      </c>
      <c r="B367" t="s">
        <v>107</v>
      </c>
      <c r="C367" t="s">
        <v>10367</v>
      </c>
      <c r="I367" t="str">
        <f t="shared" si="26"/>
        <v>N/A</v>
      </c>
      <c r="J367" t="str">
        <f t="shared" si="27"/>
        <v>-0.85</v>
      </c>
      <c r="K367">
        <f t="shared" si="28"/>
        <v>0</v>
      </c>
      <c r="L367">
        <f t="shared" si="29"/>
        <v>0</v>
      </c>
      <c r="M367">
        <f t="shared" si="30"/>
        <v>0</v>
      </c>
      <c r="N367">
        <f t="shared" si="31"/>
        <v>0</v>
      </c>
    </row>
    <row r="368" spans="1:14" x14ac:dyDescent="0.3">
      <c r="A368" s="1">
        <v>5</v>
      </c>
      <c r="B368" t="s">
        <v>109</v>
      </c>
      <c r="C368" t="s">
        <v>10368</v>
      </c>
      <c r="I368" t="str">
        <f t="shared" si="26"/>
        <v>N/A</v>
      </c>
      <c r="J368" t="str">
        <f t="shared" si="27"/>
        <v>0.45</v>
      </c>
      <c r="K368">
        <f t="shared" si="28"/>
        <v>0</v>
      </c>
      <c r="L368">
        <f t="shared" si="29"/>
        <v>0</v>
      </c>
      <c r="M368">
        <f t="shared" si="30"/>
        <v>0</v>
      </c>
      <c r="N368">
        <f t="shared" si="31"/>
        <v>0</v>
      </c>
    </row>
    <row r="369" spans="1:14" x14ac:dyDescent="0.3">
      <c r="A369" s="1">
        <v>6</v>
      </c>
      <c r="B369" t="s">
        <v>111</v>
      </c>
      <c r="C369" t="s">
        <v>4063</v>
      </c>
      <c r="I369" t="str">
        <f t="shared" si="26"/>
        <v>N/A</v>
      </c>
      <c r="J369" t="str">
        <f t="shared" si="27"/>
        <v>1.97</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10369</v>
      </c>
      <c r="I374" t="str">
        <f t="shared" si="26"/>
        <v>N/A</v>
      </c>
      <c r="J374">
        <f t="shared" si="27"/>
        <v>9800000000</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10370</v>
      </c>
      <c r="I376" t="str">
        <f t="shared" si="26"/>
        <v>N/A</v>
      </c>
      <c r="J376" t="str">
        <f t="shared" si="27"/>
        <v>68.74</v>
      </c>
      <c r="K376">
        <f t="shared" si="28"/>
        <v>0</v>
      </c>
      <c r="L376">
        <f t="shared" si="29"/>
        <v>0</v>
      </c>
      <c r="M376">
        <f t="shared" si="30"/>
        <v>0</v>
      </c>
      <c r="N376">
        <f t="shared" si="31"/>
        <v>0</v>
      </c>
    </row>
    <row r="377" spans="1:14" x14ac:dyDescent="0.3">
      <c r="A377" s="1">
        <v>3</v>
      </c>
      <c r="B377" t="s">
        <v>105</v>
      </c>
      <c r="C377" t="s">
        <v>10371</v>
      </c>
      <c r="I377" t="str">
        <f t="shared" si="26"/>
        <v>N/A</v>
      </c>
      <c r="J377" t="str">
        <f t="shared" si="27"/>
        <v>12.06</v>
      </c>
      <c r="K377">
        <f t="shared" si="28"/>
        <v>0</v>
      </c>
      <c r="L377">
        <f t="shared" si="29"/>
        <v>0</v>
      </c>
      <c r="M377">
        <f t="shared" si="30"/>
        <v>0</v>
      </c>
      <c r="N377">
        <f t="shared" si="31"/>
        <v>0</v>
      </c>
    </row>
    <row r="378" spans="1:14" x14ac:dyDescent="0.3">
      <c r="A378" s="1">
        <v>4</v>
      </c>
      <c r="B378" t="s">
        <v>107</v>
      </c>
      <c r="C378" t="s">
        <v>4243</v>
      </c>
      <c r="I378" t="str">
        <f t="shared" si="26"/>
        <v>N/A</v>
      </c>
      <c r="J378" t="str">
        <f t="shared" si="27"/>
        <v>2.08</v>
      </c>
      <c r="K378">
        <f t="shared" si="28"/>
        <v>0</v>
      </c>
      <c r="L378">
        <f t="shared" si="29"/>
        <v>0</v>
      </c>
      <c r="M378">
        <f t="shared" si="30"/>
        <v>0</v>
      </c>
      <c r="N378">
        <f t="shared" si="31"/>
        <v>0</v>
      </c>
    </row>
    <row r="379" spans="1:14" x14ac:dyDescent="0.3">
      <c r="A379" s="1">
        <v>5</v>
      </c>
      <c r="B379" t="s">
        <v>109</v>
      </c>
      <c r="C379" t="s">
        <v>2658</v>
      </c>
      <c r="I379" t="str">
        <f t="shared" si="26"/>
        <v>N/A</v>
      </c>
      <c r="J379" t="str">
        <f t="shared" si="27"/>
        <v>1.06</v>
      </c>
      <c r="K379">
        <f t="shared" si="28"/>
        <v>0</v>
      </c>
      <c r="L379">
        <f t="shared" si="29"/>
        <v>0</v>
      </c>
      <c r="M379">
        <f t="shared" si="30"/>
        <v>0</v>
      </c>
      <c r="N379">
        <f t="shared" si="31"/>
        <v>0</v>
      </c>
    </row>
    <row r="380" spans="1:14" x14ac:dyDescent="0.3">
      <c r="A380" s="1">
        <v>6</v>
      </c>
      <c r="B380" t="s">
        <v>111</v>
      </c>
      <c r="C380" t="s">
        <v>5887</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2.88</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10372</v>
      </c>
      <c r="I385" t="str">
        <f t="shared" si="32"/>
        <v>N/A</v>
      </c>
      <c r="J385">
        <f t="shared" si="33"/>
        <v>2610000000</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10373</v>
      </c>
      <c r="I387" t="str">
        <f t="shared" si="32"/>
        <v>N/A</v>
      </c>
      <c r="J387" t="str">
        <f t="shared" si="33"/>
        <v>23.73</v>
      </c>
      <c r="K387">
        <f t="shared" si="34"/>
        <v>0</v>
      </c>
      <c r="L387">
        <f t="shared" si="35"/>
        <v>0</v>
      </c>
      <c r="M387">
        <f t="shared" si="36"/>
        <v>0</v>
      </c>
      <c r="N387">
        <f t="shared" si="37"/>
        <v>0</v>
      </c>
    </row>
    <row r="388" spans="1:14" x14ac:dyDescent="0.3">
      <c r="A388" s="1">
        <v>3</v>
      </c>
      <c r="B388" t="s">
        <v>105</v>
      </c>
      <c r="C388" t="s">
        <v>10374</v>
      </c>
      <c r="I388" t="str">
        <f t="shared" si="32"/>
        <v>N/A</v>
      </c>
      <c r="J388" t="str">
        <f t="shared" si="33"/>
        <v>19.94</v>
      </c>
      <c r="K388">
        <f t="shared" si="34"/>
        <v>0</v>
      </c>
      <c r="L388">
        <f t="shared" si="35"/>
        <v>0</v>
      </c>
      <c r="M388">
        <f t="shared" si="36"/>
        <v>0</v>
      </c>
      <c r="N388">
        <f t="shared" si="37"/>
        <v>0</v>
      </c>
    </row>
    <row r="389" spans="1:14" x14ac:dyDescent="0.3">
      <c r="A389" s="1">
        <v>4</v>
      </c>
      <c r="B389" t="s">
        <v>107</v>
      </c>
      <c r="C389" t="s">
        <v>3439</v>
      </c>
      <c r="I389" t="str">
        <f t="shared" si="32"/>
        <v>N/A</v>
      </c>
      <c r="J389" t="str">
        <f t="shared" si="33"/>
        <v>1.45</v>
      </c>
      <c r="K389">
        <f t="shared" si="34"/>
        <v>0</v>
      </c>
      <c r="L389">
        <f t="shared" si="35"/>
        <v>0</v>
      </c>
      <c r="M389">
        <f t="shared" si="36"/>
        <v>0</v>
      </c>
      <c r="N389">
        <f t="shared" si="37"/>
        <v>0</v>
      </c>
    </row>
    <row r="390" spans="1:14" x14ac:dyDescent="0.3">
      <c r="A390" s="1">
        <v>5</v>
      </c>
      <c r="B390" t="s">
        <v>109</v>
      </c>
      <c r="C390" t="s">
        <v>10375</v>
      </c>
      <c r="I390" t="str">
        <f t="shared" si="32"/>
        <v>N/A</v>
      </c>
      <c r="J390" t="str">
        <f t="shared" si="33"/>
        <v>2.99</v>
      </c>
      <c r="K390">
        <f t="shared" si="34"/>
        <v>0</v>
      </c>
      <c r="L390">
        <f t="shared" si="35"/>
        <v>0</v>
      </c>
      <c r="M390">
        <f t="shared" si="36"/>
        <v>0</v>
      </c>
      <c r="N390">
        <f t="shared" si="37"/>
        <v>0</v>
      </c>
    </row>
    <row r="391" spans="1:14" x14ac:dyDescent="0.3">
      <c r="A391" s="1">
        <v>6</v>
      </c>
      <c r="B391" t="s">
        <v>111</v>
      </c>
      <c r="C391" t="s">
        <v>10376</v>
      </c>
      <c r="I391" t="str">
        <f t="shared" si="32"/>
        <v>N/A</v>
      </c>
      <c r="J391" t="str">
        <f t="shared" si="33"/>
        <v>4.21</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10377</v>
      </c>
      <c r="I396" t="str">
        <f t="shared" si="32"/>
        <v>N/A</v>
      </c>
      <c r="J396">
        <f t="shared" si="33"/>
        <v>3210000000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10378</v>
      </c>
      <c r="I398" t="str">
        <f t="shared" si="32"/>
        <v>N/A</v>
      </c>
      <c r="J398" t="str">
        <f t="shared" si="33"/>
        <v>8.94</v>
      </c>
      <c r="K398">
        <f t="shared" si="34"/>
        <v>0</v>
      </c>
      <c r="L398">
        <f t="shared" si="35"/>
        <v>0</v>
      </c>
      <c r="M398">
        <f t="shared" si="36"/>
        <v>0</v>
      </c>
      <c r="N398">
        <f t="shared" si="37"/>
        <v>0</v>
      </c>
    </row>
    <row r="399" spans="1:14" x14ac:dyDescent="0.3">
      <c r="A399" s="1">
        <v>3</v>
      </c>
      <c r="B399" t="s">
        <v>105</v>
      </c>
      <c r="C399" t="s">
        <v>10379</v>
      </c>
      <c r="I399" t="str">
        <f t="shared" si="32"/>
        <v>N/A</v>
      </c>
      <c r="J399" t="str">
        <f t="shared" si="33"/>
        <v>8.20</v>
      </c>
      <c r="K399">
        <f t="shared" si="34"/>
        <v>0</v>
      </c>
      <c r="L399">
        <f t="shared" si="35"/>
        <v>0</v>
      </c>
      <c r="M399">
        <f t="shared" si="36"/>
        <v>0</v>
      </c>
      <c r="N399">
        <f t="shared" si="37"/>
        <v>0</v>
      </c>
    </row>
    <row r="400" spans="1:14" x14ac:dyDescent="0.3">
      <c r="A400" s="1">
        <v>4</v>
      </c>
      <c r="B400" t="s">
        <v>107</v>
      </c>
      <c r="C400" t="s">
        <v>2203</v>
      </c>
    </row>
    <row r="401" spans="1:3" x14ac:dyDescent="0.3">
      <c r="A401" s="1">
        <v>5</v>
      </c>
      <c r="B401" t="s">
        <v>109</v>
      </c>
      <c r="C401" t="s">
        <v>1993</v>
      </c>
    </row>
    <row r="402" spans="1:3" x14ac:dyDescent="0.3">
      <c r="A402" s="1">
        <v>6</v>
      </c>
      <c r="B402" t="s">
        <v>111</v>
      </c>
      <c r="C402" t="s">
        <v>10380</v>
      </c>
    </row>
    <row r="403" spans="1:3" x14ac:dyDescent="0.3">
      <c r="A403" s="1">
        <v>7</v>
      </c>
      <c r="B403" t="s">
        <v>113</v>
      </c>
    </row>
    <row r="404" spans="1:3" x14ac:dyDescent="0.3">
      <c r="A404" s="1">
        <v>8</v>
      </c>
      <c r="B404" t="s">
        <v>114</v>
      </c>
    </row>
    <row r="500" spans="3:3" x14ac:dyDescent="0.3">
      <c r="C500" t="s">
        <v>1044</v>
      </c>
    </row>
    <row r="501" spans="3:3" x14ac:dyDescent="0.3">
      <c r="C501" t="s">
        <v>4541</v>
      </c>
    </row>
    <row r="502" spans="3:3" x14ac:dyDescent="0.3">
      <c r="C502" t="s">
        <v>2598</v>
      </c>
    </row>
    <row r="503" spans="3:3" x14ac:dyDescent="0.3">
      <c r="C503" t="s">
        <v>1982</v>
      </c>
    </row>
    <row r="504" spans="3:3" x14ac:dyDescent="0.3">
      <c r="C504" t="s">
        <v>1981</v>
      </c>
    </row>
    <row r="505" spans="3:3" x14ac:dyDescent="0.3">
      <c r="C505" t="s">
        <v>2599</v>
      </c>
    </row>
    <row r="506" spans="3:3" x14ac:dyDescent="0.3">
      <c r="C506" t="s">
        <v>1983</v>
      </c>
    </row>
    <row r="507" spans="3:3" x14ac:dyDescent="0.3">
      <c r="C507" t="s">
        <v>1047</v>
      </c>
    </row>
    <row r="508" spans="3:3" x14ac:dyDescent="0.3">
      <c r="C508" t="s">
        <v>1045</v>
      </c>
    </row>
    <row r="509" spans="3:3" x14ac:dyDescent="0.3">
      <c r="C509" t="s">
        <v>1044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10381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NCR</v>
      </c>
    </row>
    <row r="2" spans="1:11" x14ac:dyDescent="0.3">
      <c r="B2" t="s">
        <v>2</v>
      </c>
      <c r="C2" t="s">
        <v>10382</v>
      </c>
      <c r="K2" t="str">
        <f>LEFT(C1,FIND("(",C1) - 2)</f>
        <v>NCR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$41.06, down .51% after opening up slightly over yesterday's close</v>
      </c>
    </row>
    <row r="5" spans="1:11" x14ac:dyDescent="0.3">
      <c r="K5" t="str">
        <f>"The one year target estimate for " &amp; D1 &amp; " is " &amp; TEXT(C23,"$####.00")</f>
        <v>The one year target estimate for NCR is $49.67</v>
      </c>
    </row>
    <row r="6" spans="1:11" x14ac:dyDescent="0.3">
      <c r="K6" t="str">
        <f>" which would be " &amp; IF(OR(LEFT(ABS((C23-C2)/C2*100),1)="8",LEFT(ABS((C23-C2)/C2*100),2)="18"), "an ", "a ")  &amp;TEXT(ABS((C23-C2)/C2),"####.00%")&amp;IF((C23-C2)&gt;0," increase over"," decrease from")&amp;" the current price"</f>
        <v xml:space="preserve"> which would be a 20.97% increase over the current price</v>
      </c>
    </row>
    <row r="7" spans="1:11" x14ac:dyDescent="0.3">
      <c r="A7" s="1">
        <v>0</v>
      </c>
      <c r="B7" t="s">
        <v>5</v>
      </c>
      <c r="C7" t="s">
        <v>10383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22.37% over last quarter based on the average of 7 analyst estimates (Yahoo Finance)</v>
      </c>
    </row>
    <row r="8" spans="1:11" x14ac:dyDescent="0.3">
      <c r="A8" s="1">
        <v>1</v>
      </c>
      <c r="B8" t="s">
        <v>7</v>
      </c>
      <c r="C8" t="s">
        <v>10384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10385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10386</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$0.03 in the 2 months leading up to the earnings report</v>
      </c>
    </row>
    <row r="11" spans="1:11" x14ac:dyDescent="0.3">
      <c r="A11" s="1">
        <v>4</v>
      </c>
      <c r="B11" t="s">
        <v>13</v>
      </c>
      <c r="C11" t="s">
        <v>10387</v>
      </c>
      <c r="K11" t="str">
        <f>K42</f>
        <v>No positive trends</v>
      </c>
    </row>
    <row r="12" spans="1:11" x14ac:dyDescent="0.3">
      <c r="A12" s="1">
        <v>5</v>
      </c>
      <c r="B12" t="s">
        <v>15</v>
      </c>
      <c r="C12" t="s">
        <v>10388</v>
      </c>
      <c r="D12" t="str">
        <f>LEFT(C12,FIND("-",C12)-2)</f>
        <v>26.21</v>
      </c>
      <c r="E12" t="str">
        <f>TRIM(RIGHT(C12,FIND("-",C12)-1))</f>
        <v>49.90</v>
      </c>
    </row>
    <row r="13" spans="1:11" x14ac:dyDescent="0.3">
      <c r="A13" s="1">
        <v>6</v>
      </c>
      <c r="B13" t="s">
        <v>17</v>
      </c>
      <c r="C13" t="s">
        <v>10389</v>
      </c>
    </row>
    <row r="14" spans="1:11" x14ac:dyDescent="0.3">
      <c r="A14" s="1">
        <v>7</v>
      </c>
      <c r="B14" t="s">
        <v>19</v>
      </c>
      <c r="C14" t="s">
        <v>10390</v>
      </c>
    </row>
    <row r="16" spans="1:11" x14ac:dyDescent="0.3">
      <c r="A16" s="1">
        <v>0</v>
      </c>
      <c r="B16" t="s">
        <v>21</v>
      </c>
      <c r="C16" t="s">
        <v>7150</v>
      </c>
    </row>
    <row r="17" spans="1:13" x14ac:dyDescent="0.3">
      <c r="A17" s="1">
        <v>1</v>
      </c>
      <c r="B17" t="s">
        <v>23</v>
      </c>
      <c r="C17" t="s">
        <v>6836</v>
      </c>
      <c r="K17" t="str">
        <f>K2 &amp; K3 &amp; ". " &amp; K4 &amp; ". " &amp; K5 &amp; K6 &amp; ". " &amp; K7 &amp; ". " &amp; K8 &amp; ". " &amp; K9 &amp; "."</f>
        <v>NCR Corporation is scheduled to report earnings on Jul 20, 2017. The stock is currently trading at $41.06, down .51% after opening up slightly over yesterday's close. The one year target estimate for NCR is $49.67 which would be a 20.97% increase over the current price. Earnings are expected to increase by 22.37% over last quarter based on the average of 7 analyst estimates (Yahoo Finance). The stock is trading near the middle of its 52 week range. Over the last 4 quarters, we've seen a positive earnings surprise 4 times, and a negative earnings surprise 0 times.</v>
      </c>
    </row>
    <row r="18" spans="1:13" x14ac:dyDescent="0.3">
      <c r="A18" s="1">
        <v>2</v>
      </c>
      <c r="B18" t="s">
        <v>24</v>
      </c>
      <c r="C18" t="s">
        <v>10391</v>
      </c>
    </row>
    <row r="19" spans="1:13" x14ac:dyDescent="0.3">
      <c r="A19" s="1">
        <v>3</v>
      </c>
      <c r="B19" t="s">
        <v>26</v>
      </c>
      <c r="C19" t="s">
        <v>3552</v>
      </c>
    </row>
    <row r="20" spans="1:13" x14ac:dyDescent="0.3">
      <c r="A20" s="1">
        <v>4</v>
      </c>
      <c r="B20" t="s">
        <v>28</v>
      </c>
      <c r="C20" t="s">
        <v>1203</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10392</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7</v>
      </c>
      <c r="D27">
        <v>7</v>
      </c>
      <c r="E27">
        <v>7</v>
      </c>
      <c r="F27">
        <v>7</v>
      </c>
      <c r="J27">
        <f>IF(K27 &lt;&gt; "",6, 0)</f>
        <v>0</v>
      </c>
      <c r="K27" t="str">
        <f>IF(I172="pos_trend",B172,"")</f>
        <v/>
      </c>
      <c r="L27" t="str">
        <f t="shared" si="0"/>
        <v/>
      </c>
      <c r="M27" t="str">
        <f t="shared" si="1"/>
        <v/>
      </c>
    </row>
    <row r="28" spans="1:13" x14ac:dyDescent="0.3">
      <c r="A28" s="1">
        <v>1</v>
      </c>
      <c r="B28" t="s">
        <v>41</v>
      </c>
      <c r="C28">
        <v>0.76</v>
      </c>
      <c r="D28">
        <v>0.93</v>
      </c>
      <c r="E28">
        <v>3.37</v>
      </c>
      <c r="F28">
        <v>3.65</v>
      </c>
      <c r="J28">
        <f>IF(K28 &lt;&gt; "",7, 0)</f>
        <v>0</v>
      </c>
      <c r="K28" t="str">
        <f>IF(I173="pos_trend",B173,"")</f>
        <v/>
      </c>
      <c r="L28" t="str">
        <f t="shared" si="0"/>
        <v/>
      </c>
      <c r="M28" t="str">
        <f t="shared" si="1"/>
        <v/>
      </c>
    </row>
    <row r="29" spans="1:13" x14ac:dyDescent="0.3">
      <c r="A29" s="1">
        <v>2</v>
      </c>
      <c r="B29" t="s">
        <v>42</v>
      </c>
      <c r="C29">
        <v>0.74</v>
      </c>
      <c r="D29">
        <v>0.92</v>
      </c>
      <c r="E29">
        <v>3.35</v>
      </c>
      <c r="F29">
        <v>3.6</v>
      </c>
      <c r="J29">
        <f>IF(K29 &lt;&gt; "",8, 0)</f>
        <v>0</v>
      </c>
      <c r="K29" t="str">
        <f>IF(I174="pos_trend",B174,"")</f>
        <v/>
      </c>
      <c r="L29" t="str">
        <f t="shared" si="0"/>
        <v/>
      </c>
      <c r="M29" t="str">
        <f t="shared" si="1"/>
        <v/>
      </c>
    </row>
    <row r="30" spans="1:13" x14ac:dyDescent="0.3">
      <c r="A30" s="1">
        <v>3</v>
      </c>
      <c r="B30" t="s">
        <v>43</v>
      </c>
      <c r="C30">
        <v>0.77</v>
      </c>
      <c r="D30">
        <v>0.94</v>
      </c>
      <c r="E30">
        <v>3.38</v>
      </c>
      <c r="F30">
        <v>3.69</v>
      </c>
      <c r="J30">
        <f>IF(K30 &lt;&gt; "",9, 0)</f>
        <v>0</v>
      </c>
      <c r="K30" t="str">
        <f>IF(I185="pos_trend",B185,"")</f>
        <v/>
      </c>
      <c r="L30" t="str">
        <f t="shared" si="0"/>
        <v/>
      </c>
      <c r="M30" t="str">
        <f t="shared" si="1"/>
        <v/>
      </c>
    </row>
    <row r="31" spans="1:13" x14ac:dyDescent="0.3">
      <c r="A31" s="1">
        <v>4</v>
      </c>
      <c r="B31" t="s">
        <v>44</v>
      </c>
      <c r="C31">
        <v>0.72</v>
      </c>
      <c r="D31">
        <v>0.87</v>
      </c>
      <c r="E31">
        <v>3.02</v>
      </c>
      <c r="F31">
        <v>3.37</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1998</v>
      </c>
      <c r="D34" t="s">
        <v>1998</v>
      </c>
      <c r="E34" t="s">
        <v>1999</v>
      </c>
      <c r="F34" t="s">
        <v>1999</v>
      </c>
      <c r="J34">
        <f>IF(K34 &lt;&gt; "",13, 0)</f>
        <v>0</v>
      </c>
      <c r="K34" t="str">
        <f>IF(I196="pos_trend",B196,"")</f>
        <v/>
      </c>
      <c r="L34" t="str">
        <f t="shared" si="0"/>
        <v/>
      </c>
      <c r="M34" t="str">
        <f t="shared" si="1"/>
        <v/>
      </c>
    </row>
    <row r="35" spans="1:13" x14ac:dyDescent="0.3">
      <c r="A35" s="1">
        <v>1</v>
      </c>
      <c r="B35" t="s">
        <v>41</v>
      </c>
      <c r="C35" t="s">
        <v>10393</v>
      </c>
      <c r="D35" t="s">
        <v>4960</v>
      </c>
      <c r="E35" t="s">
        <v>10394</v>
      </c>
      <c r="F35" t="s">
        <v>8969</v>
      </c>
      <c r="J35">
        <f>IF(K35 &lt;&gt; "",14, 0)</f>
        <v>0</v>
      </c>
      <c r="K35" t="str">
        <f>IF(I201="pos_trend",B201,"")</f>
        <v/>
      </c>
      <c r="L35" t="str">
        <f t="shared" si="0"/>
        <v/>
      </c>
      <c r="M35" t="str">
        <f t="shared" si="1"/>
        <v/>
      </c>
    </row>
    <row r="36" spans="1:13" x14ac:dyDescent="0.3">
      <c r="A36" s="1">
        <v>2</v>
      </c>
      <c r="B36" t="s">
        <v>42</v>
      </c>
      <c r="C36" t="s">
        <v>1761</v>
      </c>
      <c r="D36" t="s">
        <v>1959</v>
      </c>
      <c r="E36" t="s">
        <v>7085</v>
      </c>
      <c r="F36" t="s">
        <v>10395</v>
      </c>
      <c r="J36">
        <f>IF(K36 &lt;&gt; "",15, 0)</f>
        <v>0</v>
      </c>
      <c r="K36" t="str">
        <f>IF(I202="pos_trend",B202,"")</f>
        <v/>
      </c>
      <c r="L36" t="str">
        <f t="shared" si="0"/>
        <v/>
      </c>
      <c r="M36" t="str">
        <f t="shared" si="1"/>
        <v/>
      </c>
    </row>
    <row r="37" spans="1:13" x14ac:dyDescent="0.3">
      <c r="A37" s="1">
        <v>3</v>
      </c>
      <c r="B37" t="s">
        <v>43</v>
      </c>
      <c r="C37" t="s">
        <v>1762</v>
      </c>
      <c r="D37" t="s">
        <v>4960</v>
      </c>
      <c r="E37" t="s">
        <v>9078</v>
      </c>
      <c r="F37" t="s">
        <v>10396</v>
      </c>
      <c r="J37">
        <f>IF(K37 &lt;&gt; "",16, 0)</f>
        <v>0</v>
      </c>
      <c r="K37" t="str">
        <f>IF(I203="pos_trend",B203,"")</f>
        <v/>
      </c>
      <c r="L37" t="str">
        <f t="shared" si="0"/>
        <v/>
      </c>
      <c r="M37" t="str">
        <f t="shared" si="1"/>
        <v/>
      </c>
    </row>
    <row r="38" spans="1:13" x14ac:dyDescent="0.3">
      <c r="A38" s="1">
        <v>4</v>
      </c>
      <c r="B38" t="s">
        <v>53</v>
      </c>
      <c r="C38" t="s">
        <v>1762</v>
      </c>
      <c r="D38" t="s">
        <v>4959</v>
      </c>
      <c r="E38" t="s">
        <v>1540</v>
      </c>
      <c r="F38" t="s">
        <v>10394</v>
      </c>
      <c r="J38">
        <f>IF(K38 &lt;&gt; "",17, 0)</f>
        <v>0</v>
      </c>
      <c r="K38" t="str">
        <f>IF(I351="pos_trend",B351,"")</f>
        <v/>
      </c>
      <c r="L38" t="str">
        <f t="shared" si="0"/>
        <v/>
      </c>
      <c r="M38" t="str">
        <f t="shared" si="1"/>
        <v/>
      </c>
    </row>
    <row r="39" spans="1:13" x14ac:dyDescent="0.3">
      <c r="A39" s="1">
        <v>5</v>
      </c>
      <c r="B39" t="s">
        <v>55</v>
      </c>
      <c r="C39" t="s">
        <v>10397</v>
      </c>
      <c r="D39" t="s">
        <v>5160</v>
      </c>
      <c r="E39" t="s">
        <v>2243</v>
      </c>
      <c r="F39" t="s">
        <v>4090</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242</v>
      </c>
      <c r="D41" s="1" t="s">
        <v>243</v>
      </c>
      <c r="E41" s="1" t="s">
        <v>244</v>
      </c>
      <c r="F41" s="1" t="s">
        <v>245</v>
      </c>
    </row>
    <row r="42" spans="1:13" x14ac:dyDescent="0.3">
      <c r="A42" s="1">
        <v>0</v>
      </c>
      <c r="B42" t="s">
        <v>63</v>
      </c>
      <c r="C42" t="s">
        <v>8070</v>
      </c>
      <c r="D42" t="s">
        <v>6358</v>
      </c>
      <c r="E42" t="s">
        <v>2204</v>
      </c>
      <c r="F42" t="s">
        <v>1270</v>
      </c>
      <c r="K42" t="str">
        <f>IF(M40&lt;&gt;"", D1 &amp; " has managed to increase " &amp; M40 &amp; " each year since " &amp; C144, "No positive trends")</f>
        <v>No positive trends</v>
      </c>
    </row>
    <row r="43" spans="1:13" x14ac:dyDescent="0.3">
      <c r="A43" s="1">
        <v>1</v>
      </c>
      <c r="B43" t="s">
        <v>66</v>
      </c>
      <c r="C43" t="s">
        <v>9930</v>
      </c>
      <c r="D43" t="s">
        <v>3270</v>
      </c>
      <c r="E43" t="s">
        <v>1039</v>
      </c>
      <c r="F43" t="s">
        <v>3353</v>
      </c>
    </row>
    <row r="44" spans="1:13" x14ac:dyDescent="0.3">
      <c r="A44" s="1">
        <v>2</v>
      </c>
      <c r="B44" t="s">
        <v>69</v>
      </c>
      <c r="C44" t="s">
        <v>65</v>
      </c>
      <c r="D44" t="s">
        <v>3356</v>
      </c>
      <c r="E44" t="s">
        <v>64</v>
      </c>
      <c r="F44" t="s">
        <v>65</v>
      </c>
    </row>
    <row r="45" spans="1:13" x14ac:dyDescent="0.3">
      <c r="A45" s="1">
        <v>3</v>
      </c>
      <c r="B45" t="s">
        <v>72</v>
      </c>
      <c r="C45" t="s">
        <v>2863</v>
      </c>
      <c r="D45" t="s">
        <v>241</v>
      </c>
      <c r="E45" t="s">
        <v>4090</v>
      </c>
      <c r="F45" t="s">
        <v>251</v>
      </c>
    </row>
    <row r="47" spans="1:13" x14ac:dyDescent="0.3">
      <c r="B47" s="1" t="s">
        <v>75</v>
      </c>
      <c r="C47" s="1" t="s">
        <v>36</v>
      </c>
      <c r="D47" s="1" t="s">
        <v>37</v>
      </c>
      <c r="E47" s="1" t="s">
        <v>38</v>
      </c>
      <c r="F47" s="1" t="s">
        <v>39</v>
      </c>
    </row>
    <row r="48" spans="1:13" x14ac:dyDescent="0.3">
      <c r="A48" s="1">
        <v>0</v>
      </c>
      <c r="B48" t="s">
        <v>76</v>
      </c>
      <c r="C48">
        <v>0.76</v>
      </c>
      <c r="D48">
        <v>0.93</v>
      </c>
      <c r="E48">
        <v>3.37</v>
      </c>
      <c r="F48">
        <v>3.65</v>
      </c>
    </row>
    <row r="49" spans="1:14" x14ac:dyDescent="0.3">
      <c r="A49" s="1">
        <v>1</v>
      </c>
      <c r="B49" t="s">
        <v>77</v>
      </c>
      <c r="C49">
        <v>0.76</v>
      </c>
      <c r="D49">
        <v>0.93</v>
      </c>
      <c r="E49">
        <v>3.37</v>
      </c>
      <c r="F49">
        <v>3.65</v>
      </c>
    </row>
    <row r="50" spans="1:14" x14ac:dyDescent="0.3">
      <c r="A50" s="1">
        <v>2</v>
      </c>
      <c r="B50" t="s">
        <v>78</v>
      </c>
      <c r="C50">
        <v>0.76</v>
      </c>
      <c r="D50">
        <v>0.93</v>
      </c>
      <c r="E50">
        <v>3.37</v>
      </c>
      <c r="F50">
        <v>3.65</v>
      </c>
    </row>
    <row r="51" spans="1:14" x14ac:dyDescent="0.3">
      <c r="A51" s="1">
        <v>3</v>
      </c>
      <c r="B51" t="s">
        <v>79</v>
      </c>
      <c r="C51">
        <v>0.76</v>
      </c>
      <c r="D51">
        <v>0.93</v>
      </c>
      <c r="E51">
        <v>3.37</v>
      </c>
      <c r="F51">
        <v>3.65</v>
      </c>
    </row>
    <row r="52" spans="1:14" x14ac:dyDescent="0.3">
      <c r="A52" s="1">
        <v>4</v>
      </c>
      <c r="B52" t="s">
        <v>80</v>
      </c>
      <c r="C52">
        <v>0.78</v>
      </c>
      <c r="D52">
        <v>0.94</v>
      </c>
      <c r="E52">
        <v>3.31</v>
      </c>
      <c r="F52">
        <v>3.62</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10398</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NCR</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4776</v>
      </c>
      <c r="F61">
        <v>0.19</v>
      </c>
      <c r="I61" t="str">
        <f t="shared" si="2"/>
        <v>N/A</v>
      </c>
      <c r="J61">
        <f t="shared" si="3"/>
        <v>5.5999999999999994E-2</v>
      </c>
      <c r="K61">
        <f t="shared" si="4"/>
        <v>0</v>
      </c>
      <c r="L61">
        <f t="shared" si="5"/>
        <v>0</v>
      </c>
      <c r="M61">
        <f t="shared" si="6"/>
        <v>0.19</v>
      </c>
      <c r="N61">
        <f t="shared" si="7"/>
        <v>0</v>
      </c>
    </row>
    <row r="62" spans="1:14" x14ac:dyDescent="0.3">
      <c r="A62" s="1">
        <v>1</v>
      </c>
      <c r="B62" t="s">
        <v>92</v>
      </c>
      <c r="C62" t="s">
        <v>3363</v>
      </c>
      <c r="F62">
        <v>0.21</v>
      </c>
      <c r="I62" t="str">
        <f t="shared" si="2"/>
        <v>N/A</v>
      </c>
      <c r="J62">
        <f t="shared" si="3"/>
        <v>6.9000000000000006E-2</v>
      </c>
      <c r="K62">
        <f t="shared" si="4"/>
        <v>0</v>
      </c>
      <c r="L62">
        <f t="shared" si="5"/>
        <v>0</v>
      </c>
      <c r="M62">
        <f t="shared" si="6"/>
        <v>0.21</v>
      </c>
      <c r="N62">
        <f t="shared" si="7"/>
        <v>0</v>
      </c>
    </row>
    <row r="63" spans="1:14" x14ac:dyDescent="0.3">
      <c r="A63" s="1">
        <v>2</v>
      </c>
      <c r="B63" t="s">
        <v>94</v>
      </c>
      <c r="C63" t="s">
        <v>1785</v>
      </c>
      <c r="F63">
        <v>0.08</v>
      </c>
      <c r="I63" t="str">
        <f t="shared" si="2"/>
        <v>N/A</v>
      </c>
      <c r="J63">
        <f t="shared" si="3"/>
        <v>0.11599999999999999</v>
      </c>
      <c r="K63">
        <f t="shared" si="4"/>
        <v>0</v>
      </c>
      <c r="L63">
        <f t="shared" si="5"/>
        <v>0</v>
      </c>
      <c r="M63">
        <f t="shared" si="6"/>
        <v>0.08</v>
      </c>
      <c r="N63">
        <f t="shared" si="7"/>
        <v>0</v>
      </c>
    </row>
    <row r="64" spans="1:14" x14ac:dyDescent="0.3">
      <c r="A64" s="1">
        <v>3</v>
      </c>
      <c r="B64" t="s">
        <v>96</v>
      </c>
      <c r="C64" t="s">
        <v>4380</v>
      </c>
      <c r="F64">
        <v>0.12</v>
      </c>
      <c r="I64" t="str">
        <f t="shared" si="2"/>
        <v>N/A</v>
      </c>
      <c r="J64">
        <f t="shared" si="3"/>
        <v>8.3000000000000004E-2</v>
      </c>
      <c r="K64">
        <f t="shared" si="4"/>
        <v>0</v>
      </c>
      <c r="L64">
        <f t="shared" si="5"/>
        <v>0</v>
      </c>
      <c r="M64">
        <f t="shared" si="6"/>
        <v>0.12</v>
      </c>
      <c r="N64">
        <f t="shared" si="7"/>
        <v>0</v>
      </c>
    </row>
    <row r="65" spans="1:14" x14ac:dyDescent="0.3">
      <c r="A65" s="1">
        <v>4</v>
      </c>
      <c r="B65" t="s">
        <v>98</v>
      </c>
      <c r="C65" t="s">
        <v>255</v>
      </c>
      <c r="F65">
        <v>0.09</v>
      </c>
      <c r="I65" t="str">
        <f t="shared" si="2"/>
        <v>N/A</v>
      </c>
      <c r="J65">
        <f t="shared" si="3"/>
        <v>0.15</v>
      </c>
      <c r="K65">
        <f t="shared" si="4"/>
        <v>0</v>
      </c>
      <c r="L65">
        <f t="shared" si="5"/>
        <v>0</v>
      </c>
      <c r="M65">
        <f t="shared" si="6"/>
        <v>0.09</v>
      </c>
      <c r="N65">
        <f t="shared" si="7"/>
        <v>0</v>
      </c>
    </row>
    <row r="66" spans="1:14" x14ac:dyDescent="0.3">
      <c r="A66" s="1">
        <v>5</v>
      </c>
      <c r="B66" t="s">
        <v>100</v>
      </c>
      <c r="C66" t="s">
        <v>10399</v>
      </c>
      <c r="I66" t="str">
        <f t="shared" si="2"/>
        <v>N/A</v>
      </c>
      <c r="J66">
        <f t="shared" si="3"/>
        <v>3.9600000000000003E-2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7150</v>
      </c>
      <c r="I68" t="str">
        <f t="shared" si="2"/>
        <v>N/A</v>
      </c>
      <c r="J68">
        <f t="shared" si="3"/>
        <v>4980000000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10391</v>
      </c>
      <c r="I70" t="str">
        <f t="shared" si="2"/>
        <v>N/A</v>
      </c>
      <c r="J70" t="str">
        <f t="shared" si="3"/>
        <v>28.73</v>
      </c>
      <c r="K70">
        <f t="shared" si="4"/>
        <v>0</v>
      </c>
      <c r="L70">
        <f t="shared" si="5"/>
        <v>0</v>
      </c>
      <c r="M70">
        <f t="shared" si="6"/>
        <v>0</v>
      </c>
      <c r="N70">
        <f t="shared" si="7"/>
        <v>0</v>
      </c>
    </row>
    <row r="71" spans="1:14" x14ac:dyDescent="0.3">
      <c r="A71" s="1">
        <v>3</v>
      </c>
      <c r="B71" t="s">
        <v>105</v>
      </c>
      <c r="C71" t="s">
        <v>10400</v>
      </c>
      <c r="I71" t="str">
        <f t="shared" si="2"/>
        <v>N/A</v>
      </c>
      <c r="J71" t="str">
        <f t="shared" si="3"/>
        <v>11.25</v>
      </c>
      <c r="K71">
        <f t="shared" si="4"/>
        <v>0</v>
      </c>
      <c r="L71">
        <f t="shared" si="5"/>
        <v>0</v>
      </c>
      <c r="M71">
        <f t="shared" si="6"/>
        <v>0</v>
      </c>
      <c r="N71">
        <f t="shared" si="7"/>
        <v>0</v>
      </c>
    </row>
    <row r="72" spans="1:14" x14ac:dyDescent="0.3">
      <c r="A72" s="1">
        <v>4</v>
      </c>
      <c r="B72" t="s">
        <v>107</v>
      </c>
      <c r="C72" t="s">
        <v>6225</v>
      </c>
      <c r="I72" t="str">
        <f t="shared" si="2"/>
        <v>N/A</v>
      </c>
      <c r="J72" t="str">
        <f t="shared" si="3"/>
        <v>0.82</v>
      </c>
      <c r="K72">
        <f t="shared" si="4"/>
        <v>0</v>
      </c>
      <c r="L72">
        <f t="shared" si="5"/>
        <v>0</v>
      </c>
      <c r="M72">
        <f t="shared" si="6"/>
        <v>0</v>
      </c>
      <c r="N72">
        <f t="shared" si="7"/>
        <v>0</v>
      </c>
    </row>
    <row r="73" spans="1:14" x14ac:dyDescent="0.3">
      <c r="A73" s="1">
        <v>5</v>
      </c>
      <c r="B73" t="s">
        <v>109</v>
      </c>
      <c r="C73" t="s">
        <v>4569</v>
      </c>
      <c r="I73" t="str">
        <f t="shared" si="2"/>
        <v>N/A</v>
      </c>
      <c r="J73" t="str">
        <f t="shared" si="3"/>
        <v>0.76</v>
      </c>
      <c r="K73">
        <f t="shared" si="4"/>
        <v>0</v>
      </c>
      <c r="L73">
        <f t="shared" si="5"/>
        <v>0</v>
      </c>
      <c r="M73">
        <f t="shared" si="6"/>
        <v>0</v>
      </c>
      <c r="N73">
        <f t="shared" si="7"/>
        <v>0</v>
      </c>
    </row>
    <row r="74" spans="1:14" x14ac:dyDescent="0.3">
      <c r="A74" s="1">
        <v>6</v>
      </c>
      <c r="B74" t="s">
        <v>111</v>
      </c>
      <c r="C74" t="s">
        <v>10401</v>
      </c>
      <c r="I74" t="str">
        <f t="shared" si="2"/>
        <v>N/A</v>
      </c>
      <c r="J74" t="str">
        <f t="shared" si="3"/>
        <v>9.39</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5881</v>
      </c>
      <c r="I81" t="str">
        <f t="shared" si="2"/>
        <v>N/A</v>
      </c>
      <c r="J81">
        <f t="shared" si="3"/>
        <v>4.4900000000000002E-2</v>
      </c>
      <c r="K81">
        <f t="shared" si="4"/>
        <v>0</v>
      </c>
      <c r="L81">
        <f t="shared" si="5"/>
        <v>0</v>
      </c>
      <c r="M81">
        <f t="shared" si="6"/>
        <v>0</v>
      </c>
      <c r="N81">
        <f t="shared" si="7"/>
        <v>0</v>
      </c>
    </row>
    <row r="82" spans="1:14" x14ac:dyDescent="0.3">
      <c r="A82" s="1">
        <v>1</v>
      </c>
      <c r="B82" t="s">
        <v>121</v>
      </c>
      <c r="C82" t="s">
        <v>10402</v>
      </c>
      <c r="I82" t="str">
        <f t="shared" si="2"/>
        <v>N/A</v>
      </c>
      <c r="J82">
        <f t="shared" si="3"/>
        <v>9.8800000000000013E-2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7845</v>
      </c>
      <c r="I84" t="str">
        <f t="shared" si="2"/>
        <v>N/A</v>
      </c>
      <c r="J84">
        <f t="shared" si="3"/>
        <v>5.2499999999999998E-2</v>
      </c>
      <c r="K84">
        <f t="shared" si="4"/>
        <v>0</v>
      </c>
      <c r="L84">
        <f t="shared" si="5"/>
        <v>0</v>
      </c>
      <c r="M84">
        <f t="shared" si="6"/>
        <v>0</v>
      </c>
      <c r="N84">
        <f t="shared" si="7"/>
        <v>0</v>
      </c>
    </row>
    <row r="85" spans="1:14" x14ac:dyDescent="0.3">
      <c r="A85" s="1">
        <v>1</v>
      </c>
      <c r="B85" t="s">
        <v>124</v>
      </c>
      <c r="C85" t="s">
        <v>10403</v>
      </c>
      <c r="I85" t="str">
        <f t="shared" si="2"/>
        <v>N/A</v>
      </c>
      <c r="J85">
        <f t="shared" si="3"/>
        <v>0.23269999999999999</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10404</v>
      </c>
      <c r="I87" t="str">
        <f t="shared" si="2"/>
        <v>N/A</v>
      </c>
      <c r="J87">
        <f t="shared" si="3"/>
        <v>6580000000</v>
      </c>
      <c r="K87">
        <f t="shared" si="4"/>
        <v>0</v>
      </c>
      <c r="L87">
        <f t="shared" si="5"/>
        <v>0</v>
      </c>
      <c r="M87">
        <f t="shared" si="6"/>
        <v>0</v>
      </c>
      <c r="N87">
        <f t="shared" si="7"/>
        <v>0</v>
      </c>
    </row>
    <row r="88" spans="1:14" x14ac:dyDescent="0.3">
      <c r="A88" s="1">
        <v>1</v>
      </c>
      <c r="B88" t="s">
        <v>128</v>
      </c>
      <c r="C88" t="s">
        <v>10405</v>
      </c>
      <c r="I88" t="str">
        <f t="shared" si="2"/>
        <v>N/A</v>
      </c>
      <c r="J88" t="str">
        <f t="shared" si="3"/>
        <v>53.17</v>
      </c>
      <c r="K88">
        <f t="shared" si="4"/>
        <v>0</v>
      </c>
      <c r="L88">
        <f t="shared" si="5"/>
        <v>0</v>
      </c>
      <c r="M88">
        <f t="shared" si="6"/>
        <v>0</v>
      </c>
      <c r="N88">
        <f t="shared" si="7"/>
        <v>0</v>
      </c>
    </row>
    <row r="89" spans="1:14" x14ac:dyDescent="0.3">
      <c r="A89" s="1">
        <v>2</v>
      </c>
      <c r="B89" t="s">
        <v>130</v>
      </c>
      <c r="C89" t="s">
        <v>10406</v>
      </c>
      <c r="I89" t="str">
        <f t="shared" si="2"/>
        <v>N/A</v>
      </c>
      <c r="J89">
        <f t="shared" si="3"/>
        <v>2.4E-2</v>
      </c>
      <c r="K89">
        <f t="shared" si="4"/>
        <v>0</v>
      </c>
      <c r="L89">
        <f t="shared" si="5"/>
        <v>0</v>
      </c>
      <c r="M89">
        <f t="shared" si="6"/>
        <v>0</v>
      </c>
      <c r="N89">
        <f t="shared" si="7"/>
        <v>0</v>
      </c>
    </row>
    <row r="90" spans="1:14" x14ac:dyDescent="0.3">
      <c r="A90" s="1">
        <v>3</v>
      </c>
      <c r="B90" t="s">
        <v>132</v>
      </c>
      <c r="C90" t="s">
        <v>3870</v>
      </c>
      <c r="I90" t="str">
        <f t="shared" si="2"/>
        <v>N/A</v>
      </c>
      <c r="J90">
        <f t="shared" si="3"/>
        <v>1780000000</v>
      </c>
      <c r="K90">
        <f t="shared" si="4"/>
        <v>0</v>
      </c>
      <c r="L90">
        <f t="shared" si="5"/>
        <v>0</v>
      </c>
      <c r="M90">
        <f t="shared" si="6"/>
        <v>0</v>
      </c>
      <c r="N90">
        <f t="shared" si="7"/>
        <v>0</v>
      </c>
    </row>
    <row r="91" spans="1:14" x14ac:dyDescent="0.3">
      <c r="A91" s="1">
        <v>4</v>
      </c>
      <c r="B91" t="s">
        <v>134</v>
      </c>
      <c r="C91" t="s">
        <v>10407</v>
      </c>
      <c r="I91" t="str">
        <f t="shared" si="2"/>
        <v>N/A</v>
      </c>
      <c r="J91">
        <f t="shared" si="3"/>
        <v>872000000</v>
      </c>
      <c r="K91">
        <f t="shared" si="4"/>
        <v>0</v>
      </c>
      <c r="L91">
        <f t="shared" si="5"/>
        <v>0</v>
      </c>
      <c r="M91">
        <f t="shared" si="6"/>
        <v>0</v>
      </c>
      <c r="N91">
        <f t="shared" si="7"/>
        <v>0</v>
      </c>
    </row>
    <row r="92" spans="1:14" x14ac:dyDescent="0.3">
      <c r="A92" s="1">
        <v>5</v>
      </c>
      <c r="B92" t="s">
        <v>136</v>
      </c>
      <c r="C92" t="s">
        <v>10408</v>
      </c>
      <c r="I92" t="str">
        <f t="shared" si="2"/>
        <v>N/A</v>
      </c>
      <c r="J92">
        <f t="shared" si="3"/>
        <v>196000000</v>
      </c>
      <c r="K92">
        <f t="shared" si="4"/>
        <v>0</v>
      </c>
      <c r="L92">
        <f t="shared" si="5"/>
        <v>0</v>
      </c>
      <c r="M92">
        <f t="shared" si="6"/>
        <v>0</v>
      </c>
      <c r="N92">
        <f t="shared" si="7"/>
        <v>0</v>
      </c>
    </row>
    <row r="93" spans="1:14" x14ac:dyDescent="0.3">
      <c r="A93" s="1">
        <v>6</v>
      </c>
      <c r="B93" t="s">
        <v>138</v>
      </c>
      <c r="C93" t="s">
        <v>3552</v>
      </c>
      <c r="I93" t="str">
        <f t="shared" si="2"/>
        <v>N/A</v>
      </c>
      <c r="J93" t="str">
        <f t="shared" si="3"/>
        <v>1.43</v>
      </c>
      <c r="K93">
        <f t="shared" si="4"/>
        <v>0</v>
      </c>
      <c r="L93">
        <f t="shared" si="5"/>
        <v>0</v>
      </c>
      <c r="M93">
        <f t="shared" si="6"/>
        <v>0</v>
      </c>
      <c r="N93">
        <f t="shared" si="7"/>
        <v>0</v>
      </c>
    </row>
    <row r="94" spans="1:14" x14ac:dyDescent="0.3">
      <c r="A94" s="1">
        <v>7</v>
      </c>
      <c r="B94" t="s">
        <v>139</v>
      </c>
      <c r="C94" t="s">
        <v>10409</v>
      </c>
      <c r="I94" t="str">
        <f t="shared" si="2"/>
        <v>N/A</v>
      </c>
      <c r="J94">
        <f t="shared" si="3"/>
        <v>0.78099999999999992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10410</v>
      </c>
      <c r="I96" t="str">
        <f t="shared" si="2"/>
        <v>N/A</v>
      </c>
      <c r="J96">
        <f t="shared" si="3"/>
        <v>401000000</v>
      </c>
      <c r="K96">
        <f t="shared" si="4"/>
        <v>0</v>
      </c>
      <c r="L96">
        <f t="shared" si="5"/>
        <v>0</v>
      </c>
      <c r="M96">
        <f t="shared" si="6"/>
        <v>0</v>
      </c>
      <c r="N96">
        <f t="shared" si="7"/>
        <v>0</v>
      </c>
    </row>
    <row r="97" spans="1:14" x14ac:dyDescent="0.3">
      <c r="A97" s="1">
        <v>1</v>
      </c>
      <c r="B97" t="s">
        <v>142</v>
      </c>
      <c r="C97" t="s">
        <v>5615</v>
      </c>
      <c r="I97" t="str">
        <f t="shared" si="2"/>
        <v>N/A</v>
      </c>
      <c r="J97" t="str">
        <f t="shared" si="3"/>
        <v>3.31</v>
      </c>
      <c r="K97">
        <f t="shared" si="4"/>
        <v>0</v>
      </c>
      <c r="L97">
        <f t="shared" si="5"/>
        <v>0</v>
      </c>
      <c r="M97">
        <f t="shared" si="6"/>
        <v>0</v>
      </c>
      <c r="N97">
        <f t="shared" si="7"/>
        <v>0</v>
      </c>
    </row>
    <row r="98" spans="1:14" x14ac:dyDescent="0.3">
      <c r="A98" s="1">
        <v>2</v>
      </c>
      <c r="B98" t="s">
        <v>144</v>
      </c>
      <c r="C98" t="s">
        <v>3341</v>
      </c>
      <c r="I98" t="str">
        <f t="shared" si="2"/>
        <v>N/A</v>
      </c>
      <c r="J98">
        <f t="shared" si="3"/>
        <v>3330000000</v>
      </c>
      <c r="K98">
        <f t="shared" si="4"/>
        <v>0</v>
      </c>
      <c r="L98">
        <f t="shared" si="5"/>
        <v>0</v>
      </c>
      <c r="M98">
        <f t="shared" si="6"/>
        <v>0</v>
      </c>
      <c r="N98">
        <f t="shared" si="7"/>
        <v>0</v>
      </c>
    </row>
    <row r="99" spans="1:14" x14ac:dyDescent="0.3">
      <c r="A99" s="1">
        <v>3</v>
      </c>
      <c r="B99" t="s">
        <v>146</v>
      </c>
      <c r="C99" t="s">
        <v>10411</v>
      </c>
      <c r="I99" t="str">
        <f t="shared" si="2"/>
        <v>N/A</v>
      </c>
      <c r="J99" t="str">
        <f t="shared" si="3"/>
        <v>251.17</v>
      </c>
      <c r="K99">
        <f t="shared" si="4"/>
        <v>0</v>
      </c>
      <c r="L99">
        <f t="shared" si="5"/>
        <v>0</v>
      </c>
      <c r="M99">
        <f t="shared" si="6"/>
        <v>0</v>
      </c>
      <c r="N99">
        <f t="shared" si="7"/>
        <v>0</v>
      </c>
    </row>
    <row r="100" spans="1:14" x14ac:dyDescent="0.3">
      <c r="A100" s="1">
        <v>4</v>
      </c>
      <c r="B100" t="s">
        <v>148</v>
      </c>
      <c r="C100" t="s">
        <v>3223</v>
      </c>
      <c r="I100" t="str">
        <f t="shared" si="2"/>
        <v>N/A</v>
      </c>
      <c r="J100" t="str">
        <f t="shared" si="3"/>
        <v>1.29</v>
      </c>
      <c r="K100">
        <f t="shared" si="4"/>
        <v>0</v>
      </c>
      <c r="L100">
        <f t="shared" si="5"/>
        <v>0</v>
      </c>
      <c r="M100">
        <f t="shared" si="6"/>
        <v>0</v>
      </c>
      <c r="N100">
        <f t="shared" si="7"/>
        <v>0</v>
      </c>
    </row>
    <row r="101" spans="1:14" x14ac:dyDescent="0.3">
      <c r="A101" s="1">
        <v>5</v>
      </c>
      <c r="B101" t="s">
        <v>149</v>
      </c>
      <c r="C101" t="s">
        <v>10412</v>
      </c>
      <c r="I101" t="str">
        <f t="shared" si="2"/>
        <v>N/A</v>
      </c>
      <c r="J101" t="str">
        <f t="shared" si="3"/>
        <v>4.37</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10413</v>
      </c>
      <c r="I103" t="str">
        <f t="shared" si="2"/>
        <v>N/A</v>
      </c>
      <c r="J103">
        <f t="shared" si="3"/>
        <v>884000000</v>
      </c>
      <c r="K103">
        <f t="shared" si="4"/>
        <v>0</v>
      </c>
      <c r="L103">
        <f t="shared" si="5"/>
        <v>0</v>
      </c>
      <c r="M103">
        <f t="shared" si="6"/>
        <v>0</v>
      </c>
      <c r="N103">
        <f t="shared" si="7"/>
        <v>0</v>
      </c>
    </row>
    <row r="104" spans="1:14" x14ac:dyDescent="0.3">
      <c r="A104" s="1">
        <v>1</v>
      </c>
      <c r="B104" t="s">
        <v>152</v>
      </c>
      <c r="C104" t="s">
        <v>10414</v>
      </c>
      <c r="I104" t="str">
        <f t="shared" si="2"/>
        <v>N/A</v>
      </c>
      <c r="J104">
        <f t="shared" si="3"/>
        <v>640370000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6836</v>
      </c>
      <c r="I106" t="str">
        <f t="shared" si="2"/>
        <v>N/A</v>
      </c>
      <c r="J106" t="str">
        <f t="shared" si="3"/>
        <v>2.44</v>
      </c>
      <c r="K106">
        <f t="shared" si="4"/>
        <v>0</v>
      </c>
      <c r="L106">
        <f t="shared" si="5"/>
        <v>0</v>
      </c>
      <c r="M106">
        <f t="shared" si="6"/>
        <v>0</v>
      </c>
      <c r="N106">
        <f t="shared" si="7"/>
        <v>0</v>
      </c>
    </row>
    <row r="107" spans="1:14" x14ac:dyDescent="0.3">
      <c r="A107" s="1">
        <v>1</v>
      </c>
      <c r="B107" t="s">
        <v>153</v>
      </c>
      <c r="C107" t="s">
        <v>10415</v>
      </c>
      <c r="I107" t="str">
        <f t="shared" si="2"/>
        <v>N/A</v>
      </c>
      <c r="J107">
        <f t="shared" si="3"/>
        <v>0.34689999999999999</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10416</v>
      </c>
      <c r="I109" t="str">
        <f t="shared" si="2"/>
        <v>N/A</v>
      </c>
      <c r="J109" t="str">
        <f t="shared" si="3"/>
        <v>49.90</v>
      </c>
      <c r="K109">
        <f t="shared" si="4"/>
        <v>0</v>
      </c>
      <c r="L109">
        <f t="shared" si="5"/>
        <v>0</v>
      </c>
      <c r="M109">
        <f t="shared" si="6"/>
        <v>0</v>
      </c>
      <c r="N109">
        <f t="shared" si="7"/>
        <v>0</v>
      </c>
    </row>
    <row r="110" spans="1:14" x14ac:dyDescent="0.3">
      <c r="A110" s="1">
        <v>4</v>
      </c>
      <c r="B110" t="s">
        <v>159</v>
      </c>
      <c r="C110" t="s">
        <v>10417</v>
      </c>
      <c r="I110" t="str">
        <f t="shared" si="2"/>
        <v>N/A</v>
      </c>
      <c r="J110" t="str">
        <f t="shared" si="3"/>
        <v>26.21</v>
      </c>
      <c r="K110">
        <f t="shared" si="4"/>
        <v>0</v>
      </c>
      <c r="L110">
        <f t="shared" si="5"/>
        <v>0</v>
      </c>
      <c r="M110">
        <f t="shared" si="6"/>
        <v>0</v>
      </c>
      <c r="N110">
        <f t="shared" si="7"/>
        <v>0</v>
      </c>
    </row>
    <row r="111" spans="1:14" x14ac:dyDescent="0.3">
      <c r="A111" s="1">
        <v>5</v>
      </c>
      <c r="B111" t="s">
        <v>161</v>
      </c>
      <c r="C111" t="s">
        <v>10418</v>
      </c>
      <c r="I111" t="str">
        <f t="shared" si="2"/>
        <v>N/A</v>
      </c>
      <c r="J111" t="str">
        <f t="shared" si="3"/>
        <v>40.17</v>
      </c>
      <c r="K111">
        <f t="shared" si="4"/>
        <v>0</v>
      </c>
      <c r="L111">
        <f t="shared" si="5"/>
        <v>0</v>
      </c>
      <c r="M111">
        <f t="shared" si="6"/>
        <v>0</v>
      </c>
      <c r="N111">
        <f t="shared" si="7"/>
        <v>0</v>
      </c>
    </row>
    <row r="112" spans="1:14" x14ac:dyDescent="0.3">
      <c r="A112" s="1">
        <v>6</v>
      </c>
      <c r="B112" t="s">
        <v>163</v>
      </c>
      <c r="C112" t="s">
        <v>10419</v>
      </c>
      <c r="I112" t="str">
        <f t="shared" si="2"/>
        <v>N/A</v>
      </c>
      <c r="J112" t="str">
        <f t="shared" si="3"/>
        <v>42.81</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4134</v>
      </c>
      <c r="I114" t="str">
        <f t="shared" si="2"/>
        <v>N/A</v>
      </c>
      <c r="J114">
        <f t="shared" si="3"/>
        <v>1350000</v>
      </c>
      <c r="K114">
        <f t="shared" si="4"/>
        <v>0</v>
      </c>
      <c r="L114">
        <f t="shared" si="5"/>
        <v>0</v>
      </c>
      <c r="M114">
        <f t="shared" si="6"/>
        <v>0</v>
      </c>
      <c r="N114">
        <f t="shared" si="7"/>
        <v>0</v>
      </c>
    </row>
    <row r="115" spans="1:14" x14ac:dyDescent="0.3">
      <c r="A115" s="1">
        <v>1</v>
      </c>
      <c r="B115" t="s">
        <v>167</v>
      </c>
      <c r="C115" t="s">
        <v>10420</v>
      </c>
      <c r="I115" t="str">
        <f t="shared" si="2"/>
        <v>N/A</v>
      </c>
      <c r="J115" t="str">
        <f t="shared" si="3"/>
        <v>929k</v>
      </c>
      <c r="K115">
        <f t="shared" si="4"/>
        <v>0</v>
      </c>
      <c r="L115">
        <f t="shared" si="5"/>
        <v>0</v>
      </c>
      <c r="M115">
        <f t="shared" si="6"/>
        <v>0</v>
      </c>
      <c r="N115">
        <f t="shared" si="7"/>
        <v>0</v>
      </c>
    </row>
    <row r="116" spans="1:14" x14ac:dyDescent="0.3">
      <c r="A116" s="1">
        <v>2</v>
      </c>
      <c r="B116" t="s">
        <v>169</v>
      </c>
      <c r="C116" t="s">
        <v>10421</v>
      </c>
      <c r="I116" t="str">
        <f t="shared" si="2"/>
        <v>N/A</v>
      </c>
      <c r="J116">
        <f t="shared" si="3"/>
        <v>121200000</v>
      </c>
      <c r="K116">
        <f t="shared" si="4"/>
        <v>0</v>
      </c>
      <c r="L116">
        <f t="shared" si="5"/>
        <v>0</v>
      </c>
      <c r="M116">
        <f t="shared" si="6"/>
        <v>0</v>
      </c>
      <c r="N116">
        <f t="shared" si="7"/>
        <v>0</v>
      </c>
    </row>
    <row r="117" spans="1:14" x14ac:dyDescent="0.3">
      <c r="A117" s="1">
        <v>3</v>
      </c>
      <c r="B117" t="s">
        <v>171</v>
      </c>
      <c r="C117" t="s">
        <v>10422</v>
      </c>
      <c r="I117" t="str">
        <f t="shared" si="2"/>
        <v>N/A</v>
      </c>
      <c r="J117">
        <f t="shared" si="3"/>
        <v>120670000</v>
      </c>
      <c r="K117">
        <f t="shared" si="4"/>
        <v>0</v>
      </c>
      <c r="L117">
        <f t="shared" si="5"/>
        <v>0</v>
      </c>
      <c r="M117">
        <f t="shared" si="6"/>
        <v>0</v>
      </c>
      <c r="N117">
        <f t="shared" si="7"/>
        <v>0</v>
      </c>
    </row>
    <row r="118" spans="1:14" x14ac:dyDescent="0.3">
      <c r="A118" s="1">
        <v>4</v>
      </c>
      <c r="B118" t="s">
        <v>173</v>
      </c>
      <c r="C118" t="s">
        <v>10423</v>
      </c>
      <c r="I118" t="str">
        <f t="shared" si="2"/>
        <v>N/A</v>
      </c>
      <c r="J118">
        <f t="shared" si="3"/>
        <v>8.6999999999999994E-3</v>
      </c>
      <c r="K118">
        <f t="shared" si="4"/>
        <v>0</v>
      </c>
      <c r="L118">
        <f t="shared" si="5"/>
        <v>0</v>
      </c>
      <c r="M118">
        <f t="shared" si="6"/>
        <v>0</v>
      </c>
      <c r="N118">
        <f t="shared" si="7"/>
        <v>0</v>
      </c>
    </row>
    <row r="119" spans="1:14" x14ac:dyDescent="0.3">
      <c r="A119" s="1">
        <v>5</v>
      </c>
      <c r="B119" t="s">
        <v>174</v>
      </c>
      <c r="C119" t="s">
        <v>10424</v>
      </c>
      <c r="I119" t="str">
        <f t="shared" si="2"/>
        <v>N/A</v>
      </c>
      <c r="J119">
        <f t="shared" si="3"/>
        <v>0.872</v>
      </c>
      <c r="K119">
        <f t="shared" si="4"/>
        <v>0</v>
      </c>
      <c r="L119">
        <f t="shared" si="5"/>
        <v>0</v>
      </c>
      <c r="M119">
        <f t="shared" si="6"/>
        <v>0</v>
      </c>
      <c r="N119">
        <f t="shared" si="7"/>
        <v>0</v>
      </c>
    </row>
    <row r="120" spans="1:14" x14ac:dyDescent="0.3">
      <c r="A120" s="1">
        <v>6</v>
      </c>
      <c r="B120" t="s">
        <v>175</v>
      </c>
      <c r="C120" t="s">
        <v>10425</v>
      </c>
      <c r="I120" t="str">
        <f t="shared" si="2"/>
        <v>N/A</v>
      </c>
      <c r="J120">
        <f t="shared" si="3"/>
        <v>6130000</v>
      </c>
      <c r="K120">
        <f t="shared" si="4"/>
        <v>0</v>
      </c>
      <c r="L120">
        <f t="shared" si="5"/>
        <v>0</v>
      </c>
      <c r="M120">
        <f t="shared" si="6"/>
        <v>0</v>
      </c>
      <c r="N120">
        <f t="shared" si="7"/>
        <v>0</v>
      </c>
    </row>
    <row r="121" spans="1:14" x14ac:dyDescent="0.3">
      <c r="A121" s="1">
        <v>7</v>
      </c>
      <c r="B121" t="s">
        <v>176</v>
      </c>
      <c r="C121" t="s">
        <v>10426</v>
      </c>
      <c r="I121" t="str">
        <f t="shared" si="2"/>
        <v>N/A</v>
      </c>
      <c r="J121" t="str">
        <f t="shared" si="3"/>
        <v>5.64</v>
      </c>
      <c r="K121">
        <f t="shared" si="4"/>
        <v>0</v>
      </c>
      <c r="L121">
        <f t="shared" si="5"/>
        <v>0</v>
      </c>
      <c r="M121">
        <f t="shared" si="6"/>
        <v>0</v>
      </c>
      <c r="N121">
        <f t="shared" si="7"/>
        <v>0</v>
      </c>
    </row>
    <row r="122" spans="1:14" x14ac:dyDescent="0.3">
      <c r="A122" s="1">
        <v>8</v>
      </c>
      <c r="B122" t="s">
        <v>177</v>
      </c>
      <c r="C122" t="s">
        <v>7709</v>
      </c>
      <c r="I122" t="str">
        <f t="shared" si="2"/>
        <v>N/A</v>
      </c>
      <c r="J122">
        <f t="shared" si="3"/>
        <v>5.5800000000000002E-2</v>
      </c>
      <c r="K122">
        <f t="shared" si="4"/>
        <v>0</v>
      </c>
      <c r="L122">
        <f t="shared" si="5"/>
        <v>0</v>
      </c>
      <c r="M122">
        <f t="shared" si="6"/>
        <v>0</v>
      </c>
      <c r="N122">
        <f t="shared" si="7"/>
        <v>0</v>
      </c>
    </row>
    <row r="123" spans="1:14" x14ac:dyDescent="0.3">
      <c r="A123" s="1">
        <v>9</v>
      </c>
      <c r="B123" t="s">
        <v>178</v>
      </c>
      <c r="C123" t="s">
        <v>5581</v>
      </c>
      <c r="I123" t="str">
        <f t="shared" si="2"/>
        <v>N/A</v>
      </c>
      <c r="J123">
        <f t="shared" si="3"/>
        <v>7810000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I127" t="str">
        <f t="shared" si="8"/>
        <v>N/A</v>
      </c>
      <c r="J127">
        <f t="shared" si="9"/>
        <v>0</v>
      </c>
      <c r="K127">
        <f t="shared" si="10"/>
        <v>0</v>
      </c>
      <c r="L127">
        <f t="shared" si="11"/>
        <v>0</v>
      </c>
      <c r="M127">
        <f t="shared" si="12"/>
        <v>0</v>
      </c>
      <c r="N127">
        <f t="shared" si="13"/>
        <v>0</v>
      </c>
    </row>
    <row r="128" spans="1:14" x14ac:dyDescent="0.3">
      <c r="A128" s="1">
        <v>3</v>
      </c>
      <c r="B128" t="s">
        <v>183</v>
      </c>
      <c r="I128" t="str">
        <f t="shared" si="8"/>
        <v>N/A</v>
      </c>
      <c r="J128">
        <f t="shared" si="9"/>
        <v>0</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10427</v>
      </c>
      <c r="I134" t="str">
        <f t="shared" si="8"/>
        <v>N/A</v>
      </c>
      <c r="J134" t="str">
        <f t="shared" si="9"/>
        <v>Jan 24, 2005</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10428</v>
      </c>
      <c r="C138" t="s">
        <v>6283</v>
      </c>
      <c r="D138" t="s">
        <v>2779</v>
      </c>
      <c r="F138">
        <v>53</v>
      </c>
      <c r="I138" t="str">
        <f t="shared" si="8"/>
        <v>N/A</v>
      </c>
      <c r="J138" t="str">
        <f t="shared" si="9"/>
        <v>Chairman and Chief Exec. Officer</v>
      </c>
      <c r="K138">
        <f t="shared" si="10"/>
        <v>4190000.0000000005</v>
      </c>
      <c r="L138">
        <f t="shared" si="11"/>
        <v>0</v>
      </c>
      <c r="M138">
        <f t="shared" si="12"/>
        <v>53</v>
      </c>
      <c r="N138">
        <f t="shared" si="13"/>
        <v>0</v>
      </c>
    </row>
    <row r="139" spans="1:14" x14ac:dyDescent="0.3">
      <c r="A139" s="1">
        <v>1</v>
      </c>
      <c r="B139" t="s">
        <v>10429</v>
      </c>
      <c r="C139" t="s">
        <v>10430</v>
      </c>
      <c r="D139" t="s">
        <v>10431</v>
      </c>
      <c r="F139">
        <v>46</v>
      </c>
      <c r="I139" t="str">
        <f t="shared" si="8"/>
        <v>N/A</v>
      </c>
      <c r="J139" t="str">
        <f t="shared" si="9"/>
        <v>Pres and Chief Operating Officer</v>
      </c>
      <c r="K139" t="str">
        <f t="shared" si="10"/>
        <v>396.38k</v>
      </c>
      <c r="L139">
        <f t="shared" si="11"/>
        <v>0</v>
      </c>
      <c r="M139">
        <f t="shared" si="12"/>
        <v>46</v>
      </c>
      <c r="N139">
        <f t="shared" si="13"/>
        <v>0</v>
      </c>
    </row>
    <row r="140" spans="1:14" x14ac:dyDescent="0.3">
      <c r="A140" s="1">
        <v>2</v>
      </c>
      <c r="B140" t="s">
        <v>10432</v>
      </c>
      <c r="C140" t="s">
        <v>10433</v>
      </c>
      <c r="D140" t="s">
        <v>9632</v>
      </c>
      <c r="F140">
        <v>53</v>
      </c>
      <c r="I140" t="str">
        <f t="shared" si="8"/>
        <v>N/A</v>
      </c>
      <c r="J140" t="str">
        <f t="shared" si="9"/>
        <v>Chief Financial Officer, Chief Accounting Officer and Exec. VP</v>
      </c>
      <c r="K140">
        <f t="shared" si="10"/>
        <v>1570000</v>
      </c>
      <c r="L140">
        <f t="shared" si="11"/>
        <v>0</v>
      </c>
      <c r="M140">
        <f t="shared" si="12"/>
        <v>53</v>
      </c>
      <c r="N140">
        <f t="shared" si="13"/>
        <v>0</v>
      </c>
    </row>
    <row r="141" spans="1:14" x14ac:dyDescent="0.3">
      <c r="A141" s="1">
        <v>3</v>
      </c>
      <c r="B141" t="s">
        <v>10434</v>
      </c>
      <c r="C141" t="s">
        <v>10435</v>
      </c>
      <c r="D141" t="s">
        <v>2422</v>
      </c>
      <c r="F141">
        <v>58</v>
      </c>
      <c r="I141" t="str">
        <f t="shared" si="8"/>
        <v>N/A</v>
      </c>
      <c r="J141" t="str">
        <f t="shared" si="9"/>
        <v>Exec. VP of Global Services, Telecom &amp; Technology and Enterprise Quality</v>
      </c>
      <c r="K141">
        <f t="shared" si="10"/>
        <v>1580000</v>
      </c>
      <c r="L141">
        <f t="shared" si="11"/>
        <v>0</v>
      </c>
      <c r="M141">
        <f t="shared" si="12"/>
        <v>58</v>
      </c>
      <c r="N141">
        <f t="shared" si="13"/>
        <v>0</v>
      </c>
    </row>
    <row r="142" spans="1:14" x14ac:dyDescent="0.3">
      <c r="A142" s="1">
        <v>4</v>
      </c>
      <c r="B142" t="s">
        <v>10436</v>
      </c>
      <c r="C142" t="s">
        <v>10437</v>
      </c>
      <c r="D142" t="s">
        <v>10438</v>
      </c>
      <c r="F142">
        <v>48</v>
      </c>
      <c r="I142" t="str">
        <f t="shared" si="8"/>
        <v>N/A</v>
      </c>
      <c r="J142" t="str">
        <f t="shared" si="9"/>
        <v>Exec. VP of Global Software</v>
      </c>
      <c r="K142" t="str">
        <f t="shared" si="10"/>
        <v>952.86k</v>
      </c>
      <c r="L142">
        <f t="shared" si="11"/>
        <v>0</v>
      </c>
      <c r="M142">
        <f t="shared" si="12"/>
        <v>48</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326</v>
      </c>
      <c r="C145" t="s">
        <v>5956</v>
      </c>
      <c r="D145" t="s">
        <v>10439</v>
      </c>
      <c r="E145" t="s">
        <v>10440</v>
      </c>
      <c r="F145" t="s">
        <v>10441</v>
      </c>
      <c r="G145" t="s">
        <v>1540</v>
      </c>
      <c r="I145" t="str">
        <f t="shared" si="8"/>
        <v>N/A</v>
      </c>
      <c r="J145">
        <f t="shared" si="9"/>
        <v>5730000000</v>
      </c>
      <c r="K145">
        <f t="shared" si="10"/>
        <v>6120000000</v>
      </c>
      <c r="L145">
        <f t="shared" si="11"/>
        <v>6590000000</v>
      </c>
      <c r="M145">
        <f t="shared" si="12"/>
        <v>6370000000</v>
      </c>
      <c r="N145">
        <f t="shared" si="13"/>
        <v>6540000000</v>
      </c>
    </row>
    <row r="146" spans="1:14" x14ac:dyDescent="0.3">
      <c r="A146" s="1">
        <v>1</v>
      </c>
      <c r="B146" t="s">
        <v>331</v>
      </c>
      <c r="C146" t="s">
        <v>332</v>
      </c>
      <c r="D146" t="s">
        <v>2151</v>
      </c>
      <c r="E146" t="s">
        <v>10442</v>
      </c>
      <c r="F146" t="s">
        <v>936</v>
      </c>
      <c r="G146" t="s">
        <v>10443</v>
      </c>
      <c r="I146" t="str">
        <f t="shared" si="8"/>
        <v>N/A</v>
      </c>
      <c r="J146" t="str">
        <f t="shared" si="9"/>
        <v>N/A</v>
      </c>
      <c r="K146">
        <f t="shared" si="10"/>
        <v>6.8600000000000008E-2</v>
      </c>
      <c r="L146">
        <f t="shared" si="11"/>
        <v>7.6399999999999996E-2</v>
      </c>
      <c r="M146">
        <f t="shared" si="12"/>
        <v>-3.3100000000000004E-2</v>
      </c>
      <c r="N146">
        <f t="shared" si="13"/>
        <v>2.6700000000000002E-2</v>
      </c>
    </row>
    <row r="147" spans="1:14" x14ac:dyDescent="0.3">
      <c r="A147" s="1">
        <v>2</v>
      </c>
      <c r="B147" t="s">
        <v>337</v>
      </c>
      <c r="C147" t="s">
        <v>9678</v>
      </c>
      <c r="D147" t="s">
        <v>10444</v>
      </c>
      <c r="E147" t="s">
        <v>1575</v>
      </c>
      <c r="F147" t="s">
        <v>6610</v>
      </c>
      <c r="G147" t="s">
        <v>10445</v>
      </c>
      <c r="I147" t="str">
        <f t="shared" si="8"/>
        <v>N/A</v>
      </c>
      <c r="J147">
        <f t="shared" si="9"/>
        <v>4380000000</v>
      </c>
      <c r="K147">
        <f t="shared" si="10"/>
        <v>4410000000</v>
      </c>
      <c r="L147">
        <f t="shared" si="11"/>
        <v>4800000000</v>
      </c>
      <c r="M147">
        <f t="shared" si="12"/>
        <v>5030000000</v>
      </c>
      <c r="N147">
        <f t="shared" si="13"/>
        <v>4830000000</v>
      </c>
    </row>
    <row r="148" spans="1:14" x14ac:dyDescent="0.3">
      <c r="A148" s="1">
        <v>3</v>
      </c>
      <c r="B148" t="s">
        <v>343</v>
      </c>
      <c r="C148" t="s">
        <v>7149</v>
      </c>
      <c r="D148" t="s">
        <v>7096</v>
      </c>
      <c r="E148" t="s">
        <v>8303</v>
      </c>
      <c r="F148" t="s">
        <v>8304</v>
      </c>
      <c r="G148" t="s">
        <v>7083</v>
      </c>
      <c r="I148" t="str">
        <f t="shared" si="8"/>
        <v>N/A</v>
      </c>
      <c r="J148">
        <f t="shared" si="9"/>
        <v>4219999999.9999995</v>
      </c>
      <c r="K148">
        <f t="shared" si="10"/>
        <v>4210000000</v>
      </c>
      <c r="L148">
        <f t="shared" si="11"/>
        <v>4520000000</v>
      </c>
      <c r="M148">
        <f t="shared" si="12"/>
        <v>4720000000</v>
      </c>
      <c r="N148">
        <f t="shared" si="13"/>
        <v>4480000000</v>
      </c>
    </row>
    <row r="149" spans="1:14" x14ac:dyDescent="0.3">
      <c r="A149" s="1">
        <v>4</v>
      </c>
      <c r="B149" t="s">
        <v>349</v>
      </c>
      <c r="C149" t="s">
        <v>10446</v>
      </c>
      <c r="D149" t="s">
        <v>10447</v>
      </c>
      <c r="E149" t="s">
        <v>3868</v>
      </c>
      <c r="F149" t="s">
        <v>10448</v>
      </c>
      <c r="G149" t="s">
        <v>10449</v>
      </c>
      <c r="I149" t="str">
        <f t="shared" si="8"/>
        <v>pos_trend</v>
      </c>
      <c r="J149">
        <f t="shared" si="9"/>
        <v>166000000</v>
      </c>
      <c r="K149">
        <f t="shared" si="10"/>
        <v>208000000</v>
      </c>
      <c r="L149">
        <f t="shared" si="11"/>
        <v>284000000</v>
      </c>
      <c r="M149">
        <f t="shared" si="12"/>
        <v>308000000</v>
      </c>
      <c r="N149">
        <f t="shared" si="13"/>
        <v>344000000</v>
      </c>
    </row>
    <row r="150" spans="1:14" x14ac:dyDescent="0.3">
      <c r="A150" s="1">
        <v>5</v>
      </c>
      <c r="B150" t="s">
        <v>355</v>
      </c>
      <c r="C150" t="s">
        <v>10450</v>
      </c>
      <c r="D150" t="s">
        <v>10451</v>
      </c>
      <c r="E150" t="s">
        <v>332</v>
      </c>
      <c r="F150" t="s">
        <v>10452</v>
      </c>
      <c r="G150" t="s">
        <v>10453</v>
      </c>
      <c r="I150" t="str">
        <f t="shared" si="8"/>
        <v>N/A</v>
      </c>
      <c r="J150">
        <f t="shared" si="9"/>
        <v>64000000</v>
      </c>
      <c r="K150">
        <f t="shared" si="10"/>
        <v>68000000</v>
      </c>
      <c r="L150" t="str">
        <f t="shared" si="11"/>
        <v>N/A</v>
      </c>
      <c r="M150">
        <f t="shared" si="12"/>
        <v>183000000</v>
      </c>
      <c r="N150">
        <f t="shared" si="13"/>
        <v>221000000</v>
      </c>
    </row>
    <row r="151" spans="1:14" x14ac:dyDescent="0.3">
      <c r="A151" s="1">
        <v>6</v>
      </c>
      <c r="B151" t="s">
        <v>361</v>
      </c>
      <c r="C151" t="s">
        <v>10454</v>
      </c>
      <c r="D151" t="s">
        <v>1563</v>
      </c>
      <c r="E151" t="s">
        <v>332</v>
      </c>
      <c r="F151" t="s">
        <v>10455</v>
      </c>
      <c r="G151" t="s">
        <v>10456</v>
      </c>
      <c r="I151" t="str">
        <f t="shared" si="8"/>
        <v>N/A</v>
      </c>
      <c r="J151">
        <f t="shared" si="9"/>
        <v>102000000</v>
      </c>
      <c r="K151">
        <f t="shared" si="10"/>
        <v>140000000</v>
      </c>
      <c r="L151" t="str">
        <f t="shared" si="11"/>
        <v>N/A</v>
      </c>
      <c r="M151">
        <f t="shared" si="12"/>
        <v>125000000</v>
      </c>
      <c r="N151">
        <f t="shared" si="13"/>
        <v>123000000</v>
      </c>
    </row>
    <row r="152" spans="1:14" x14ac:dyDescent="0.3">
      <c r="A152" s="1">
        <v>7</v>
      </c>
      <c r="B152" t="s">
        <v>367</v>
      </c>
      <c r="C152" t="s">
        <v>332</v>
      </c>
      <c r="D152" t="s">
        <v>10457</v>
      </c>
      <c r="E152" t="s">
        <v>5227</v>
      </c>
      <c r="F152" t="s">
        <v>264</v>
      </c>
      <c r="G152" t="s">
        <v>10458</v>
      </c>
      <c r="I152" t="str">
        <f t="shared" si="8"/>
        <v>N/A</v>
      </c>
      <c r="J152" t="str">
        <f t="shared" si="9"/>
        <v>N/A</v>
      </c>
      <c r="K152">
        <f t="shared" si="10"/>
        <v>7.0999999999999995E-3</v>
      </c>
      <c r="L152">
        <f t="shared" si="11"/>
        <v>8.8599999999999998E-2</v>
      </c>
      <c r="M152">
        <f t="shared" si="12"/>
        <v>4.6800000000000001E-2</v>
      </c>
      <c r="N152">
        <f t="shared" si="13"/>
        <v>-4.0599999999999997E-2</v>
      </c>
    </row>
    <row r="153" spans="1:14" x14ac:dyDescent="0.3">
      <c r="A153" s="1">
        <v>8</v>
      </c>
      <c r="B153" t="s">
        <v>372</v>
      </c>
      <c r="C153" t="s">
        <v>3878</v>
      </c>
      <c r="D153" t="s">
        <v>1959</v>
      </c>
      <c r="E153" t="s">
        <v>3776</v>
      </c>
      <c r="F153" t="s">
        <v>4829</v>
      </c>
      <c r="G153" t="s">
        <v>1827</v>
      </c>
      <c r="I153" t="str">
        <f t="shared" si="8"/>
        <v>N/A</v>
      </c>
      <c r="J153">
        <f t="shared" si="9"/>
        <v>1350000000</v>
      </c>
      <c r="K153">
        <f t="shared" si="10"/>
        <v>1710000000</v>
      </c>
      <c r="L153">
        <f t="shared" si="11"/>
        <v>1790000000</v>
      </c>
      <c r="M153">
        <f t="shared" si="12"/>
        <v>1340000000</v>
      </c>
      <c r="N153">
        <f t="shared" si="13"/>
        <v>1720000000</v>
      </c>
    </row>
    <row r="154" spans="1:14" x14ac:dyDescent="0.3">
      <c r="A154" s="1">
        <v>9</v>
      </c>
      <c r="B154" t="s">
        <v>377</v>
      </c>
      <c r="C154" t="s">
        <v>332</v>
      </c>
      <c r="D154" t="s">
        <v>10459</v>
      </c>
      <c r="E154" t="s">
        <v>2016</v>
      </c>
      <c r="F154" t="s">
        <v>10460</v>
      </c>
      <c r="G154" t="s">
        <v>10461</v>
      </c>
      <c r="I154" t="str">
        <f t="shared" si="8"/>
        <v>N/A</v>
      </c>
      <c r="J154" t="str">
        <f t="shared" si="9"/>
        <v>N/A</v>
      </c>
      <c r="K154">
        <f t="shared" si="10"/>
        <v>0.26850000000000002</v>
      </c>
      <c r="L154">
        <f t="shared" si="11"/>
        <v>4.4999999999999998E-2</v>
      </c>
      <c r="M154">
        <f t="shared" si="12"/>
        <v>-0.24790000000000001</v>
      </c>
      <c r="N154">
        <f t="shared" si="13"/>
        <v>0.27829999999999999</v>
      </c>
    </row>
    <row r="155" spans="1:14" x14ac:dyDescent="0.3">
      <c r="A155" s="1">
        <v>10</v>
      </c>
      <c r="B155" t="s">
        <v>382</v>
      </c>
      <c r="C155" t="s">
        <v>332</v>
      </c>
      <c r="D155" t="s">
        <v>332</v>
      </c>
      <c r="E155" t="s">
        <v>332</v>
      </c>
      <c r="F155" t="s">
        <v>332</v>
      </c>
      <c r="G155" t="s">
        <v>10462</v>
      </c>
      <c r="I155" t="str">
        <f t="shared" si="8"/>
        <v>N/A</v>
      </c>
      <c r="J155" t="str">
        <f t="shared" si="9"/>
        <v>N/A</v>
      </c>
      <c r="K155" t="str">
        <f t="shared" si="10"/>
        <v>N/A</v>
      </c>
      <c r="L155" t="str">
        <f t="shared" si="11"/>
        <v>N/A</v>
      </c>
      <c r="M155" t="str">
        <f t="shared" si="12"/>
        <v>N/A</v>
      </c>
      <c r="N155">
        <f t="shared" si="13"/>
        <v>0.2626</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320</v>
      </c>
      <c r="D157" s="1" t="s">
        <v>321</v>
      </c>
      <c r="E157" s="1" t="s">
        <v>322</v>
      </c>
      <c r="F157" s="1" t="s">
        <v>323</v>
      </c>
      <c r="G157" s="1" t="s">
        <v>324</v>
      </c>
      <c r="H157" s="1" t="s">
        <v>325</v>
      </c>
      <c r="I157" t="str">
        <f t="shared" si="8"/>
        <v>pos_trend</v>
      </c>
      <c r="J157" t="str">
        <f t="shared" si="9"/>
        <v>2012</v>
      </c>
      <c r="K157" t="str">
        <f t="shared" si="10"/>
        <v>2013</v>
      </c>
      <c r="L157" t="str">
        <f t="shared" si="11"/>
        <v>2014</v>
      </c>
      <c r="M157" t="str">
        <f t="shared" si="12"/>
        <v>2015</v>
      </c>
      <c r="N157" t="str">
        <f t="shared" si="13"/>
        <v>2016</v>
      </c>
    </row>
    <row r="158" spans="1:14" x14ac:dyDescent="0.3">
      <c r="A158" s="1">
        <v>0</v>
      </c>
      <c r="B158" t="s">
        <v>385</v>
      </c>
      <c r="C158" t="s">
        <v>1216</v>
      </c>
      <c r="D158" t="s">
        <v>10463</v>
      </c>
      <c r="E158" t="s">
        <v>3550</v>
      </c>
      <c r="F158" t="s">
        <v>1569</v>
      </c>
      <c r="G158" t="s">
        <v>48</v>
      </c>
      <c r="I158" t="str">
        <f t="shared" si="8"/>
        <v>N/A</v>
      </c>
      <c r="J158">
        <f t="shared" si="9"/>
        <v>1120000000</v>
      </c>
      <c r="K158">
        <f t="shared" si="10"/>
        <v>989000000</v>
      </c>
      <c r="L158">
        <f t="shared" si="11"/>
        <v>1250000000</v>
      </c>
      <c r="M158">
        <f t="shared" si="12"/>
        <v>1150000000</v>
      </c>
      <c r="N158">
        <f t="shared" si="13"/>
        <v>1100000000</v>
      </c>
    </row>
    <row r="159" spans="1:14" x14ac:dyDescent="0.3">
      <c r="A159" s="1">
        <v>1</v>
      </c>
      <c r="B159" t="s">
        <v>391</v>
      </c>
      <c r="C159" t="s">
        <v>10464</v>
      </c>
      <c r="D159" t="s">
        <v>10465</v>
      </c>
      <c r="E159" t="s">
        <v>10466</v>
      </c>
      <c r="F159" t="s">
        <v>10467</v>
      </c>
      <c r="G159" t="s">
        <v>10468</v>
      </c>
      <c r="I159" t="str">
        <f t="shared" si="8"/>
        <v>N/A</v>
      </c>
      <c r="J159">
        <f t="shared" si="9"/>
        <v>219000000</v>
      </c>
      <c r="K159">
        <f t="shared" si="10"/>
        <v>203000000</v>
      </c>
      <c r="L159">
        <f t="shared" si="11"/>
        <v>263000000</v>
      </c>
      <c r="M159">
        <f t="shared" si="12"/>
        <v>230000000</v>
      </c>
      <c r="N159">
        <f t="shared" si="13"/>
        <v>242000000</v>
      </c>
    </row>
    <row r="160" spans="1:14" x14ac:dyDescent="0.3">
      <c r="A160" s="1">
        <v>2</v>
      </c>
      <c r="B160" t="s">
        <v>397</v>
      </c>
      <c r="C160" t="s">
        <v>10469</v>
      </c>
      <c r="D160" t="s">
        <v>10470</v>
      </c>
      <c r="E160" t="s">
        <v>10471</v>
      </c>
      <c r="F160" t="s">
        <v>10472</v>
      </c>
      <c r="G160" t="s">
        <v>10473</v>
      </c>
      <c r="I160" t="str">
        <f t="shared" si="8"/>
        <v>N/A</v>
      </c>
      <c r="J160">
        <f t="shared" si="9"/>
        <v>904000000</v>
      </c>
      <c r="K160">
        <f t="shared" si="10"/>
        <v>786000000</v>
      </c>
      <c r="L160">
        <f t="shared" si="11"/>
        <v>982000000</v>
      </c>
      <c r="M160">
        <f t="shared" si="12"/>
        <v>917000000</v>
      </c>
      <c r="N160">
        <f t="shared" si="13"/>
        <v>854000000</v>
      </c>
    </row>
    <row r="161" spans="1:14" x14ac:dyDescent="0.3">
      <c r="A161" s="1">
        <v>3</v>
      </c>
      <c r="B161" t="s">
        <v>403</v>
      </c>
      <c r="C161" t="s">
        <v>332</v>
      </c>
      <c r="D161" t="s">
        <v>10474</v>
      </c>
      <c r="E161" t="s">
        <v>9241</v>
      </c>
      <c r="F161" t="s">
        <v>10475</v>
      </c>
      <c r="G161" t="s">
        <v>101</v>
      </c>
      <c r="I161" t="str">
        <f t="shared" si="8"/>
        <v>N/A</v>
      </c>
      <c r="J161" t="str">
        <f t="shared" si="9"/>
        <v>N/A</v>
      </c>
      <c r="K161">
        <f t="shared" si="10"/>
        <v>-0.1193</v>
      </c>
      <c r="L161">
        <f t="shared" si="11"/>
        <v>0.25879999999999997</v>
      </c>
      <c r="M161">
        <f t="shared" si="12"/>
        <v>-7.8700000000000006E-2</v>
      </c>
      <c r="N161">
        <f t="shared" si="13"/>
        <v>-4.4500000000000005E-2</v>
      </c>
    </row>
    <row r="162" spans="1:14" x14ac:dyDescent="0.3">
      <c r="A162" s="1">
        <v>4</v>
      </c>
      <c r="B162" t="s">
        <v>408</v>
      </c>
      <c r="C162" t="s">
        <v>332</v>
      </c>
      <c r="D162" t="s">
        <v>332</v>
      </c>
      <c r="E162" t="s">
        <v>332</v>
      </c>
      <c r="F162" t="s">
        <v>332</v>
      </c>
      <c r="G162" t="s">
        <v>332</v>
      </c>
      <c r="I162" t="str">
        <f t="shared" si="8"/>
        <v>N/A</v>
      </c>
      <c r="J162" t="str">
        <f t="shared" si="9"/>
        <v>N/A</v>
      </c>
      <c r="K162" t="str">
        <f t="shared" si="10"/>
        <v>N/A</v>
      </c>
      <c r="L162" t="str">
        <f t="shared" si="11"/>
        <v>N/A</v>
      </c>
      <c r="M162" t="str">
        <f t="shared" si="12"/>
        <v>N/A</v>
      </c>
      <c r="N162" t="str">
        <f t="shared" si="13"/>
        <v>N/A</v>
      </c>
    </row>
    <row r="163" spans="1:14" x14ac:dyDescent="0.3">
      <c r="A163" s="1">
        <v>5</v>
      </c>
      <c r="B163" t="s">
        <v>409</v>
      </c>
      <c r="C163" t="s">
        <v>3829</v>
      </c>
      <c r="D163" t="s">
        <v>10451</v>
      </c>
      <c r="E163" t="s">
        <v>10476</v>
      </c>
      <c r="F163" t="s">
        <v>10477</v>
      </c>
      <c r="G163" t="s">
        <v>5815</v>
      </c>
      <c r="I163" t="str">
        <f t="shared" si="8"/>
        <v>N/A</v>
      </c>
      <c r="J163">
        <f t="shared" si="9"/>
        <v>15000000</v>
      </c>
      <c r="K163">
        <f t="shared" si="10"/>
        <v>68000000</v>
      </c>
      <c r="L163">
        <f t="shared" si="11"/>
        <v>185000000</v>
      </c>
      <c r="M163">
        <f t="shared" si="12"/>
        <v>113000000</v>
      </c>
      <c r="N163">
        <f t="shared" si="13"/>
        <v>27000000</v>
      </c>
    </row>
    <row r="164" spans="1:14" x14ac:dyDescent="0.3">
      <c r="A164" s="1">
        <v>6</v>
      </c>
      <c r="B164" t="s">
        <v>412</v>
      </c>
      <c r="C164" t="s">
        <v>10478</v>
      </c>
      <c r="D164" t="s">
        <v>10479</v>
      </c>
      <c r="E164" t="s">
        <v>10480</v>
      </c>
      <c r="F164" t="s">
        <v>10481</v>
      </c>
      <c r="G164" t="s">
        <v>10482</v>
      </c>
      <c r="I164" t="str">
        <f t="shared" si="8"/>
        <v>N/A</v>
      </c>
      <c r="J164">
        <f t="shared" si="9"/>
        <v>210000000</v>
      </c>
      <c r="K164">
        <f t="shared" si="10"/>
        <v>653000000</v>
      </c>
      <c r="L164" t="str">
        <f t="shared" si="11"/>
        <v>(185M)</v>
      </c>
      <c r="M164">
        <f t="shared" si="12"/>
        <v>84000000</v>
      </c>
      <c r="N164">
        <f t="shared" si="13"/>
        <v>595000000</v>
      </c>
    </row>
    <row r="165" spans="1:14" x14ac:dyDescent="0.3">
      <c r="A165" s="1">
        <v>7</v>
      </c>
      <c r="B165" t="s">
        <v>415</v>
      </c>
      <c r="C165" t="s">
        <v>5850</v>
      </c>
      <c r="D165" t="s">
        <v>3642</v>
      </c>
      <c r="E165" t="s">
        <v>10483</v>
      </c>
      <c r="F165" t="s">
        <v>10484</v>
      </c>
      <c r="G165" t="s">
        <v>10485</v>
      </c>
      <c r="I165" t="str">
        <f t="shared" si="8"/>
        <v>N/A</v>
      </c>
      <c r="J165">
        <f t="shared" si="9"/>
        <v>8000000</v>
      </c>
      <c r="K165" t="str">
        <f t="shared" si="10"/>
        <v>(9M)</v>
      </c>
      <c r="L165" t="str">
        <f t="shared" si="11"/>
        <v>(46M)</v>
      </c>
      <c r="M165" t="str">
        <f t="shared" si="12"/>
        <v>(16M)</v>
      </c>
      <c r="N165" t="str">
        <f t="shared" si="13"/>
        <v>(52M)</v>
      </c>
    </row>
    <row r="166" spans="1:14" x14ac:dyDescent="0.3">
      <c r="A166" s="1">
        <v>8</v>
      </c>
      <c r="B166" t="s">
        <v>421</v>
      </c>
      <c r="C166" t="s">
        <v>5849</v>
      </c>
      <c r="D166" t="s">
        <v>5849</v>
      </c>
      <c r="E166" t="s">
        <v>5849</v>
      </c>
      <c r="F166" t="s">
        <v>442</v>
      </c>
      <c r="G166" t="s">
        <v>484</v>
      </c>
      <c r="I166" t="str">
        <f t="shared" si="8"/>
        <v>N/A</v>
      </c>
      <c r="J166">
        <f t="shared" si="9"/>
        <v>6000000</v>
      </c>
      <c r="K166">
        <f t="shared" si="10"/>
        <v>6000000</v>
      </c>
      <c r="L166">
        <f t="shared" si="11"/>
        <v>6000000</v>
      </c>
      <c r="M166">
        <f t="shared" si="12"/>
        <v>5000000</v>
      </c>
      <c r="N166">
        <f t="shared" si="13"/>
        <v>4000000</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10486</v>
      </c>
      <c r="D168" t="s">
        <v>10487</v>
      </c>
      <c r="E168" t="s">
        <v>10488</v>
      </c>
      <c r="F168" t="s">
        <v>10489</v>
      </c>
      <c r="G168" t="s">
        <v>10489</v>
      </c>
      <c r="I168" t="str">
        <f t="shared" si="8"/>
        <v>N/A</v>
      </c>
      <c r="J168">
        <f t="shared" si="9"/>
        <v>42000000</v>
      </c>
      <c r="K168">
        <f t="shared" si="10"/>
        <v>96000000</v>
      </c>
      <c r="L168">
        <f t="shared" si="11"/>
        <v>180000000</v>
      </c>
      <c r="M168">
        <f t="shared" si="12"/>
        <v>168000000</v>
      </c>
      <c r="N168">
        <f t="shared" si="13"/>
        <v>168000000</v>
      </c>
    </row>
    <row r="169" spans="1:14" x14ac:dyDescent="0.3">
      <c r="A169" s="1">
        <v>11</v>
      </c>
      <c r="B169" t="s">
        <v>434</v>
      </c>
      <c r="C169" t="s">
        <v>332</v>
      </c>
      <c r="D169" t="s">
        <v>10490</v>
      </c>
      <c r="E169" t="s">
        <v>10491</v>
      </c>
      <c r="F169" t="s">
        <v>10492</v>
      </c>
      <c r="G169" t="s">
        <v>1101</v>
      </c>
      <c r="I169" t="str">
        <f t="shared" si="8"/>
        <v>N/A</v>
      </c>
      <c r="J169" t="str">
        <f t="shared" si="9"/>
        <v>N/A</v>
      </c>
      <c r="K169">
        <f t="shared" si="10"/>
        <v>1.2857000000000001</v>
      </c>
      <c r="L169">
        <f t="shared" si="11"/>
        <v>0.875</v>
      </c>
      <c r="M169">
        <f t="shared" si="12"/>
        <v>-6.6699999999999995E-2</v>
      </c>
      <c r="N169">
        <f t="shared" si="13"/>
        <v>0</v>
      </c>
    </row>
    <row r="170" spans="1:14" x14ac:dyDescent="0.3">
      <c r="A170" s="1">
        <v>12</v>
      </c>
      <c r="B170" t="s">
        <v>439</v>
      </c>
      <c r="C170" t="s">
        <v>10486</v>
      </c>
      <c r="D170" t="s">
        <v>10487</v>
      </c>
      <c r="E170" t="s">
        <v>10488</v>
      </c>
      <c r="F170" t="s">
        <v>10489</v>
      </c>
      <c r="G170" t="s">
        <v>10489</v>
      </c>
      <c r="I170" t="str">
        <f t="shared" si="8"/>
        <v>N/A</v>
      </c>
      <c r="J170">
        <f t="shared" si="9"/>
        <v>42000000</v>
      </c>
      <c r="K170">
        <f t="shared" si="10"/>
        <v>96000000</v>
      </c>
      <c r="L170">
        <f t="shared" si="11"/>
        <v>180000000</v>
      </c>
      <c r="M170">
        <f t="shared" si="12"/>
        <v>168000000</v>
      </c>
      <c r="N170">
        <f t="shared" si="13"/>
        <v>168000000</v>
      </c>
    </row>
    <row r="171" spans="1:14" x14ac:dyDescent="0.3">
      <c r="A171" s="1">
        <v>13</v>
      </c>
      <c r="B171" t="s">
        <v>440</v>
      </c>
      <c r="C171" t="s">
        <v>332</v>
      </c>
      <c r="D171" t="s">
        <v>332</v>
      </c>
      <c r="E171" t="s">
        <v>332</v>
      </c>
      <c r="F171" t="s">
        <v>332</v>
      </c>
      <c r="G171" t="s">
        <v>332</v>
      </c>
      <c r="I171" t="str">
        <f t="shared" si="8"/>
        <v>N/A</v>
      </c>
      <c r="J171" t="str">
        <f t="shared" si="9"/>
        <v>N/A</v>
      </c>
      <c r="K171" t="str">
        <f t="shared" si="10"/>
        <v>N/A</v>
      </c>
      <c r="L171" t="str">
        <f t="shared" si="11"/>
        <v>N/A</v>
      </c>
      <c r="M171" t="str">
        <f t="shared" si="12"/>
        <v>N/A</v>
      </c>
      <c r="N171" t="str">
        <f t="shared" si="13"/>
        <v>N/A</v>
      </c>
    </row>
    <row r="172" spans="1:14" x14ac:dyDescent="0.3">
      <c r="A172" s="1">
        <v>14</v>
      </c>
      <c r="B172" t="s">
        <v>441</v>
      </c>
      <c r="C172" t="s">
        <v>10493</v>
      </c>
      <c r="D172" t="s">
        <v>10494</v>
      </c>
      <c r="E172" t="s">
        <v>234</v>
      </c>
      <c r="F172" t="s">
        <v>10495</v>
      </c>
      <c r="G172" t="s">
        <v>10496</v>
      </c>
      <c r="I172" t="str">
        <f t="shared" si="8"/>
        <v>N/A</v>
      </c>
      <c r="J172">
        <f t="shared" si="9"/>
        <v>182000000</v>
      </c>
      <c r="K172">
        <f t="shared" si="10"/>
        <v>554000000</v>
      </c>
      <c r="L172">
        <f t="shared" si="11"/>
        <v>137000000</v>
      </c>
      <c r="M172" t="str">
        <f t="shared" si="12"/>
        <v>(95M)</v>
      </c>
      <c r="N172">
        <f t="shared" si="13"/>
        <v>379000000</v>
      </c>
    </row>
    <row r="173" spans="1:14" x14ac:dyDescent="0.3">
      <c r="A173" s="1">
        <v>15</v>
      </c>
      <c r="B173" t="s">
        <v>447</v>
      </c>
      <c r="C173" t="s">
        <v>332</v>
      </c>
      <c r="D173" t="s">
        <v>10497</v>
      </c>
      <c r="E173" t="s">
        <v>2750</v>
      </c>
      <c r="F173" t="s">
        <v>10498</v>
      </c>
      <c r="G173" t="s">
        <v>10499</v>
      </c>
      <c r="I173" t="str">
        <f t="shared" si="8"/>
        <v>N/A</v>
      </c>
      <c r="J173" t="str">
        <f t="shared" si="9"/>
        <v>N/A</v>
      </c>
      <c r="K173">
        <f t="shared" si="10"/>
        <v>2.044</v>
      </c>
      <c r="L173">
        <f t="shared" si="11"/>
        <v>-0.75269999999999992</v>
      </c>
      <c r="M173">
        <f t="shared" si="12"/>
        <v>-1.6934</v>
      </c>
      <c r="N173">
        <f t="shared" si="13"/>
        <v>4.9894999999999996</v>
      </c>
    </row>
    <row r="174" spans="1:14" x14ac:dyDescent="0.3">
      <c r="A174" s="1">
        <v>16</v>
      </c>
      <c r="B174" t="s">
        <v>452</v>
      </c>
      <c r="C174" t="s">
        <v>332</v>
      </c>
      <c r="D174" t="s">
        <v>332</v>
      </c>
      <c r="E174" t="s">
        <v>332</v>
      </c>
      <c r="F174" t="s">
        <v>332</v>
      </c>
      <c r="G174" t="s">
        <v>2808</v>
      </c>
      <c r="I174" t="str">
        <f t="shared" si="8"/>
        <v>N/A</v>
      </c>
      <c r="J174" t="str">
        <f t="shared" si="9"/>
        <v>N/A</v>
      </c>
      <c r="K174" t="str">
        <f t="shared" si="10"/>
        <v>N/A</v>
      </c>
      <c r="L174" t="str">
        <f t="shared" si="11"/>
        <v>N/A</v>
      </c>
      <c r="M174" t="str">
        <f t="shared" si="12"/>
        <v>N/A</v>
      </c>
      <c r="N174">
        <f t="shared" si="13"/>
        <v>5.79E-2</v>
      </c>
    </row>
    <row r="175" spans="1:14" x14ac:dyDescent="0.3">
      <c r="A175" s="1">
        <v>17</v>
      </c>
      <c r="B175" t="s">
        <v>454</v>
      </c>
      <c r="C175" t="s">
        <v>10486</v>
      </c>
      <c r="D175" t="s">
        <v>10500</v>
      </c>
      <c r="E175" t="s">
        <v>10501</v>
      </c>
      <c r="F175" t="s">
        <v>10502</v>
      </c>
      <c r="G175" t="s">
        <v>10503</v>
      </c>
      <c r="I175" t="str">
        <f t="shared" si="8"/>
        <v>N/A</v>
      </c>
      <c r="J175">
        <f t="shared" si="9"/>
        <v>42000000</v>
      </c>
      <c r="K175">
        <f t="shared" si="10"/>
        <v>98000000</v>
      </c>
      <c r="L175" t="str">
        <f t="shared" si="11"/>
        <v>(48M)</v>
      </c>
      <c r="M175">
        <f t="shared" si="12"/>
        <v>55000000</v>
      </c>
      <c r="N175">
        <f t="shared" si="13"/>
        <v>92000000</v>
      </c>
    </row>
    <row r="176" spans="1:14" x14ac:dyDescent="0.3">
      <c r="A176" s="1">
        <v>18</v>
      </c>
      <c r="B176" t="s">
        <v>459</v>
      </c>
      <c r="C176" t="s">
        <v>5849</v>
      </c>
      <c r="D176" t="s">
        <v>2508</v>
      </c>
      <c r="E176" t="s">
        <v>3884</v>
      </c>
      <c r="F176" t="s">
        <v>10504</v>
      </c>
      <c r="G176" t="s">
        <v>10505</v>
      </c>
      <c r="I176" t="str">
        <f t="shared" si="8"/>
        <v>N/A</v>
      </c>
      <c r="J176">
        <f t="shared" si="9"/>
        <v>6000000</v>
      </c>
      <c r="K176" t="str">
        <f t="shared" si="10"/>
        <v>(10M)</v>
      </c>
      <c r="L176" t="str">
        <f t="shared" si="11"/>
        <v>(2M)</v>
      </c>
      <c r="M176" t="str">
        <f t="shared" si="12"/>
        <v>(6M)</v>
      </c>
      <c r="N176">
        <f t="shared" si="13"/>
        <v>22000000</v>
      </c>
    </row>
    <row r="177" spans="1:14" x14ac:dyDescent="0.3">
      <c r="A177" s="1">
        <v>19</v>
      </c>
      <c r="B177" t="s">
        <v>464</v>
      </c>
      <c r="C177" t="s">
        <v>10506</v>
      </c>
      <c r="D177" t="s">
        <v>10507</v>
      </c>
      <c r="E177" t="s">
        <v>10508</v>
      </c>
      <c r="F177" t="s">
        <v>10509</v>
      </c>
      <c r="G177" t="s">
        <v>6045</v>
      </c>
      <c r="I177" t="str">
        <f t="shared" si="8"/>
        <v>N/A</v>
      </c>
      <c r="J177">
        <f t="shared" si="9"/>
        <v>73000000</v>
      </c>
      <c r="K177">
        <f t="shared" si="10"/>
        <v>105000000</v>
      </c>
      <c r="L177">
        <f t="shared" si="11"/>
        <v>79000000</v>
      </c>
      <c r="M177">
        <f t="shared" si="12"/>
        <v>37000000</v>
      </c>
      <c r="N177">
        <f t="shared" si="13"/>
        <v>60000000</v>
      </c>
    </row>
    <row r="178" spans="1:14" x14ac:dyDescent="0.3">
      <c r="A178" s="1">
        <v>20</v>
      </c>
      <c r="B178" t="s">
        <v>470</v>
      </c>
      <c r="C178" t="s">
        <v>10510</v>
      </c>
      <c r="D178" t="s">
        <v>3829</v>
      </c>
      <c r="E178" t="s">
        <v>10495</v>
      </c>
      <c r="F178" t="s">
        <v>8231</v>
      </c>
      <c r="G178" t="s">
        <v>5851</v>
      </c>
      <c r="I178" t="str">
        <f t="shared" si="8"/>
        <v>N/A</v>
      </c>
      <c r="J178" t="str">
        <f t="shared" si="9"/>
        <v>(14M)</v>
      </c>
      <c r="K178">
        <f t="shared" si="10"/>
        <v>15000000</v>
      </c>
      <c r="L178" t="str">
        <f t="shared" si="11"/>
        <v>(95M)</v>
      </c>
      <c r="M178">
        <f t="shared" si="12"/>
        <v>17000000</v>
      </c>
      <c r="N178">
        <f t="shared" si="13"/>
        <v>13000000</v>
      </c>
    </row>
    <row r="179" spans="1:14" x14ac:dyDescent="0.3">
      <c r="A179" s="1">
        <v>21</v>
      </c>
      <c r="B179" t="s">
        <v>476</v>
      </c>
      <c r="C179" t="s">
        <v>10511</v>
      </c>
      <c r="D179" t="s">
        <v>3147</v>
      </c>
      <c r="E179" t="s">
        <v>2514</v>
      </c>
      <c r="F179" t="s">
        <v>10512</v>
      </c>
      <c r="G179" t="s">
        <v>3978</v>
      </c>
      <c r="I179" t="str">
        <f t="shared" si="8"/>
        <v>N/A</v>
      </c>
      <c r="J179" t="str">
        <f t="shared" si="9"/>
        <v>(23M)</v>
      </c>
      <c r="K179" t="str">
        <f t="shared" si="10"/>
        <v>(12M)</v>
      </c>
      <c r="L179" t="str">
        <f t="shared" si="11"/>
        <v>(30M)</v>
      </c>
      <c r="M179">
        <f t="shared" si="12"/>
        <v>7000000</v>
      </c>
      <c r="N179" t="str">
        <f t="shared" si="13"/>
        <v>(3M)</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24</v>
      </c>
      <c r="B182" t="s">
        <v>481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25</v>
      </c>
      <c r="B183" t="s">
        <v>482</v>
      </c>
      <c r="C183" t="s">
        <v>1563</v>
      </c>
      <c r="D183" t="s">
        <v>10513</v>
      </c>
      <c r="E183" t="s">
        <v>10476</v>
      </c>
      <c r="F183" t="s">
        <v>10514</v>
      </c>
      <c r="G183" t="s">
        <v>6076</v>
      </c>
      <c r="I183" t="str">
        <f t="shared" si="8"/>
        <v>N/A</v>
      </c>
      <c r="J183">
        <f t="shared" si="9"/>
        <v>140000000</v>
      </c>
      <c r="K183">
        <f t="shared" si="10"/>
        <v>456000000</v>
      </c>
      <c r="L183">
        <f t="shared" si="11"/>
        <v>185000000</v>
      </c>
      <c r="M183" t="str">
        <f t="shared" si="12"/>
        <v>(150M)</v>
      </c>
      <c r="N183">
        <f t="shared" si="13"/>
        <v>287000000</v>
      </c>
    </row>
    <row r="184" spans="1:14" x14ac:dyDescent="0.3">
      <c r="A184" s="1">
        <v>26</v>
      </c>
      <c r="B184" t="s">
        <v>487</v>
      </c>
      <c r="C184" t="s">
        <v>332</v>
      </c>
      <c r="D184" t="s">
        <v>484</v>
      </c>
      <c r="E184" t="s">
        <v>484</v>
      </c>
      <c r="F184" t="s">
        <v>484</v>
      </c>
      <c r="G184" t="s">
        <v>484</v>
      </c>
      <c r="I184" t="str">
        <f t="shared" si="8"/>
        <v>N/A</v>
      </c>
      <c r="J184" t="str">
        <f t="shared" si="9"/>
        <v>N/A</v>
      </c>
      <c r="K184">
        <f t="shared" si="10"/>
        <v>4000000</v>
      </c>
      <c r="L184">
        <f t="shared" si="11"/>
        <v>4000000</v>
      </c>
      <c r="M184">
        <f t="shared" si="12"/>
        <v>4000000</v>
      </c>
      <c r="N184">
        <f t="shared" si="13"/>
        <v>4000000</v>
      </c>
    </row>
    <row r="185" spans="1:14" x14ac:dyDescent="0.3">
      <c r="A185" s="1">
        <v>27</v>
      </c>
      <c r="B185" t="s">
        <v>488</v>
      </c>
      <c r="C185" t="s">
        <v>1563</v>
      </c>
      <c r="D185" t="s">
        <v>10515</v>
      </c>
      <c r="E185" t="s">
        <v>10516</v>
      </c>
      <c r="F185" t="s">
        <v>10517</v>
      </c>
      <c r="G185" t="s">
        <v>10518</v>
      </c>
      <c r="I185" t="str">
        <f t="shared" si="8"/>
        <v>N/A</v>
      </c>
      <c r="J185">
        <f t="shared" si="9"/>
        <v>140000000</v>
      </c>
      <c r="K185">
        <f t="shared" si="10"/>
        <v>452000000</v>
      </c>
      <c r="L185">
        <f t="shared" si="11"/>
        <v>181000000</v>
      </c>
      <c r="M185" t="str">
        <f t="shared" si="12"/>
        <v>(154M)</v>
      </c>
      <c r="N185">
        <f t="shared" si="13"/>
        <v>283000000</v>
      </c>
    </row>
    <row r="186" spans="1:14" x14ac:dyDescent="0.3">
      <c r="A186" s="1">
        <v>28</v>
      </c>
      <c r="B186" t="s">
        <v>489</v>
      </c>
      <c r="C186" t="s">
        <v>332</v>
      </c>
      <c r="D186" t="s">
        <v>10519</v>
      </c>
      <c r="E186" t="s">
        <v>10520</v>
      </c>
      <c r="F186" t="s">
        <v>10521</v>
      </c>
      <c r="G186" t="s">
        <v>10522</v>
      </c>
      <c r="I186" t="str">
        <f t="shared" si="8"/>
        <v>N/A</v>
      </c>
      <c r="J186" t="str">
        <f t="shared" si="9"/>
        <v>N/A</v>
      </c>
      <c r="K186">
        <f t="shared" si="10"/>
        <v>2.2286000000000001</v>
      </c>
      <c r="L186">
        <f t="shared" si="11"/>
        <v>-0.59960000000000002</v>
      </c>
      <c r="M186">
        <f t="shared" si="12"/>
        <v>-1.8508000000000002</v>
      </c>
      <c r="N186">
        <f t="shared" si="13"/>
        <v>2.8376999999999999</v>
      </c>
    </row>
    <row r="187" spans="1:14" x14ac:dyDescent="0.3">
      <c r="A187" s="1">
        <v>29</v>
      </c>
      <c r="B187" t="s">
        <v>494</v>
      </c>
      <c r="C187" t="s">
        <v>332</v>
      </c>
      <c r="D187" t="s">
        <v>332</v>
      </c>
      <c r="E187" t="s">
        <v>332</v>
      </c>
      <c r="F187" t="s">
        <v>332</v>
      </c>
      <c r="G187" t="s">
        <v>3369</v>
      </c>
      <c r="I187" t="str">
        <f t="shared" si="8"/>
        <v>N/A</v>
      </c>
      <c r="J187" t="str">
        <f t="shared" si="9"/>
        <v>N/A</v>
      </c>
      <c r="K187" t="str">
        <f t="shared" si="10"/>
        <v>N/A</v>
      </c>
      <c r="L187" t="str">
        <f t="shared" si="11"/>
        <v>N/A</v>
      </c>
      <c r="M187" t="str">
        <f t="shared" si="12"/>
        <v>N/A</v>
      </c>
      <c r="N187">
        <f t="shared" si="13"/>
        <v>4.3299999999999998E-2</v>
      </c>
    </row>
    <row r="188" spans="1:14" x14ac:dyDescent="0.3">
      <c r="A188" s="1">
        <v>30</v>
      </c>
      <c r="B188" t="s">
        <v>496</v>
      </c>
      <c r="C188" t="s">
        <v>5849</v>
      </c>
      <c r="D188" t="s">
        <v>3642</v>
      </c>
      <c r="E188" t="s">
        <v>1358</v>
      </c>
      <c r="F188" t="s">
        <v>10523</v>
      </c>
      <c r="G188" t="s">
        <v>10524</v>
      </c>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6000000</v>
      </c>
      <c r="K188" t="str">
        <f t="shared" ref="K188:K251" si="16">IF(TRIM(D188)="-", "N/A", IF(RIGHT(D188,1)="M",1000000*VALUE(LEFT(D188,LEN(D188)-1)),IF(RIGHT(D188,1)="B",1000000000*VALUE(LEFT(D188,LEN(D188)-1)),IF(RIGHT(D188,1)="%",0.01*VALUE(LEFT(D188,LEN(D188)-1)),D188))))</f>
        <v>(9M)</v>
      </c>
      <c r="L188">
        <f t="shared" ref="L188:L251" si="17">IF(TRIM(E188)="-", "N/A", IF(RIGHT(E188,1)="M",1000000*VALUE(LEFT(E188,LEN(E188)-1)),IF(RIGHT(E188,1)="B",1000000000*VALUE(LEFT(E188,LEN(E188)-1)),IF(RIGHT(E188,1)="%",0.01*VALUE(LEFT(E188,LEN(E188)-1)),E188))))</f>
        <v>10000000</v>
      </c>
      <c r="M188" t="str">
        <f t="shared" ref="M188:M251" si="18">IF(TRIM(F188)="-", "N/A", IF(RIGHT(F188,1)="M",1000000*VALUE(LEFT(F188,LEN(F188)-1)),IF(RIGHT(F188,1)="B",1000000000*VALUE(LEFT(F188,LEN(F188)-1)),IF(RIGHT(F188,1)="%",0.01*VALUE(LEFT(F188,LEN(F188)-1)),F188))))</f>
        <v>(24M)</v>
      </c>
      <c r="N188" t="str">
        <f t="shared" ref="N188:N251" si="19">IF(TRIM(G188)="-", "N/A", IF(RIGHT(G188,1)="M",1000000*VALUE(LEFT(G188,LEN(G188)-1)),IF(RIGHT(G188,1)="B",1000000000*VALUE(LEFT(G188,LEN(G188)-1)),IF(RIGHT(G188,1)="%",0.01*VALUE(LEFT(G188,LEN(G188)-1)),G188))))</f>
        <v>(13M)</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5849</v>
      </c>
      <c r="D191" t="s">
        <v>3642</v>
      </c>
      <c r="E191" t="s">
        <v>1358</v>
      </c>
      <c r="F191" t="s">
        <v>10523</v>
      </c>
      <c r="G191" t="s">
        <v>10524</v>
      </c>
      <c r="I191" t="str">
        <f t="shared" si="14"/>
        <v>N/A</v>
      </c>
      <c r="J191">
        <f t="shared" si="15"/>
        <v>6000000</v>
      </c>
      <c r="K191" t="str">
        <f t="shared" si="16"/>
        <v>(9M)</v>
      </c>
      <c r="L191">
        <f t="shared" si="17"/>
        <v>10000000</v>
      </c>
      <c r="M191" t="str">
        <f t="shared" si="18"/>
        <v>(24M)</v>
      </c>
      <c r="N191" t="str">
        <f t="shared" si="19"/>
        <v>(13M)</v>
      </c>
    </row>
    <row r="192" spans="1:14" x14ac:dyDescent="0.3">
      <c r="A192" s="1">
        <v>34</v>
      </c>
      <c r="B192" t="s">
        <v>500</v>
      </c>
      <c r="C192" t="s">
        <v>10525</v>
      </c>
      <c r="D192" t="s">
        <v>10526</v>
      </c>
      <c r="E192" t="s">
        <v>10527</v>
      </c>
      <c r="F192" t="s">
        <v>10528</v>
      </c>
      <c r="G192" t="s">
        <v>10529</v>
      </c>
      <c r="I192" t="str">
        <f t="shared" si="14"/>
        <v>N/A</v>
      </c>
      <c r="J192">
        <f t="shared" si="15"/>
        <v>146000000</v>
      </c>
      <c r="K192">
        <f t="shared" si="16"/>
        <v>443000000</v>
      </c>
      <c r="L192">
        <f t="shared" si="17"/>
        <v>191000000</v>
      </c>
      <c r="M192" t="str">
        <f t="shared" si="18"/>
        <v>(178M)</v>
      </c>
      <c r="N192">
        <f t="shared" si="19"/>
        <v>270000000</v>
      </c>
    </row>
    <row r="193" spans="1:14" x14ac:dyDescent="0.3">
      <c r="A193" s="1">
        <v>35</v>
      </c>
      <c r="B193" t="s">
        <v>501</v>
      </c>
      <c r="C193" t="s">
        <v>332</v>
      </c>
      <c r="D193" t="s">
        <v>332</v>
      </c>
      <c r="E193" t="s">
        <v>332</v>
      </c>
      <c r="F193" t="s">
        <v>484</v>
      </c>
      <c r="G193" t="s">
        <v>3805</v>
      </c>
      <c r="I193" t="str">
        <f t="shared" si="14"/>
        <v>N/A</v>
      </c>
      <c r="J193" t="str">
        <f t="shared" si="15"/>
        <v>N/A</v>
      </c>
      <c r="K193" t="str">
        <f t="shared" si="16"/>
        <v>N/A</v>
      </c>
      <c r="L193" t="str">
        <f t="shared" si="17"/>
        <v>N/A</v>
      </c>
      <c r="M193">
        <f t="shared" si="18"/>
        <v>4000000</v>
      </c>
      <c r="N193">
        <f t="shared" si="19"/>
        <v>49000000</v>
      </c>
    </row>
    <row r="194" spans="1:14" x14ac:dyDescent="0.3">
      <c r="A194" s="1">
        <v>36</v>
      </c>
      <c r="B194" t="s">
        <v>502</v>
      </c>
      <c r="C194" t="s">
        <v>10525</v>
      </c>
      <c r="D194" t="s">
        <v>10526</v>
      </c>
      <c r="E194" t="s">
        <v>10527</v>
      </c>
      <c r="F194" t="s">
        <v>10530</v>
      </c>
      <c r="G194" t="s">
        <v>10453</v>
      </c>
      <c r="I194" t="str">
        <f t="shared" si="14"/>
        <v>N/A</v>
      </c>
      <c r="J194">
        <f t="shared" si="15"/>
        <v>146000000</v>
      </c>
      <c r="K194">
        <f t="shared" si="16"/>
        <v>443000000</v>
      </c>
      <c r="L194">
        <f t="shared" si="17"/>
        <v>191000000</v>
      </c>
      <c r="M194" t="str">
        <f t="shared" si="18"/>
        <v>(182M)</v>
      </c>
      <c r="N194">
        <f t="shared" si="19"/>
        <v>221000000</v>
      </c>
    </row>
    <row r="195" spans="1:14" x14ac:dyDescent="0.3">
      <c r="A195" s="1">
        <v>37</v>
      </c>
      <c r="B195" t="s">
        <v>503</v>
      </c>
      <c r="C195" t="s">
        <v>5716</v>
      </c>
      <c r="D195" t="s">
        <v>5750</v>
      </c>
      <c r="E195" t="s">
        <v>504</v>
      </c>
      <c r="F195" t="s">
        <v>10531</v>
      </c>
      <c r="G195" t="s">
        <v>508</v>
      </c>
      <c r="I195" t="str">
        <f t="shared" si="14"/>
        <v>N/A</v>
      </c>
      <c r="J195" t="str">
        <f t="shared" si="15"/>
        <v>0.92</v>
      </c>
      <c r="K195" t="str">
        <f t="shared" si="16"/>
        <v>2.68</v>
      </c>
      <c r="L195" t="str">
        <f t="shared" si="17"/>
        <v>1.14</v>
      </c>
      <c r="M195" t="str">
        <f t="shared" si="18"/>
        <v>(1.09)</v>
      </c>
      <c r="N195" t="str">
        <f t="shared" si="19"/>
        <v>1.76</v>
      </c>
    </row>
    <row r="196" spans="1:14" x14ac:dyDescent="0.3">
      <c r="A196" s="1">
        <v>38</v>
      </c>
      <c r="B196" t="s">
        <v>509</v>
      </c>
      <c r="C196" t="s">
        <v>332</v>
      </c>
      <c r="D196" t="s">
        <v>10532</v>
      </c>
      <c r="E196" t="s">
        <v>10533</v>
      </c>
      <c r="F196" t="s">
        <v>10534</v>
      </c>
      <c r="G196" t="s">
        <v>10535</v>
      </c>
      <c r="I196" t="str">
        <f t="shared" si="14"/>
        <v>N/A</v>
      </c>
      <c r="J196" t="str">
        <f t="shared" si="15"/>
        <v>N/A</v>
      </c>
      <c r="K196">
        <f t="shared" si="16"/>
        <v>1.9130000000000003</v>
      </c>
      <c r="L196">
        <f t="shared" si="17"/>
        <v>-0.5746</v>
      </c>
      <c r="M196">
        <f t="shared" si="18"/>
        <v>-1.9561000000000002</v>
      </c>
      <c r="N196">
        <f t="shared" si="19"/>
        <v>2.6147000000000005</v>
      </c>
    </row>
    <row r="197" spans="1:14" x14ac:dyDescent="0.3">
      <c r="A197" s="1">
        <v>39</v>
      </c>
      <c r="B197" t="s">
        <v>514</v>
      </c>
      <c r="C197" t="s">
        <v>10536</v>
      </c>
      <c r="D197" t="s">
        <v>10537</v>
      </c>
      <c r="E197" t="s">
        <v>10538</v>
      </c>
      <c r="F197" t="s">
        <v>10539</v>
      </c>
      <c r="G197" t="s">
        <v>10540</v>
      </c>
      <c r="I197" t="str">
        <f t="shared" si="14"/>
        <v>N/A</v>
      </c>
      <c r="J197">
        <f t="shared" si="15"/>
        <v>159300000</v>
      </c>
      <c r="K197">
        <f t="shared" si="16"/>
        <v>165400000</v>
      </c>
      <c r="L197">
        <f t="shared" si="17"/>
        <v>167900000</v>
      </c>
      <c r="M197">
        <f t="shared" si="18"/>
        <v>167600000</v>
      </c>
      <c r="N197">
        <f t="shared" si="19"/>
        <v>125600000</v>
      </c>
    </row>
    <row r="198" spans="1:14" x14ac:dyDescent="0.3">
      <c r="A198" s="1">
        <v>40</v>
      </c>
      <c r="B198" t="s">
        <v>519</v>
      </c>
      <c r="C198" t="s">
        <v>6809</v>
      </c>
      <c r="D198" t="s">
        <v>10541</v>
      </c>
      <c r="E198" t="s">
        <v>2206</v>
      </c>
      <c r="F198" t="s">
        <v>10531</v>
      </c>
      <c r="G198" t="s">
        <v>4048</v>
      </c>
      <c r="I198" t="str">
        <f t="shared" si="14"/>
        <v>N/A</v>
      </c>
      <c r="J198" t="str">
        <f t="shared" si="15"/>
        <v>0.89</v>
      </c>
      <c r="K198" t="str">
        <f t="shared" si="16"/>
        <v>2.62</v>
      </c>
      <c r="L198" t="str">
        <f t="shared" si="17"/>
        <v>1.12</v>
      </c>
      <c r="M198" t="str">
        <f t="shared" si="18"/>
        <v>(1.09)</v>
      </c>
      <c r="N198" t="str">
        <f t="shared" si="19"/>
        <v>1.71</v>
      </c>
    </row>
    <row r="199" spans="1:14" x14ac:dyDescent="0.3">
      <c r="A199" s="1">
        <v>41</v>
      </c>
      <c r="B199" t="s">
        <v>525</v>
      </c>
      <c r="C199" t="s">
        <v>332</v>
      </c>
      <c r="D199" t="s">
        <v>10542</v>
      </c>
      <c r="E199" t="s">
        <v>10543</v>
      </c>
      <c r="F199" t="s">
        <v>10544</v>
      </c>
      <c r="G199" t="s">
        <v>10545</v>
      </c>
      <c r="I199" t="str">
        <f t="shared" si="14"/>
        <v>N/A</v>
      </c>
      <c r="J199" t="str">
        <f t="shared" si="15"/>
        <v>N/A</v>
      </c>
      <c r="K199">
        <f t="shared" si="16"/>
        <v>1.9438</v>
      </c>
      <c r="L199">
        <f t="shared" si="17"/>
        <v>-0.57250000000000001</v>
      </c>
      <c r="M199">
        <f t="shared" si="18"/>
        <v>-1.9732000000000001</v>
      </c>
      <c r="N199">
        <f t="shared" si="19"/>
        <v>2.5688</v>
      </c>
    </row>
    <row r="200" spans="1:14" x14ac:dyDescent="0.3">
      <c r="A200" s="1">
        <v>42</v>
      </c>
      <c r="B200" t="s">
        <v>530</v>
      </c>
      <c r="C200" t="s">
        <v>10546</v>
      </c>
      <c r="D200" t="s">
        <v>5867</v>
      </c>
      <c r="E200" t="s">
        <v>10547</v>
      </c>
      <c r="F200" t="s">
        <v>10539</v>
      </c>
      <c r="G200" t="s">
        <v>10548</v>
      </c>
      <c r="I200" t="str">
        <f t="shared" si="14"/>
        <v>N/A</v>
      </c>
      <c r="J200">
        <f t="shared" si="15"/>
        <v>163800000</v>
      </c>
      <c r="K200">
        <f t="shared" si="16"/>
        <v>169300000</v>
      </c>
      <c r="L200">
        <f t="shared" si="17"/>
        <v>171200000</v>
      </c>
      <c r="M200">
        <f t="shared" si="18"/>
        <v>167600000</v>
      </c>
      <c r="N200">
        <f t="shared" si="19"/>
        <v>129199999.99999999</v>
      </c>
    </row>
    <row r="201" spans="1:14" x14ac:dyDescent="0.3">
      <c r="A201" s="1">
        <v>43</v>
      </c>
      <c r="B201" t="s">
        <v>134</v>
      </c>
      <c r="C201" t="s">
        <v>10549</v>
      </c>
      <c r="D201" t="s">
        <v>10550</v>
      </c>
      <c r="E201" t="s">
        <v>10551</v>
      </c>
      <c r="F201" t="s">
        <v>10552</v>
      </c>
      <c r="G201" t="s">
        <v>10553</v>
      </c>
      <c r="I201" t="str">
        <f t="shared" si="14"/>
        <v>N/A</v>
      </c>
      <c r="J201">
        <f t="shared" si="15"/>
        <v>391000000</v>
      </c>
      <c r="K201">
        <f t="shared" si="16"/>
        <v>929000000</v>
      </c>
      <c r="L201">
        <f t="shared" si="17"/>
        <v>826000000</v>
      </c>
      <c r="M201">
        <f t="shared" si="18"/>
        <v>505000000</v>
      </c>
      <c r="N201">
        <f t="shared" si="19"/>
        <v>966000000</v>
      </c>
    </row>
    <row r="202" spans="1:14" x14ac:dyDescent="0.3">
      <c r="A202" s="1">
        <v>44</v>
      </c>
      <c r="B202" t="s">
        <v>541</v>
      </c>
      <c r="C202" t="s">
        <v>332</v>
      </c>
      <c r="D202" t="s">
        <v>10554</v>
      </c>
      <c r="E202" t="s">
        <v>10555</v>
      </c>
      <c r="F202" t="s">
        <v>10556</v>
      </c>
      <c r="G202" t="s">
        <v>10557</v>
      </c>
      <c r="I202" t="str">
        <f t="shared" si="14"/>
        <v>N/A</v>
      </c>
      <c r="J202" t="str">
        <f t="shared" si="15"/>
        <v>N/A</v>
      </c>
      <c r="K202">
        <f t="shared" si="16"/>
        <v>1.3759999999999999</v>
      </c>
      <c r="L202">
        <f t="shared" si="17"/>
        <v>-0.1109</v>
      </c>
      <c r="M202">
        <f t="shared" si="18"/>
        <v>-0.3886</v>
      </c>
      <c r="N202">
        <f t="shared" si="19"/>
        <v>0.91290000000000004</v>
      </c>
    </row>
    <row r="203" spans="1:14" x14ac:dyDescent="0.3">
      <c r="A203" s="1">
        <v>45</v>
      </c>
      <c r="B203" t="s">
        <v>546</v>
      </c>
      <c r="C203" t="s">
        <v>332</v>
      </c>
      <c r="D203" t="s">
        <v>332</v>
      </c>
      <c r="E203" t="s">
        <v>332</v>
      </c>
      <c r="F203" t="s">
        <v>332</v>
      </c>
      <c r="G203" t="s">
        <v>4797</v>
      </c>
      <c r="I203" t="str">
        <f t="shared" si="14"/>
        <v>N/A</v>
      </c>
      <c r="J203" t="str">
        <f t="shared" si="15"/>
        <v>N/A</v>
      </c>
      <c r="K203" t="str">
        <f t="shared" si="16"/>
        <v>N/A</v>
      </c>
      <c r="L203" t="str">
        <f t="shared" si="17"/>
        <v>N/A</v>
      </c>
      <c r="M203" t="str">
        <f t="shared" si="18"/>
        <v>N/A</v>
      </c>
      <c r="N203">
        <f t="shared" si="19"/>
        <v>0.14760000000000001</v>
      </c>
    </row>
    <row r="204" spans="1:14" x14ac:dyDescent="0.3">
      <c r="I204" t="str">
        <f t="shared" si="14"/>
        <v>N/A</v>
      </c>
      <c r="J204">
        <f t="shared" si="15"/>
        <v>0</v>
      </c>
      <c r="K204">
        <f t="shared" si="16"/>
        <v>0</v>
      </c>
      <c r="L204">
        <f t="shared" si="17"/>
        <v>0</v>
      </c>
      <c r="M204">
        <f t="shared" si="18"/>
        <v>0</v>
      </c>
      <c r="N204">
        <f t="shared" si="19"/>
        <v>0</v>
      </c>
    </row>
    <row r="205" spans="1:14" x14ac:dyDescent="0.3">
      <c r="B205" s="1" t="s">
        <v>319</v>
      </c>
      <c r="C205" s="1" t="s">
        <v>320</v>
      </c>
      <c r="D205" s="1" t="s">
        <v>321</v>
      </c>
      <c r="E205" s="1" t="s">
        <v>322</v>
      </c>
      <c r="F205" s="1" t="s">
        <v>323</v>
      </c>
      <c r="G205" s="1" t="s">
        <v>324</v>
      </c>
      <c r="H205" s="1" t="s">
        <v>325</v>
      </c>
      <c r="I205" t="str">
        <f t="shared" si="14"/>
        <v>pos_trend</v>
      </c>
      <c r="J205" t="str">
        <f t="shared" si="15"/>
        <v>2012</v>
      </c>
      <c r="K205" t="str">
        <f t="shared" si="16"/>
        <v>2013</v>
      </c>
      <c r="L205" t="str">
        <f t="shared" si="17"/>
        <v>2014</v>
      </c>
      <c r="M205" t="str">
        <f t="shared" si="18"/>
        <v>2015</v>
      </c>
      <c r="N205" t="str">
        <f t="shared" si="19"/>
        <v>2016</v>
      </c>
    </row>
    <row r="206" spans="1:14" x14ac:dyDescent="0.3">
      <c r="A206" s="1">
        <v>0</v>
      </c>
      <c r="B206" t="s">
        <v>548</v>
      </c>
      <c r="C206" t="s">
        <v>127</v>
      </c>
      <c r="D206" t="s">
        <v>2920</v>
      </c>
      <c r="E206" t="s">
        <v>10558</v>
      </c>
      <c r="F206" t="s">
        <v>10559</v>
      </c>
      <c r="G206" t="s">
        <v>10560</v>
      </c>
      <c r="I206" t="str">
        <f t="shared" si="14"/>
        <v>N/A</v>
      </c>
      <c r="J206">
        <f t="shared" si="15"/>
        <v>1070000000.0000001</v>
      </c>
      <c r="K206">
        <f t="shared" si="16"/>
        <v>1640000000</v>
      </c>
      <c r="L206">
        <f t="shared" si="17"/>
        <v>511000000</v>
      </c>
      <c r="M206">
        <f t="shared" si="18"/>
        <v>328000000</v>
      </c>
      <c r="N206">
        <f t="shared" si="19"/>
        <v>498000000</v>
      </c>
    </row>
    <row r="207" spans="1:14" x14ac:dyDescent="0.3">
      <c r="A207" s="1">
        <v>1</v>
      </c>
      <c r="B207" t="s">
        <v>554</v>
      </c>
      <c r="C207" t="s">
        <v>127</v>
      </c>
      <c r="D207" t="s">
        <v>2920</v>
      </c>
      <c r="E207" t="s">
        <v>10558</v>
      </c>
      <c r="F207" t="s">
        <v>10559</v>
      </c>
      <c r="G207" t="s">
        <v>10560</v>
      </c>
      <c r="I207" t="str">
        <f t="shared" si="14"/>
        <v>N/A</v>
      </c>
      <c r="J207">
        <f t="shared" si="15"/>
        <v>1070000000.0000001</v>
      </c>
      <c r="K207">
        <f t="shared" si="16"/>
        <v>1640000000</v>
      </c>
      <c r="L207">
        <f t="shared" si="17"/>
        <v>511000000</v>
      </c>
      <c r="M207">
        <f t="shared" si="18"/>
        <v>328000000</v>
      </c>
      <c r="N207">
        <f t="shared" si="19"/>
        <v>498000000</v>
      </c>
    </row>
    <row r="208" spans="1:14" x14ac:dyDescent="0.3">
      <c r="A208" s="1">
        <v>2</v>
      </c>
      <c r="B208" t="s">
        <v>556</v>
      </c>
      <c r="C208" t="s">
        <v>332</v>
      </c>
      <c r="D208" t="s">
        <v>332</v>
      </c>
      <c r="E208" t="s">
        <v>332</v>
      </c>
      <c r="F208" t="s">
        <v>332</v>
      </c>
      <c r="G208" t="s">
        <v>332</v>
      </c>
      <c r="I208" t="str">
        <f t="shared" si="14"/>
        <v>N/A</v>
      </c>
      <c r="J208" t="str">
        <f t="shared" si="15"/>
        <v>N/A</v>
      </c>
      <c r="K208" t="str">
        <f t="shared" si="16"/>
        <v>N/A</v>
      </c>
      <c r="L208" t="str">
        <f t="shared" si="17"/>
        <v>N/A</v>
      </c>
      <c r="M208" t="str">
        <f t="shared" si="18"/>
        <v>N/A</v>
      </c>
      <c r="N208" t="str">
        <f t="shared" si="19"/>
        <v>N/A</v>
      </c>
    </row>
    <row r="209" spans="1:14" x14ac:dyDescent="0.3">
      <c r="A209" s="1">
        <v>3</v>
      </c>
      <c r="B209" t="s">
        <v>558</v>
      </c>
      <c r="C209" t="s">
        <v>332</v>
      </c>
      <c r="D209" t="s">
        <v>10561</v>
      </c>
      <c r="E209" t="s">
        <v>10562</v>
      </c>
      <c r="F209" t="s">
        <v>10563</v>
      </c>
      <c r="G209" t="s">
        <v>10564</v>
      </c>
      <c r="I209" t="str">
        <f t="shared" si="14"/>
        <v>N/A</v>
      </c>
      <c r="J209" t="str">
        <f t="shared" si="15"/>
        <v>N/A</v>
      </c>
      <c r="K209">
        <f t="shared" si="16"/>
        <v>0.53600000000000003</v>
      </c>
      <c r="L209">
        <f t="shared" si="17"/>
        <v>-0.68879999999999997</v>
      </c>
      <c r="M209">
        <f t="shared" si="18"/>
        <v>-0.35810000000000003</v>
      </c>
      <c r="N209">
        <f t="shared" si="19"/>
        <v>0.51829999999999998</v>
      </c>
    </row>
    <row r="210" spans="1:14" x14ac:dyDescent="0.3">
      <c r="A210" s="1">
        <v>4</v>
      </c>
      <c r="B210" t="s">
        <v>563</v>
      </c>
      <c r="C210" t="s">
        <v>10565</v>
      </c>
      <c r="D210" t="s">
        <v>10566</v>
      </c>
      <c r="E210" t="s">
        <v>10567</v>
      </c>
      <c r="F210" t="s">
        <v>5636</v>
      </c>
      <c r="G210" t="s">
        <v>9305</v>
      </c>
      <c r="I210" t="str">
        <f t="shared" si="14"/>
        <v>N/A</v>
      </c>
      <c r="J210">
        <f t="shared" si="15"/>
        <v>0.1678</v>
      </c>
      <c r="K210">
        <f t="shared" si="16"/>
        <v>0.20250000000000001</v>
      </c>
      <c r="L210">
        <f t="shared" si="17"/>
        <v>5.9699999999999996E-2</v>
      </c>
      <c r="M210">
        <f t="shared" si="18"/>
        <v>4.2999999999999997E-2</v>
      </c>
      <c r="N210">
        <f t="shared" si="19"/>
        <v>6.4899999999999999E-2</v>
      </c>
    </row>
    <row r="211" spans="1:14" x14ac:dyDescent="0.3">
      <c r="A211" s="1">
        <v>5</v>
      </c>
      <c r="B211" t="s">
        <v>569</v>
      </c>
      <c r="C211" t="s">
        <v>1211</v>
      </c>
      <c r="D211" t="s">
        <v>4829</v>
      </c>
      <c r="E211" t="s">
        <v>1917</v>
      </c>
      <c r="F211" t="s">
        <v>3550</v>
      </c>
      <c r="G211" t="s">
        <v>1765</v>
      </c>
      <c r="I211" t="str">
        <f t="shared" si="14"/>
        <v>N/A</v>
      </c>
      <c r="J211">
        <f t="shared" si="15"/>
        <v>1090000000</v>
      </c>
      <c r="K211">
        <f t="shared" si="16"/>
        <v>1340000000</v>
      </c>
      <c r="L211">
        <f t="shared" si="17"/>
        <v>1400000000</v>
      </c>
      <c r="M211">
        <f t="shared" si="18"/>
        <v>1250000000</v>
      </c>
      <c r="N211">
        <f t="shared" si="19"/>
        <v>1280000000</v>
      </c>
    </row>
    <row r="212" spans="1:14" x14ac:dyDescent="0.3">
      <c r="A212" s="1">
        <v>6</v>
      </c>
      <c r="B212" t="s">
        <v>575</v>
      </c>
      <c r="C212" t="s">
        <v>1215</v>
      </c>
      <c r="D212" t="s">
        <v>4803</v>
      </c>
      <c r="E212" t="s">
        <v>2918</v>
      </c>
      <c r="F212" t="s">
        <v>6526</v>
      </c>
      <c r="G212" t="s">
        <v>1909</v>
      </c>
      <c r="I212" t="str">
        <f t="shared" si="14"/>
        <v>N/A</v>
      </c>
      <c r="J212">
        <f t="shared" si="15"/>
        <v>1060000000</v>
      </c>
      <c r="K212">
        <f t="shared" si="16"/>
        <v>1320000000</v>
      </c>
      <c r="L212">
        <f t="shared" si="17"/>
        <v>1380000000</v>
      </c>
      <c r="M212">
        <f t="shared" si="18"/>
        <v>1210000000</v>
      </c>
      <c r="N212">
        <f t="shared" si="19"/>
        <v>1270000000</v>
      </c>
    </row>
    <row r="213" spans="1:14" x14ac:dyDescent="0.3">
      <c r="A213" s="1">
        <v>7</v>
      </c>
      <c r="B213" t="s">
        <v>576</v>
      </c>
      <c r="C213" t="s">
        <v>127</v>
      </c>
      <c r="D213" t="s">
        <v>4829</v>
      </c>
      <c r="E213" t="s">
        <v>1917</v>
      </c>
      <c r="F213" t="s">
        <v>7738</v>
      </c>
      <c r="G213" t="s">
        <v>6054</v>
      </c>
      <c r="I213" t="str">
        <f t="shared" si="14"/>
        <v>N/A</v>
      </c>
      <c r="J213">
        <f t="shared" si="15"/>
        <v>1070000000.0000001</v>
      </c>
      <c r="K213">
        <f t="shared" si="16"/>
        <v>1340000000</v>
      </c>
      <c r="L213">
        <f t="shared" si="17"/>
        <v>1400000000</v>
      </c>
      <c r="M213">
        <f t="shared" si="18"/>
        <v>1260000000</v>
      </c>
      <c r="N213">
        <f t="shared" si="19"/>
        <v>1310000000</v>
      </c>
    </row>
    <row r="214" spans="1:14" x14ac:dyDescent="0.3">
      <c r="A214" s="1">
        <v>8</v>
      </c>
      <c r="B214" t="s">
        <v>582</v>
      </c>
      <c r="C214" t="s">
        <v>10484</v>
      </c>
      <c r="D214" t="s">
        <v>4009</v>
      </c>
      <c r="E214" t="s">
        <v>10568</v>
      </c>
      <c r="F214" t="s">
        <v>10569</v>
      </c>
      <c r="G214" t="s">
        <v>10570</v>
      </c>
      <c r="I214" t="str">
        <f t="shared" si="14"/>
        <v>N/A</v>
      </c>
      <c r="J214" t="str">
        <f t="shared" si="15"/>
        <v>(16M)</v>
      </c>
      <c r="K214" t="str">
        <f t="shared" si="16"/>
        <v>(18M)</v>
      </c>
      <c r="L214" t="str">
        <f t="shared" si="17"/>
        <v>(19M)</v>
      </c>
      <c r="M214" t="str">
        <f t="shared" si="18"/>
        <v>(47M)</v>
      </c>
      <c r="N214" t="str">
        <f t="shared" si="19"/>
        <v>(41M)</v>
      </c>
    </row>
    <row r="215" spans="1:14" x14ac:dyDescent="0.3">
      <c r="A215" s="1">
        <v>9</v>
      </c>
      <c r="B215" t="s">
        <v>588</v>
      </c>
      <c r="C215" t="s">
        <v>7165</v>
      </c>
      <c r="D215" t="s">
        <v>9432</v>
      </c>
      <c r="E215" t="s">
        <v>10505</v>
      </c>
      <c r="F215" t="s">
        <v>3691</v>
      </c>
      <c r="G215" t="s">
        <v>1359</v>
      </c>
      <c r="I215" t="str">
        <f t="shared" si="14"/>
        <v>N/A</v>
      </c>
      <c r="J215">
        <f t="shared" si="15"/>
        <v>30000000</v>
      </c>
      <c r="K215">
        <f t="shared" si="16"/>
        <v>21000000</v>
      </c>
      <c r="L215">
        <f t="shared" si="17"/>
        <v>22000000</v>
      </c>
      <c r="M215">
        <f t="shared" si="18"/>
        <v>39000000</v>
      </c>
      <c r="N215">
        <f t="shared" si="19"/>
        <v>16000000</v>
      </c>
    </row>
    <row r="216" spans="1:14" x14ac:dyDescent="0.3">
      <c r="A216" s="1">
        <v>10</v>
      </c>
      <c r="B216" t="s">
        <v>589</v>
      </c>
      <c r="C216" t="s">
        <v>332</v>
      </c>
      <c r="D216" t="s">
        <v>3463</v>
      </c>
      <c r="E216" t="s">
        <v>2644</v>
      </c>
      <c r="F216" t="s">
        <v>10571</v>
      </c>
      <c r="G216" t="s">
        <v>10572</v>
      </c>
      <c r="I216" t="str">
        <f t="shared" si="14"/>
        <v>N/A</v>
      </c>
      <c r="J216" t="str">
        <f t="shared" si="15"/>
        <v>N/A</v>
      </c>
      <c r="K216">
        <f t="shared" si="16"/>
        <v>0.23300000000000001</v>
      </c>
      <c r="L216">
        <f t="shared" si="17"/>
        <v>4.8499999999999995E-2</v>
      </c>
      <c r="M216">
        <f t="shared" si="18"/>
        <v>-0.109</v>
      </c>
      <c r="N216">
        <f t="shared" si="19"/>
        <v>2.4799999999999999E-2</v>
      </c>
    </row>
    <row r="217" spans="1:14" x14ac:dyDescent="0.3">
      <c r="A217" s="1">
        <v>11</v>
      </c>
      <c r="B217" t="s">
        <v>594</v>
      </c>
      <c r="C217" t="s">
        <v>10573</v>
      </c>
      <c r="D217" t="s">
        <v>4524</v>
      </c>
      <c r="E217" t="s">
        <v>5890</v>
      </c>
      <c r="F217" t="s">
        <v>6799</v>
      </c>
      <c r="G217" t="s">
        <v>10574</v>
      </c>
      <c r="I217" t="str">
        <f t="shared" si="14"/>
        <v>N/A</v>
      </c>
      <c r="J217" t="str">
        <f t="shared" si="15"/>
        <v>5.28</v>
      </c>
      <c r="K217" t="str">
        <f t="shared" si="16"/>
        <v>4.57</v>
      </c>
      <c r="L217" t="str">
        <f t="shared" si="17"/>
        <v>4.69</v>
      </c>
      <c r="M217" t="str">
        <f t="shared" si="18"/>
        <v>5.09</v>
      </c>
      <c r="N217" t="str">
        <f t="shared" si="19"/>
        <v>5.10</v>
      </c>
    </row>
    <row r="218" spans="1:14" x14ac:dyDescent="0.3">
      <c r="A218" s="1">
        <v>12</v>
      </c>
      <c r="B218" t="s">
        <v>600</v>
      </c>
      <c r="C218" t="s">
        <v>10575</v>
      </c>
      <c r="D218" t="s">
        <v>10576</v>
      </c>
      <c r="E218" t="s">
        <v>10577</v>
      </c>
      <c r="F218" t="s">
        <v>10578</v>
      </c>
      <c r="G218" t="s">
        <v>10579</v>
      </c>
      <c r="I218" t="str">
        <f t="shared" si="14"/>
        <v>N/A</v>
      </c>
      <c r="J218">
        <f t="shared" si="15"/>
        <v>797000000</v>
      </c>
      <c r="K218">
        <f t="shared" si="16"/>
        <v>790000000</v>
      </c>
      <c r="L218">
        <f t="shared" si="17"/>
        <v>669000000</v>
      </c>
      <c r="M218">
        <f t="shared" si="18"/>
        <v>643000000</v>
      </c>
      <c r="N218">
        <f t="shared" si="19"/>
        <v>699000000</v>
      </c>
    </row>
    <row r="219" spans="1:14" x14ac:dyDescent="0.3">
      <c r="A219" s="1">
        <v>13</v>
      </c>
      <c r="B219" t="s">
        <v>606</v>
      </c>
      <c r="C219" t="s">
        <v>10580</v>
      </c>
      <c r="D219" t="s">
        <v>10581</v>
      </c>
      <c r="E219" t="s">
        <v>10582</v>
      </c>
      <c r="F219" t="s">
        <v>10583</v>
      </c>
      <c r="G219" t="s">
        <v>10584</v>
      </c>
      <c r="I219" t="str">
        <f t="shared" si="14"/>
        <v>N/A</v>
      </c>
      <c r="J219">
        <f t="shared" si="15"/>
        <v>167000000</v>
      </c>
      <c r="K219">
        <f t="shared" si="16"/>
        <v>202000000</v>
      </c>
      <c r="L219">
        <f t="shared" si="17"/>
        <v>148000000</v>
      </c>
      <c r="M219">
        <f t="shared" si="18"/>
        <v>129000000</v>
      </c>
      <c r="N219">
        <f t="shared" si="19"/>
        <v>149000000</v>
      </c>
    </row>
    <row r="220" spans="1:14" x14ac:dyDescent="0.3">
      <c r="A220" s="1">
        <v>14</v>
      </c>
      <c r="B220" t="s">
        <v>612</v>
      </c>
      <c r="C220" t="s">
        <v>332</v>
      </c>
      <c r="D220" t="s">
        <v>332</v>
      </c>
      <c r="E220" t="s">
        <v>332</v>
      </c>
      <c r="F220" t="s">
        <v>332</v>
      </c>
      <c r="G220" t="s">
        <v>332</v>
      </c>
      <c r="I220" t="str">
        <f t="shared" si="14"/>
        <v>N/A</v>
      </c>
      <c r="J220" t="str">
        <f t="shared" si="15"/>
        <v>N/A</v>
      </c>
      <c r="K220" t="str">
        <f t="shared" si="16"/>
        <v>N/A</v>
      </c>
      <c r="L220" t="str">
        <f t="shared" si="17"/>
        <v>N/A</v>
      </c>
      <c r="M220" t="str">
        <f t="shared" si="18"/>
        <v>N/A</v>
      </c>
      <c r="N220" t="str">
        <f t="shared" si="19"/>
        <v>N/A</v>
      </c>
    </row>
    <row r="221" spans="1:14" x14ac:dyDescent="0.3">
      <c r="A221" s="1">
        <v>15</v>
      </c>
      <c r="B221" t="s">
        <v>618</v>
      </c>
      <c r="C221" t="s">
        <v>10585</v>
      </c>
      <c r="D221" t="s">
        <v>10586</v>
      </c>
      <c r="E221" t="s">
        <v>10587</v>
      </c>
      <c r="F221" t="s">
        <v>10588</v>
      </c>
      <c r="G221" t="s">
        <v>10589</v>
      </c>
      <c r="I221" t="str">
        <f t="shared" si="14"/>
        <v>N/A</v>
      </c>
      <c r="J221">
        <f t="shared" si="15"/>
        <v>630000000</v>
      </c>
      <c r="K221">
        <f t="shared" si="16"/>
        <v>588000000</v>
      </c>
      <c r="L221">
        <f t="shared" si="17"/>
        <v>521000000</v>
      </c>
      <c r="M221">
        <f t="shared" si="18"/>
        <v>514000000</v>
      </c>
      <c r="N221">
        <f t="shared" si="19"/>
        <v>550000000</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10590</v>
      </c>
      <c r="D223" t="s">
        <v>10591</v>
      </c>
      <c r="E223" t="s">
        <v>10592</v>
      </c>
      <c r="F223" t="s">
        <v>10593</v>
      </c>
      <c r="G223" t="s">
        <v>10594</v>
      </c>
      <c r="I223" t="str">
        <f t="shared" si="14"/>
        <v>N/A</v>
      </c>
      <c r="J223">
        <f t="shared" si="15"/>
        <v>454000000</v>
      </c>
      <c r="K223">
        <f t="shared" si="16"/>
        <v>568000000</v>
      </c>
      <c r="L223">
        <f t="shared" si="17"/>
        <v>504000000</v>
      </c>
      <c r="M223">
        <f t="shared" si="18"/>
        <v>327000000</v>
      </c>
      <c r="N223">
        <f t="shared" si="19"/>
        <v>278000000</v>
      </c>
    </row>
    <row r="224" spans="1:14" x14ac:dyDescent="0.3">
      <c r="A224" s="1">
        <v>18</v>
      </c>
      <c r="B224" t="s">
        <v>629</v>
      </c>
      <c r="C224" t="s">
        <v>10590</v>
      </c>
      <c r="D224" t="s">
        <v>10591</v>
      </c>
      <c r="E224" t="s">
        <v>10592</v>
      </c>
      <c r="F224" t="s">
        <v>10593</v>
      </c>
      <c r="G224" t="s">
        <v>10594</v>
      </c>
      <c r="I224" t="str">
        <f t="shared" si="14"/>
        <v>N/A</v>
      </c>
      <c r="J224">
        <f t="shared" si="15"/>
        <v>454000000</v>
      </c>
      <c r="K224">
        <f t="shared" si="16"/>
        <v>568000000</v>
      </c>
      <c r="L224">
        <f t="shared" si="17"/>
        <v>504000000</v>
      </c>
      <c r="M224">
        <f t="shared" si="18"/>
        <v>327000000</v>
      </c>
      <c r="N224">
        <f t="shared" si="19"/>
        <v>278000000</v>
      </c>
    </row>
    <row r="225" spans="1:14" x14ac:dyDescent="0.3">
      <c r="A225" s="1">
        <v>19</v>
      </c>
      <c r="B225" t="s">
        <v>630</v>
      </c>
      <c r="C225" t="s">
        <v>3337</v>
      </c>
      <c r="D225" t="s">
        <v>10595</v>
      </c>
      <c r="E225" t="s">
        <v>1792</v>
      </c>
      <c r="F225" t="s">
        <v>10596</v>
      </c>
      <c r="G225" t="s">
        <v>1725</v>
      </c>
      <c r="I225" t="str">
        <f t="shared" si="14"/>
        <v>N/A</v>
      </c>
      <c r="J225">
        <f t="shared" si="15"/>
        <v>3410000000</v>
      </c>
      <c r="K225">
        <f t="shared" si="16"/>
        <v>4340000000</v>
      </c>
      <c r="L225">
        <f t="shared" si="17"/>
        <v>3090000000</v>
      </c>
      <c r="M225">
        <f t="shared" si="18"/>
        <v>2550000000</v>
      </c>
      <c r="N225">
        <f t="shared" si="19"/>
        <v>2760000000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320</v>
      </c>
      <c r="D227" s="1" t="s">
        <v>321</v>
      </c>
      <c r="E227" s="1" t="s">
        <v>322</v>
      </c>
      <c r="F227" s="1" t="s">
        <v>323</v>
      </c>
      <c r="G227" s="1" t="s">
        <v>324</v>
      </c>
      <c r="H227" s="1" t="s">
        <v>325</v>
      </c>
      <c r="I227" t="str">
        <f t="shared" si="14"/>
        <v>pos_trend</v>
      </c>
      <c r="J227" t="str">
        <f t="shared" si="15"/>
        <v>2012</v>
      </c>
      <c r="K227" t="str">
        <f t="shared" si="16"/>
        <v>2013</v>
      </c>
      <c r="L227" t="str">
        <f t="shared" si="17"/>
        <v>2014</v>
      </c>
      <c r="M227" t="str">
        <f t="shared" si="18"/>
        <v>2015</v>
      </c>
      <c r="N227" t="str">
        <f t="shared" si="19"/>
        <v>2016</v>
      </c>
    </row>
    <row r="228" spans="1:14" x14ac:dyDescent="0.3">
      <c r="A228" s="1">
        <v>0</v>
      </c>
      <c r="B228" t="s">
        <v>636</v>
      </c>
      <c r="C228" t="s">
        <v>10448</v>
      </c>
      <c r="D228" t="s">
        <v>10597</v>
      </c>
      <c r="E228" t="s">
        <v>10598</v>
      </c>
      <c r="F228" t="s">
        <v>10599</v>
      </c>
      <c r="G228" t="s">
        <v>6076</v>
      </c>
      <c r="I228" t="str">
        <f t="shared" si="14"/>
        <v>N/A</v>
      </c>
      <c r="J228">
        <f t="shared" si="15"/>
        <v>308000000</v>
      </c>
      <c r="K228">
        <f t="shared" si="16"/>
        <v>352000000</v>
      </c>
      <c r="L228">
        <f t="shared" si="17"/>
        <v>396000000</v>
      </c>
      <c r="M228">
        <f t="shared" si="18"/>
        <v>322000000</v>
      </c>
      <c r="N228">
        <f t="shared" si="19"/>
        <v>287000000</v>
      </c>
    </row>
    <row r="229" spans="1:14" x14ac:dyDescent="0.3">
      <c r="A229" s="1">
        <v>1</v>
      </c>
      <c r="B229" t="s">
        <v>641</v>
      </c>
      <c r="C229" t="s">
        <v>10600</v>
      </c>
      <c r="D229" t="s">
        <v>10601</v>
      </c>
      <c r="E229" t="s">
        <v>10602</v>
      </c>
      <c r="F229" t="s">
        <v>10603</v>
      </c>
      <c r="G229" t="s">
        <v>10604</v>
      </c>
      <c r="I229" t="str">
        <f t="shared" si="14"/>
        <v>N/A</v>
      </c>
      <c r="J229">
        <f t="shared" si="15"/>
        <v>909000000</v>
      </c>
      <c r="K229">
        <f t="shared" si="16"/>
        <v>999000000</v>
      </c>
      <c r="L229">
        <f t="shared" si="17"/>
        <v>977000000</v>
      </c>
      <c r="M229">
        <f t="shared" si="18"/>
        <v>800000000</v>
      </c>
      <c r="N229">
        <f t="shared" si="19"/>
        <v>802000000</v>
      </c>
    </row>
    <row r="230" spans="1:14" x14ac:dyDescent="0.3">
      <c r="A230" s="1">
        <v>2</v>
      </c>
      <c r="B230" t="s">
        <v>646</v>
      </c>
      <c r="C230" t="s">
        <v>10605</v>
      </c>
      <c r="D230" t="s">
        <v>5932</v>
      </c>
      <c r="E230" t="s">
        <v>10467</v>
      </c>
      <c r="F230" t="s">
        <v>10408</v>
      </c>
      <c r="G230" t="s">
        <v>10606</v>
      </c>
      <c r="I230" t="str">
        <f t="shared" si="14"/>
        <v>N/A</v>
      </c>
      <c r="J230">
        <f t="shared" si="15"/>
        <v>231000000</v>
      </c>
      <c r="K230">
        <f t="shared" si="16"/>
        <v>237000000</v>
      </c>
      <c r="L230">
        <f t="shared" si="17"/>
        <v>230000000</v>
      </c>
      <c r="M230">
        <f t="shared" si="18"/>
        <v>196000000</v>
      </c>
      <c r="N230">
        <f t="shared" si="19"/>
        <v>198000000</v>
      </c>
    </row>
    <row r="231" spans="1:14" x14ac:dyDescent="0.3">
      <c r="A231" s="1">
        <v>3</v>
      </c>
      <c r="B231" t="s">
        <v>650</v>
      </c>
      <c r="C231" t="s">
        <v>10486</v>
      </c>
      <c r="D231" t="s">
        <v>5419</v>
      </c>
      <c r="E231" t="s">
        <v>10607</v>
      </c>
      <c r="F231" t="s">
        <v>10512</v>
      </c>
      <c r="G231" t="s">
        <v>5849</v>
      </c>
      <c r="I231" t="str">
        <f t="shared" si="14"/>
        <v>neg_trend</v>
      </c>
      <c r="J231">
        <f t="shared" si="15"/>
        <v>42000000</v>
      </c>
      <c r="K231">
        <f t="shared" si="16"/>
        <v>40000000</v>
      </c>
      <c r="L231">
        <f t="shared" si="17"/>
        <v>32000000</v>
      </c>
      <c r="M231">
        <f t="shared" si="18"/>
        <v>7000000</v>
      </c>
      <c r="N231">
        <f t="shared" si="19"/>
        <v>6000000</v>
      </c>
    </row>
    <row r="232" spans="1:14" x14ac:dyDescent="0.3">
      <c r="A232" s="1">
        <v>4</v>
      </c>
      <c r="B232" t="s">
        <v>656</v>
      </c>
      <c r="C232" t="s">
        <v>332</v>
      </c>
      <c r="D232" t="s">
        <v>332</v>
      </c>
      <c r="E232" t="s">
        <v>332</v>
      </c>
      <c r="F232" t="s">
        <v>332</v>
      </c>
      <c r="G232" t="s">
        <v>332</v>
      </c>
      <c r="I232" t="str">
        <f t="shared" si="14"/>
        <v>N/A</v>
      </c>
      <c r="J232" t="str">
        <f t="shared" si="15"/>
        <v>N/A</v>
      </c>
      <c r="K232" t="str">
        <f t="shared" si="16"/>
        <v>N/A</v>
      </c>
      <c r="L232" t="str">
        <f t="shared" si="17"/>
        <v>N/A</v>
      </c>
      <c r="M232" t="str">
        <f t="shared" si="18"/>
        <v>N/A</v>
      </c>
      <c r="N232" t="str">
        <f t="shared" si="19"/>
        <v>N/A</v>
      </c>
    </row>
    <row r="233" spans="1:14" x14ac:dyDescent="0.3">
      <c r="A233" s="1">
        <v>5</v>
      </c>
      <c r="B233" t="s">
        <v>657</v>
      </c>
      <c r="C233" t="s">
        <v>332</v>
      </c>
      <c r="D233" t="s">
        <v>332</v>
      </c>
      <c r="E233" t="s">
        <v>332</v>
      </c>
      <c r="F233" t="s">
        <v>332</v>
      </c>
      <c r="G233" t="s">
        <v>332</v>
      </c>
      <c r="I233" t="str">
        <f t="shared" si="14"/>
        <v>N/A</v>
      </c>
      <c r="J233" t="str">
        <f t="shared" si="15"/>
        <v>N/A</v>
      </c>
      <c r="K233" t="str">
        <f t="shared" si="16"/>
        <v>N/A</v>
      </c>
      <c r="L233" t="str">
        <f t="shared" si="17"/>
        <v>N/A</v>
      </c>
      <c r="M233" t="str">
        <f t="shared" si="18"/>
        <v>N/A</v>
      </c>
      <c r="N233" t="str">
        <f t="shared" si="19"/>
        <v>N/A</v>
      </c>
    </row>
    <row r="234" spans="1:14" x14ac:dyDescent="0.3">
      <c r="A234" s="1">
        <v>6</v>
      </c>
      <c r="B234" t="s">
        <v>658</v>
      </c>
      <c r="C234" t="s">
        <v>10608</v>
      </c>
      <c r="D234" t="s">
        <v>10609</v>
      </c>
      <c r="E234" t="s">
        <v>10610</v>
      </c>
      <c r="F234" t="s">
        <v>10611</v>
      </c>
      <c r="G234" t="s">
        <v>3426</v>
      </c>
      <c r="I234" t="str">
        <f t="shared" si="14"/>
        <v>N/A</v>
      </c>
      <c r="J234">
        <f t="shared" si="15"/>
        <v>601000000</v>
      </c>
      <c r="K234">
        <f t="shared" si="16"/>
        <v>647000000</v>
      </c>
      <c r="L234">
        <f t="shared" si="17"/>
        <v>581000000</v>
      </c>
      <c r="M234">
        <f t="shared" si="18"/>
        <v>478000000</v>
      </c>
      <c r="N234">
        <f t="shared" si="19"/>
        <v>515000000</v>
      </c>
    </row>
    <row r="235" spans="1:14" x14ac:dyDescent="0.3">
      <c r="A235" s="1">
        <v>7</v>
      </c>
      <c r="B235" t="s">
        <v>664</v>
      </c>
      <c r="C235" t="s">
        <v>332</v>
      </c>
      <c r="D235" t="s">
        <v>332</v>
      </c>
      <c r="E235" t="s">
        <v>332</v>
      </c>
      <c r="F235" t="s">
        <v>332</v>
      </c>
      <c r="G235" t="s">
        <v>332</v>
      </c>
      <c r="I235" t="str">
        <f t="shared" si="14"/>
        <v>N/A</v>
      </c>
      <c r="J235" t="str">
        <f t="shared" si="15"/>
        <v>N/A</v>
      </c>
      <c r="K235" t="str">
        <f t="shared" si="16"/>
        <v>N/A</v>
      </c>
      <c r="L235" t="str">
        <f t="shared" si="17"/>
        <v>N/A</v>
      </c>
      <c r="M235" t="str">
        <f t="shared" si="18"/>
        <v>N/A</v>
      </c>
      <c r="N235" t="str">
        <f t="shared" si="19"/>
        <v>N/A</v>
      </c>
    </row>
    <row r="236" spans="1:14" x14ac:dyDescent="0.3">
      <c r="A236" s="1">
        <v>8</v>
      </c>
      <c r="B236" t="s">
        <v>665</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9</v>
      </c>
      <c r="B237" t="s">
        <v>666</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10</v>
      </c>
      <c r="B238" t="s">
        <v>667</v>
      </c>
      <c r="C238" t="s">
        <v>6054</v>
      </c>
      <c r="D238" t="s">
        <v>3458</v>
      </c>
      <c r="E238" t="s">
        <v>3328</v>
      </c>
      <c r="F238" t="s">
        <v>8620</v>
      </c>
      <c r="G238" t="s">
        <v>6022</v>
      </c>
      <c r="I238" t="str">
        <f t="shared" si="14"/>
        <v>N/A</v>
      </c>
      <c r="J238">
        <f t="shared" si="15"/>
        <v>1310000000</v>
      </c>
      <c r="K238">
        <f t="shared" si="16"/>
        <v>2029999999.9999998</v>
      </c>
      <c r="L238">
        <f t="shared" si="17"/>
        <v>3690000000</v>
      </c>
      <c r="M238">
        <f t="shared" si="18"/>
        <v>3530000000</v>
      </c>
      <c r="N238">
        <f t="shared" si="19"/>
        <v>3400000000</v>
      </c>
    </row>
    <row r="239" spans="1:14" x14ac:dyDescent="0.3">
      <c r="A239" s="1">
        <v>11</v>
      </c>
      <c r="B239" t="s">
        <v>673</v>
      </c>
      <c r="C239" t="s">
        <v>2934</v>
      </c>
      <c r="D239" t="s">
        <v>2919</v>
      </c>
      <c r="E239" t="s">
        <v>1725</v>
      </c>
      <c r="F239" t="s">
        <v>1708</v>
      </c>
      <c r="G239" t="s">
        <v>1708</v>
      </c>
      <c r="I239" t="str">
        <f t="shared" si="14"/>
        <v>N/A</v>
      </c>
      <c r="J239">
        <f t="shared" si="15"/>
        <v>1000000000</v>
      </c>
      <c r="K239">
        <f t="shared" si="16"/>
        <v>1530000000</v>
      </c>
      <c r="L239">
        <f t="shared" si="17"/>
        <v>2760000000</v>
      </c>
      <c r="M239">
        <f t="shared" si="18"/>
        <v>2730000000</v>
      </c>
      <c r="N239">
        <f t="shared" si="19"/>
        <v>2730000000</v>
      </c>
    </row>
    <row r="240" spans="1:14" x14ac:dyDescent="0.3">
      <c r="A240" s="1">
        <v>12</v>
      </c>
      <c r="B240" t="s">
        <v>677</v>
      </c>
      <c r="C240" t="s">
        <v>10612</v>
      </c>
      <c r="D240" t="s">
        <v>10613</v>
      </c>
      <c r="E240" t="s">
        <v>10614</v>
      </c>
      <c r="F240" t="s">
        <v>10615</v>
      </c>
      <c r="G240" t="s">
        <v>10616</v>
      </c>
      <c r="I240" t="str">
        <f t="shared" si="14"/>
        <v>N/A</v>
      </c>
      <c r="J240">
        <f t="shared" si="15"/>
        <v>304000000</v>
      </c>
      <c r="K240">
        <f t="shared" si="16"/>
        <v>494000000</v>
      </c>
      <c r="L240">
        <f t="shared" si="17"/>
        <v>926000000</v>
      </c>
      <c r="M240">
        <f t="shared" si="18"/>
        <v>798000000</v>
      </c>
      <c r="N240">
        <f t="shared" si="19"/>
        <v>672000000</v>
      </c>
    </row>
    <row r="241" spans="1:14" x14ac:dyDescent="0.3">
      <c r="A241" s="1">
        <v>13</v>
      </c>
      <c r="B241" t="s">
        <v>681</v>
      </c>
      <c r="C241" t="s">
        <v>10617</v>
      </c>
      <c r="D241" t="s">
        <v>10618</v>
      </c>
      <c r="E241" t="s">
        <v>54</v>
      </c>
      <c r="F241" t="s">
        <v>10619</v>
      </c>
      <c r="G241" t="s">
        <v>10620</v>
      </c>
      <c r="I241" t="str">
        <f t="shared" si="14"/>
        <v>N/A</v>
      </c>
      <c r="J241">
        <f t="shared" si="15"/>
        <v>816000000</v>
      </c>
      <c r="K241">
        <f t="shared" si="16"/>
        <v>948000000</v>
      </c>
      <c r="L241">
        <f t="shared" si="17"/>
        <v>1050000000</v>
      </c>
      <c r="M241">
        <f t="shared" si="18"/>
        <v>651000000</v>
      </c>
      <c r="N241">
        <f t="shared" si="19"/>
        <v>655000000</v>
      </c>
    </row>
    <row r="242" spans="1:14" x14ac:dyDescent="0.3">
      <c r="A242" s="1">
        <v>14</v>
      </c>
      <c r="B242" t="s">
        <v>687</v>
      </c>
      <c r="C242" t="s">
        <v>10621</v>
      </c>
      <c r="D242" t="s">
        <v>10622</v>
      </c>
      <c r="E242" t="s">
        <v>10623</v>
      </c>
      <c r="F242" t="s">
        <v>10587</v>
      </c>
      <c r="G242" t="s">
        <v>3546</v>
      </c>
      <c r="I242" t="str">
        <f t="shared" si="14"/>
        <v>pos_trend</v>
      </c>
      <c r="J242">
        <f t="shared" si="15"/>
        <v>448000000</v>
      </c>
      <c r="K242">
        <f t="shared" si="16"/>
        <v>470000000</v>
      </c>
      <c r="L242">
        <f t="shared" si="17"/>
        <v>496000000</v>
      </c>
      <c r="M242">
        <f t="shared" si="18"/>
        <v>521000000</v>
      </c>
      <c r="N242">
        <f t="shared" si="19"/>
        <v>561000000</v>
      </c>
    </row>
    <row r="243" spans="1:14" x14ac:dyDescent="0.3">
      <c r="A243" s="1">
        <v>15</v>
      </c>
      <c r="B243" t="s">
        <v>688</v>
      </c>
      <c r="C243" t="s">
        <v>10441</v>
      </c>
      <c r="D243" t="s">
        <v>7189</v>
      </c>
      <c r="E243" t="s">
        <v>10624</v>
      </c>
      <c r="F243" t="s">
        <v>10625</v>
      </c>
      <c r="G243" t="s">
        <v>4813</v>
      </c>
      <c r="I243" t="str">
        <f t="shared" si="14"/>
        <v>N/A</v>
      </c>
      <c r="J243">
        <f t="shared" si="15"/>
        <v>6370000000</v>
      </c>
      <c r="K243">
        <f t="shared" si="16"/>
        <v>8109999999.999999</v>
      </c>
      <c r="L243">
        <f t="shared" si="17"/>
        <v>8570000000</v>
      </c>
      <c r="M243">
        <f t="shared" si="18"/>
        <v>7640000000</v>
      </c>
      <c r="N243">
        <f t="shared" si="19"/>
        <v>7670000000</v>
      </c>
    </row>
    <row r="244" spans="1:14" x14ac:dyDescent="0.3">
      <c r="A244" s="1">
        <v>16</v>
      </c>
      <c r="B244" t="s">
        <v>694</v>
      </c>
      <c r="C244" t="s">
        <v>332</v>
      </c>
      <c r="D244" t="s">
        <v>10626</v>
      </c>
      <c r="E244" t="s">
        <v>10627</v>
      </c>
      <c r="F244" t="s">
        <v>10628</v>
      </c>
      <c r="G244" t="s">
        <v>10629</v>
      </c>
      <c r="I244" t="str">
        <f t="shared" si="14"/>
        <v>N/A</v>
      </c>
      <c r="J244" t="str">
        <f t="shared" si="15"/>
        <v>N/A</v>
      </c>
      <c r="K244">
        <f t="shared" si="16"/>
        <v>0.27260000000000001</v>
      </c>
      <c r="L244">
        <f t="shared" si="17"/>
        <v>5.6500000000000002E-2</v>
      </c>
      <c r="M244">
        <f t="shared" si="18"/>
        <v>-0.10869999999999999</v>
      </c>
      <c r="N244">
        <f t="shared" si="19"/>
        <v>5.0000000000000001E-3</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320</v>
      </c>
      <c r="D246" s="1" t="s">
        <v>321</v>
      </c>
      <c r="E246" s="1" t="s">
        <v>322</v>
      </c>
      <c r="F246" s="1" t="s">
        <v>323</v>
      </c>
      <c r="G246" s="1" t="s">
        <v>324</v>
      </c>
      <c r="H246" s="1" t="s">
        <v>325</v>
      </c>
      <c r="I246" t="str">
        <f t="shared" si="14"/>
        <v>pos_trend</v>
      </c>
      <c r="J246" t="str">
        <f t="shared" si="15"/>
        <v>2012</v>
      </c>
      <c r="K246" t="str">
        <f t="shared" si="16"/>
        <v>2013</v>
      </c>
      <c r="L246" t="str">
        <f t="shared" si="17"/>
        <v>2014</v>
      </c>
      <c r="M246" t="str">
        <f t="shared" si="18"/>
        <v>2015</v>
      </c>
      <c r="N246" t="str">
        <f t="shared" si="19"/>
        <v>2016</v>
      </c>
    </row>
    <row r="247" spans="1:14" x14ac:dyDescent="0.3">
      <c r="A247" s="1">
        <v>0</v>
      </c>
      <c r="B247" t="s">
        <v>699</v>
      </c>
      <c r="C247" t="s">
        <v>10630</v>
      </c>
      <c r="D247" t="s">
        <v>6477</v>
      </c>
      <c r="E247" t="s">
        <v>10631</v>
      </c>
      <c r="F247" t="s">
        <v>5851</v>
      </c>
      <c r="G247" t="s">
        <v>6167</v>
      </c>
      <c r="I247" t="str">
        <f t="shared" si="14"/>
        <v>N/A</v>
      </c>
      <c r="J247">
        <f t="shared" si="15"/>
        <v>72000000</v>
      </c>
      <c r="K247">
        <f t="shared" si="16"/>
        <v>34000000</v>
      </c>
      <c r="L247">
        <f t="shared" si="17"/>
        <v>187000000</v>
      </c>
      <c r="M247">
        <f t="shared" si="18"/>
        <v>13000000</v>
      </c>
      <c r="N247">
        <f t="shared" si="19"/>
        <v>50000000</v>
      </c>
    </row>
    <row r="248" spans="1:14" x14ac:dyDescent="0.3">
      <c r="A248" s="1">
        <v>1</v>
      </c>
      <c r="B248" t="s">
        <v>700</v>
      </c>
      <c r="C248" t="s">
        <v>332</v>
      </c>
      <c r="D248" t="s">
        <v>5849</v>
      </c>
      <c r="E248" t="s">
        <v>10454</v>
      </c>
      <c r="F248" t="s">
        <v>5851</v>
      </c>
      <c r="G248" t="s">
        <v>442</v>
      </c>
      <c r="I248" t="str">
        <f t="shared" si="14"/>
        <v>N/A</v>
      </c>
      <c r="J248" t="str">
        <f t="shared" si="15"/>
        <v>N/A</v>
      </c>
      <c r="K248">
        <f t="shared" si="16"/>
        <v>6000000</v>
      </c>
      <c r="L248">
        <f t="shared" si="17"/>
        <v>102000000</v>
      </c>
      <c r="M248">
        <f t="shared" si="18"/>
        <v>13000000</v>
      </c>
      <c r="N248">
        <f t="shared" si="19"/>
        <v>5000000</v>
      </c>
    </row>
    <row r="249" spans="1:14" x14ac:dyDescent="0.3">
      <c r="A249" s="1">
        <v>2</v>
      </c>
      <c r="B249" t="s">
        <v>701</v>
      </c>
      <c r="C249" t="s">
        <v>10630</v>
      </c>
      <c r="D249" t="s">
        <v>10632</v>
      </c>
      <c r="E249" t="s">
        <v>10633</v>
      </c>
      <c r="F249" t="s">
        <v>332</v>
      </c>
      <c r="G249" t="s">
        <v>5884</v>
      </c>
      <c r="I249" t="str">
        <f t="shared" si="14"/>
        <v>N/A</v>
      </c>
      <c r="J249">
        <f t="shared" si="15"/>
        <v>72000000</v>
      </c>
      <c r="K249">
        <f t="shared" si="16"/>
        <v>28000000</v>
      </c>
      <c r="L249">
        <f t="shared" si="17"/>
        <v>85000000</v>
      </c>
      <c r="M249" t="str">
        <f t="shared" si="18"/>
        <v>N/A</v>
      </c>
      <c r="N249">
        <f t="shared" si="19"/>
        <v>45000000</v>
      </c>
    </row>
    <row r="250" spans="1:14" x14ac:dyDescent="0.3">
      <c r="A250" s="1">
        <v>3</v>
      </c>
      <c r="B250" t="s">
        <v>702</v>
      </c>
      <c r="C250" t="s">
        <v>10634</v>
      </c>
      <c r="D250" t="s">
        <v>10635</v>
      </c>
      <c r="E250" t="s">
        <v>10636</v>
      </c>
      <c r="F250" t="s">
        <v>10637</v>
      </c>
      <c r="G250" t="s">
        <v>10638</v>
      </c>
      <c r="I250" t="str">
        <f t="shared" si="14"/>
        <v>N/A</v>
      </c>
      <c r="J250">
        <f t="shared" si="15"/>
        <v>611000000</v>
      </c>
      <c r="K250">
        <f t="shared" si="16"/>
        <v>670000000</v>
      </c>
      <c r="L250">
        <f t="shared" si="17"/>
        <v>712000000</v>
      </c>
      <c r="M250">
        <f t="shared" si="18"/>
        <v>657000000</v>
      </c>
      <c r="N250">
        <f t="shared" si="19"/>
        <v>781000000</v>
      </c>
    </row>
    <row r="251" spans="1:14" x14ac:dyDescent="0.3">
      <c r="A251" s="1">
        <v>4</v>
      </c>
      <c r="B251" t="s">
        <v>707</v>
      </c>
      <c r="C251" t="s">
        <v>332</v>
      </c>
      <c r="D251" t="s">
        <v>5467</v>
      </c>
      <c r="E251" t="s">
        <v>10352</v>
      </c>
      <c r="F251" t="s">
        <v>10639</v>
      </c>
      <c r="G251" t="s">
        <v>10640</v>
      </c>
      <c r="I251" t="str">
        <f t="shared" si="14"/>
        <v>N/A</v>
      </c>
      <c r="J251" t="str">
        <f t="shared" si="15"/>
        <v>N/A</v>
      </c>
      <c r="K251">
        <f t="shared" si="16"/>
        <v>9.6600000000000005E-2</v>
      </c>
      <c r="L251">
        <f t="shared" si="17"/>
        <v>6.2699999999999992E-2</v>
      </c>
      <c r="M251">
        <f t="shared" si="18"/>
        <v>-7.7200000000000005E-2</v>
      </c>
      <c r="N251">
        <f t="shared" si="19"/>
        <v>0.18870000000000001</v>
      </c>
    </row>
    <row r="252" spans="1:14" x14ac:dyDescent="0.3">
      <c r="A252" s="1">
        <v>5</v>
      </c>
      <c r="B252" t="s">
        <v>712</v>
      </c>
      <c r="C252" t="s">
        <v>332</v>
      </c>
      <c r="D252" t="s">
        <v>332</v>
      </c>
      <c r="E252" t="s">
        <v>332</v>
      </c>
      <c r="F252" t="s">
        <v>332</v>
      </c>
      <c r="G252" t="s">
        <v>332</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t="str">
        <f t="shared" ref="K252:K315" si="22">IF(TRIM(D252)="-", "N/A", IF(RIGHT(D252,1)="M",1000000*VALUE(LEFT(D252,LEN(D252)-1)),IF(RIGHT(D252,1)="B",1000000000*VALUE(LEFT(D252,LEN(D252)-1)),IF(RIGHT(D252,1)="%",0.01*VALUE(LEFT(D252,LEN(D252)-1)),D252))))</f>
        <v>N/A</v>
      </c>
      <c r="L252" t="str">
        <f t="shared" ref="L252:L315" si="23">IF(TRIM(E252)="-", "N/A", IF(RIGHT(E252,1)="M",1000000*VALUE(LEFT(E252,LEN(E252)-1)),IF(RIGHT(E252,1)="B",1000000000*VALUE(LEFT(E252,LEN(E252)-1)),IF(RIGHT(E252,1)="%",0.01*VALUE(LEFT(E252,LEN(E252)-1)),E252))))</f>
        <v>N/A</v>
      </c>
      <c r="M252" t="str">
        <f t="shared" ref="M252:M315" si="24">IF(TRIM(F252)="-", "N/A", IF(RIGHT(F252,1)="M",1000000*VALUE(LEFT(F252,LEN(F252)-1)),IF(RIGHT(F252,1)="B",1000000000*VALUE(LEFT(F252,LEN(F252)-1)),IF(RIGHT(F252,1)="%",0.01*VALUE(LEFT(F252,LEN(F252)-1)),F252))))</f>
        <v>N/A</v>
      </c>
      <c r="N252" t="str">
        <f t="shared" ref="N252:N315" si="25">IF(TRIM(G252)="-", "N/A", IF(RIGHT(G252,1)="M",1000000*VALUE(LEFT(G252,LEN(G252)-1)),IF(RIGHT(G252,1)="B",1000000000*VALUE(LEFT(G252,LEN(G252)-1)),IF(RIGHT(G252,1)="%",0.01*VALUE(LEFT(G252,LEN(G252)-1)),G252))))</f>
        <v>N/A</v>
      </c>
    </row>
    <row r="253" spans="1:14" x14ac:dyDescent="0.3">
      <c r="A253" s="1">
        <v>6</v>
      </c>
      <c r="B253" t="s">
        <v>713</v>
      </c>
      <c r="C253" t="s">
        <v>1215</v>
      </c>
      <c r="D253" t="s">
        <v>1921</v>
      </c>
      <c r="E253" t="s">
        <v>22</v>
      </c>
      <c r="F253" t="s">
        <v>3992</v>
      </c>
      <c r="G253" t="s">
        <v>3788</v>
      </c>
      <c r="I253" t="str">
        <f t="shared" si="20"/>
        <v>N/A</v>
      </c>
      <c r="J253">
        <f t="shared" si="21"/>
        <v>1060000000</v>
      </c>
      <c r="K253">
        <f t="shared" si="22"/>
        <v>1180000000</v>
      </c>
      <c r="L253">
        <f t="shared" si="23"/>
        <v>1170000000</v>
      </c>
      <c r="M253">
        <f t="shared" si="24"/>
        <v>1110000000</v>
      </c>
      <c r="N253">
        <f t="shared" si="25"/>
        <v>1130000000</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10641</v>
      </c>
      <c r="D255" t="s">
        <v>10527</v>
      </c>
      <c r="E255" t="s">
        <v>10408</v>
      </c>
      <c r="F255" t="s">
        <v>10642</v>
      </c>
      <c r="G255" t="s">
        <v>6266</v>
      </c>
      <c r="I255" t="str">
        <f t="shared" si="20"/>
        <v>N/A</v>
      </c>
      <c r="J255">
        <f t="shared" si="21"/>
        <v>197000000</v>
      </c>
      <c r="K255">
        <f t="shared" si="22"/>
        <v>191000000</v>
      </c>
      <c r="L255">
        <f t="shared" si="23"/>
        <v>196000000</v>
      </c>
      <c r="M255">
        <f t="shared" si="24"/>
        <v>189000000</v>
      </c>
      <c r="N255">
        <f t="shared" si="25"/>
        <v>234000000</v>
      </c>
    </row>
    <row r="256" spans="1:14" x14ac:dyDescent="0.3">
      <c r="A256" s="1">
        <v>9</v>
      </c>
      <c r="B256" t="s">
        <v>721</v>
      </c>
      <c r="C256" t="s">
        <v>10643</v>
      </c>
      <c r="D256" t="s">
        <v>10644</v>
      </c>
      <c r="E256" t="s">
        <v>10645</v>
      </c>
      <c r="F256" t="s">
        <v>10646</v>
      </c>
      <c r="G256" t="s">
        <v>10647</v>
      </c>
      <c r="I256" t="str">
        <f t="shared" si="20"/>
        <v>N/A</v>
      </c>
      <c r="J256">
        <f t="shared" si="21"/>
        <v>862000000</v>
      </c>
      <c r="K256">
        <f t="shared" si="22"/>
        <v>986000000</v>
      </c>
      <c r="L256">
        <f t="shared" si="23"/>
        <v>975000000</v>
      </c>
      <c r="M256">
        <f t="shared" si="24"/>
        <v>922000000</v>
      </c>
      <c r="N256">
        <f t="shared" si="25"/>
        <v>900000000</v>
      </c>
    </row>
    <row r="257" spans="1:14" x14ac:dyDescent="0.3">
      <c r="A257" s="1">
        <v>10</v>
      </c>
      <c r="B257" t="s">
        <v>722</v>
      </c>
      <c r="C257" t="s">
        <v>3871</v>
      </c>
      <c r="D257" t="s">
        <v>5073</v>
      </c>
      <c r="E257" t="s">
        <v>1901</v>
      </c>
      <c r="F257" t="s">
        <v>3870</v>
      </c>
      <c r="G257" t="s">
        <v>7991</v>
      </c>
      <c r="I257" t="str">
        <f t="shared" si="20"/>
        <v>N/A</v>
      </c>
      <c r="J257">
        <f t="shared" si="21"/>
        <v>1740000000</v>
      </c>
      <c r="K257">
        <f t="shared" si="22"/>
        <v>1880000000</v>
      </c>
      <c r="L257">
        <f t="shared" si="23"/>
        <v>2069999999.9999998</v>
      </c>
      <c r="M257">
        <f t="shared" si="24"/>
        <v>1780000000</v>
      </c>
      <c r="N257">
        <f t="shared" si="25"/>
        <v>1970000000</v>
      </c>
    </row>
    <row r="258" spans="1:14" x14ac:dyDescent="0.3">
      <c r="A258" s="1">
        <v>11</v>
      </c>
      <c r="B258" t="s">
        <v>727</v>
      </c>
      <c r="C258" t="s">
        <v>6696</v>
      </c>
      <c r="D258" t="s">
        <v>6556</v>
      </c>
      <c r="E258" t="s">
        <v>4954</v>
      </c>
      <c r="F258" t="s">
        <v>10648</v>
      </c>
      <c r="G258" t="s">
        <v>7753</v>
      </c>
      <c r="I258" t="str">
        <f t="shared" si="20"/>
        <v>N/A</v>
      </c>
      <c r="J258">
        <f t="shared" si="21"/>
        <v>1890000000</v>
      </c>
      <c r="K258">
        <f t="shared" si="22"/>
        <v>3320000000</v>
      </c>
      <c r="L258">
        <f t="shared" si="23"/>
        <v>3430000000</v>
      </c>
      <c r="M258">
        <f t="shared" si="24"/>
        <v>3240000000</v>
      </c>
      <c r="N258">
        <f t="shared" si="25"/>
        <v>3000000000</v>
      </c>
    </row>
    <row r="259" spans="1:14" x14ac:dyDescent="0.3">
      <c r="A259" s="1">
        <v>12</v>
      </c>
      <c r="B259" t="s">
        <v>733</v>
      </c>
      <c r="C259" t="s">
        <v>6696</v>
      </c>
      <c r="D259" t="s">
        <v>6556</v>
      </c>
      <c r="E259" t="s">
        <v>4954</v>
      </c>
      <c r="F259" t="s">
        <v>10648</v>
      </c>
      <c r="G259" t="s">
        <v>7753</v>
      </c>
      <c r="I259" t="str">
        <f t="shared" si="20"/>
        <v>N/A</v>
      </c>
      <c r="J259">
        <f t="shared" si="21"/>
        <v>1890000000</v>
      </c>
      <c r="K259">
        <f t="shared" si="22"/>
        <v>3320000000</v>
      </c>
      <c r="L259">
        <f t="shared" si="23"/>
        <v>3430000000</v>
      </c>
      <c r="M259">
        <f t="shared" si="24"/>
        <v>3240000000</v>
      </c>
      <c r="N259">
        <f t="shared" si="25"/>
        <v>3000000000</v>
      </c>
    </row>
    <row r="260" spans="1:14" x14ac:dyDescent="0.3">
      <c r="A260" s="1">
        <v>13</v>
      </c>
      <c r="B260" t="s">
        <v>734</v>
      </c>
      <c r="C260" t="s">
        <v>6696</v>
      </c>
      <c r="D260" t="s">
        <v>6556</v>
      </c>
      <c r="E260" t="s">
        <v>4954</v>
      </c>
      <c r="F260" t="s">
        <v>10648</v>
      </c>
      <c r="G260" t="s">
        <v>7753</v>
      </c>
      <c r="I260" t="str">
        <f t="shared" si="20"/>
        <v>N/A</v>
      </c>
      <c r="J260">
        <f t="shared" si="21"/>
        <v>1890000000</v>
      </c>
      <c r="K260">
        <f t="shared" si="22"/>
        <v>3320000000</v>
      </c>
      <c r="L260">
        <f t="shared" si="23"/>
        <v>3430000000</v>
      </c>
      <c r="M260">
        <f t="shared" si="24"/>
        <v>3240000000</v>
      </c>
      <c r="N260">
        <f t="shared" si="25"/>
        <v>3000000000</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332</v>
      </c>
      <c r="D262" t="s">
        <v>332</v>
      </c>
      <c r="E262" t="s">
        <v>332</v>
      </c>
      <c r="F262" t="s">
        <v>332</v>
      </c>
      <c r="G262" t="s">
        <v>332</v>
      </c>
      <c r="I262" t="str">
        <f t="shared" si="20"/>
        <v>N/A</v>
      </c>
      <c r="J262" t="str">
        <f t="shared" si="21"/>
        <v>N/A</v>
      </c>
      <c r="K262" t="str">
        <f t="shared" si="22"/>
        <v>N/A</v>
      </c>
      <c r="L262" t="str">
        <f t="shared" si="23"/>
        <v>N/A</v>
      </c>
      <c r="M262" t="str">
        <f t="shared" si="24"/>
        <v>N/A</v>
      </c>
      <c r="N262" t="str">
        <f t="shared" si="25"/>
        <v>N/A</v>
      </c>
    </row>
    <row r="263" spans="1:14" x14ac:dyDescent="0.3">
      <c r="A263" s="1">
        <v>16</v>
      </c>
      <c r="B263" t="s">
        <v>737</v>
      </c>
      <c r="C263" t="s">
        <v>4814</v>
      </c>
      <c r="D263" t="s">
        <v>10649</v>
      </c>
      <c r="E263" t="s">
        <v>10650</v>
      </c>
      <c r="F263" t="s">
        <v>10651</v>
      </c>
      <c r="G263" t="s">
        <v>10652</v>
      </c>
      <c r="I263" t="str">
        <f t="shared" si="20"/>
        <v>N/A</v>
      </c>
      <c r="J263">
        <f t="shared" si="21"/>
        <v>1230000000</v>
      </c>
      <c r="K263">
        <f t="shared" si="22"/>
        <v>822000000</v>
      </c>
      <c r="L263">
        <f t="shared" si="23"/>
        <v>875000000</v>
      </c>
      <c r="M263">
        <f t="shared" si="24"/>
        <v>829000000</v>
      </c>
      <c r="N263">
        <f t="shared" si="25"/>
        <v>866000000</v>
      </c>
    </row>
    <row r="264" spans="1:14" x14ac:dyDescent="0.3">
      <c r="A264" s="1">
        <v>17</v>
      </c>
      <c r="B264" t="s">
        <v>738</v>
      </c>
      <c r="C264" t="s">
        <v>10653</v>
      </c>
      <c r="D264" t="s">
        <v>10654</v>
      </c>
      <c r="E264" t="s">
        <v>10655</v>
      </c>
      <c r="F264" t="s">
        <v>10656</v>
      </c>
      <c r="G264" t="s">
        <v>10657</v>
      </c>
      <c r="I264" t="str">
        <f t="shared" si="20"/>
        <v>N/A</v>
      </c>
      <c r="J264" t="str">
        <f t="shared" si="21"/>
        <v>(534M)</v>
      </c>
      <c r="K264" t="str">
        <f t="shared" si="22"/>
        <v>(441M)</v>
      </c>
      <c r="L264" t="str">
        <f t="shared" si="23"/>
        <v>(349M)</v>
      </c>
      <c r="M264" t="str">
        <f t="shared" si="24"/>
        <v>(582M)</v>
      </c>
      <c r="N264" t="str">
        <f t="shared" si="25"/>
        <v>(575M)</v>
      </c>
    </row>
    <row r="265" spans="1:14" x14ac:dyDescent="0.3">
      <c r="A265" s="1">
        <v>18</v>
      </c>
      <c r="B265" t="s">
        <v>744</v>
      </c>
      <c r="C265" t="s">
        <v>332</v>
      </c>
      <c r="D265" t="s">
        <v>332</v>
      </c>
      <c r="E265" t="s">
        <v>332</v>
      </c>
      <c r="F265" t="s">
        <v>332</v>
      </c>
      <c r="G265" t="s">
        <v>332</v>
      </c>
      <c r="I265" t="str">
        <f t="shared" si="20"/>
        <v>N/A</v>
      </c>
      <c r="J265" t="str">
        <f t="shared" si="21"/>
        <v>N/A</v>
      </c>
      <c r="K265" t="str">
        <f t="shared" si="22"/>
        <v>N/A</v>
      </c>
      <c r="L265" t="str">
        <f t="shared" si="23"/>
        <v>N/A</v>
      </c>
      <c r="M265" t="str">
        <f t="shared" si="24"/>
        <v>N/A</v>
      </c>
      <c r="N265" t="str">
        <f t="shared" si="25"/>
        <v>N/A</v>
      </c>
    </row>
    <row r="266" spans="1:14" x14ac:dyDescent="0.3">
      <c r="A266" s="1">
        <v>19</v>
      </c>
      <c r="B266" t="s">
        <v>745</v>
      </c>
      <c r="C266" t="s">
        <v>10658</v>
      </c>
      <c r="D266" t="s">
        <v>10659</v>
      </c>
      <c r="E266" t="s">
        <v>10660</v>
      </c>
      <c r="F266" t="s">
        <v>9019</v>
      </c>
      <c r="G266" t="s">
        <v>3460</v>
      </c>
      <c r="I266" t="str">
        <f t="shared" si="20"/>
        <v>N/A</v>
      </c>
      <c r="J266">
        <f t="shared" si="21"/>
        <v>534000000</v>
      </c>
      <c r="K266">
        <f t="shared" si="22"/>
        <v>441000000</v>
      </c>
      <c r="L266">
        <f t="shared" si="23"/>
        <v>349000000</v>
      </c>
      <c r="M266">
        <f t="shared" si="24"/>
        <v>582000000</v>
      </c>
      <c r="N266">
        <f t="shared" si="25"/>
        <v>575000000</v>
      </c>
    </row>
    <row r="267" spans="1:14" x14ac:dyDescent="0.3">
      <c r="A267" s="1">
        <v>20</v>
      </c>
      <c r="B267" t="s">
        <v>751</v>
      </c>
      <c r="C267" t="s">
        <v>10661</v>
      </c>
      <c r="D267" t="s">
        <v>10662</v>
      </c>
      <c r="E267" t="s">
        <v>10663</v>
      </c>
      <c r="F267" t="s">
        <v>10664</v>
      </c>
      <c r="G267" t="s">
        <v>10665</v>
      </c>
      <c r="I267" t="str">
        <f t="shared" si="20"/>
        <v>N/A</v>
      </c>
      <c r="J267">
        <f t="shared" si="21"/>
        <v>217000000</v>
      </c>
      <c r="K267">
        <f t="shared" si="22"/>
        <v>288000000</v>
      </c>
      <c r="L267">
        <f t="shared" si="23"/>
        <v>292000000</v>
      </c>
      <c r="M267">
        <f t="shared" si="24"/>
        <v>246000000</v>
      </c>
      <c r="N267">
        <f t="shared" si="25"/>
        <v>280000000</v>
      </c>
    </row>
    <row r="268" spans="1:14" x14ac:dyDescent="0.3">
      <c r="A268" s="1">
        <v>21</v>
      </c>
      <c r="B268" t="s">
        <v>757</v>
      </c>
      <c r="C268" t="s">
        <v>10661</v>
      </c>
      <c r="D268" t="s">
        <v>10662</v>
      </c>
      <c r="E268" t="s">
        <v>10663</v>
      </c>
      <c r="F268" t="s">
        <v>10664</v>
      </c>
      <c r="G268" t="s">
        <v>10665</v>
      </c>
      <c r="I268" t="str">
        <f t="shared" si="20"/>
        <v>N/A</v>
      </c>
      <c r="J268">
        <f t="shared" si="21"/>
        <v>217000000</v>
      </c>
      <c r="K268">
        <f t="shared" si="22"/>
        <v>288000000</v>
      </c>
      <c r="L268">
        <f t="shared" si="23"/>
        <v>292000000</v>
      </c>
      <c r="M268">
        <f t="shared" si="24"/>
        <v>246000000</v>
      </c>
      <c r="N268">
        <f t="shared" si="25"/>
        <v>280000000</v>
      </c>
    </row>
    <row r="269" spans="1:14" x14ac:dyDescent="0.3">
      <c r="A269" s="1">
        <v>22</v>
      </c>
      <c r="B269" t="s">
        <v>761</v>
      </c>
      <c r="C269" t="s">
        <v>332</v>
      </c>
      <c r="D269" t="s">
        <v>332</v>
      </c>
      <c r="E269" t="s">
        <v>332</v>
      </c>
      <c r="F269" t="s">
        <v>332</v>
      </c>
      <c r="G269" t="s">
        <v>332</v>
      </c>
      <c r="I269" t="str">
        <f t="shared" si="20"/>
        <v>N/A</v>
      </c>
      <c r="J269" t="str">
        <f t="shared" si="21"/>
        <v>N/A</v>
      </c>
      <c r="K269" t="str">
        <f t="shared" si="22"/>
        <v>N/A</v>
      </c>
      <c r="L269" t="str">
        <f t="shared" si="23"/>
        <v>N/A</v>
      </c>
      <c r="M269" t="str">
        <f t="shared" si="24"/>
        <v>N/A</v>
      </c>
      <c r="N269" t="str">
        <f t="shared" si="25"/>
        <v>N/A</v>
      </c>
    </row>
    <row r="270" spans="1:14" x14ac:dyDescent="0.3">
      <c r="A270" s="1">
        <v>23</v>
      </c>
      <c r="B270" t="s">
        <v>762</v>
      </c>
      <c r="C270" t="s">
        <v>6544</v>
      </c>
      <c r="D270" t="s">
        <v>10666</v>
      </c>
      <c r="E270" t="s">
        <v>10667</v>
      </c>
      <c r="F270" t="s">
        <v>8346</v>
      </c>
      <c r="G270" t="s">
        <v>10668</v>
      </c>
      <c r="I270" t="str">
        <f t="shared" si="20"/>
        <v>N/A</v>
      </c>
      <c r="J270">
        <f t="shared" si="21"/>
        <v>5080000000</v>
      </c>
      <c r="K270">
        <f t="shared" si="22"/>
        <v>6310000000</v>
      </c>
      <c r="L270">
        <f t="shared" si="23"/>
        <v>6670000000</v>
      </c>
      <c r="M270">
        <f t="shared" si="24"/>
        <v>6100000000</v>
      </c>
      <c r="N270">
        <f t="shared" si="25"/>
        <v>6110000000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10669</v>
      </c>
      <c r="D272" t="s">
        <v>10670</v>
      </c>
      <c r="E272" t="s">
        <v>10670</v>
      </c>
      <c r="F272" t="s">
        <v>10671</v>
      </c>
      <c r="G272" t="s">
        <v>10672</v>
      </c>
      <c r="I272" t="str">
        <f t="shared" si="20"/>
        <v>N/A</v>
      </c>
      <c r="J272">
        <f t="shared" si="21"/>
        <v>0.79720000000000002</v>
      </c>
      <c r="K272">
        <f t="shared" si="22"/>
        <v>0.77840000000000009</v>
      </c>
      <c r="L272">
        <f t="shared" si="23"/>
        <v>0.77840000000000009</v>
      </c>
      <c r="M272">
        <f t="shared" si="24"/>
        <v>0.79830000000000001</v>
      </c>
      <c r="N272">
        <f t="shared" si="25"/>
        <v>0.79659999999999997</v>
      </c>
    </row>
    <row r="273" spans="1:14" x14ac:dyDescent="0.3">
      <c r="A273" s="1">
        <v>26</v>
      </c>
      <c r="B273" t="s">
        <v>775</v>
      </c>
      <c r="C273" t="s">
        <v>332</v>
      </c>
      <c r="D273" t="s">
        <v>332</v>
      </c>
      <c r="E273" t="s">
        <v>332</v>
      </c>
      <c r="F273" t="s">
        <v>10615</v>
      </c>
      <c r="G273" t="s">
        <v>3339</v>
      </c>
      <c r="I273" t="str">
        <f t="shared" si="20"/>
        <v>N/A</v>
      </c>
      <c r="J273" t="str">
        <f t="shared" si="21"/>
        <v>N/A</v>
      </c>
      <c r="K273" t="str">
        <f t="shared" si="22"/>
        <v>N/A</v>
      </c>
      <c r="L273" t="str">
        <f t="shared" si="23"/>
        <v>N/A</v>
      </c>
      <c r="M273">
        <f t="shared" si="24"/>
        <v>798000000</v>
      </c>
      <c r="N273">
        <f t="shared" si="25"/>
        <v>847000000</v>
      </c>
    </row>
    <row r="274" spans="1:14" x14ac:dyDescent="0.3">
      <c r="A274" s="1">
        <v>27</v>
      </c>
      <c r="B274" t="s">
        <v>776</v>
      </c>
      <c r="C274" t="s">
        <v>332</v>
      </c>
      <c r="D274" t="s">
        <v>332</v>
      </c>
      <c r="E274" t="s">
        <v>332</v>
      </c>
      <c r="F274" t="s">
        <v>10615</v>
      </c>
      <c r="G274" t="s">
        <v>3339</v>
      </c>
      <c r="I274" t="str">
        <f t="shared" si="20"/>
        <v>N/A</v>
      </c>
      <c r="J274" t="str">
        <f t="shared" si="21"/>
        <v>N/A</v>
      </c>
      <c r="K274" t="str">
        <f t="shared" si="22"/>
        <v>N/A</v>
      </c>
      <c r="L274" t="str">
        <f t="shared" si="23"/>
        <v>N/A</v>
      </c>
      <c r="M274">
        <f t="shared" si="24"/>
        <v>798000000</v>
      </c>
      <c r="N274">
        <f t="shared" si="25"/>
        <v>847000000</v>
      </c>
    </row>
    <row r="275" spans="1:14" x14ac:dyDescent="0.3">
      <c r="A275" s="1">
        <v>28</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29</v>
      </c>
      <c r="B276" t="s">
        <v>778</v>
      </c>
      <c r="C276" t="s">
        <v>3550</v>
      </c>
      <c r="D276" t="s">
        <v>4817</v>
      </c>
      <c r="E276" t="s">
        <v>1652</v>
      </c>
      <c r="F276" t="s">
        <v>6622</v>
      </c>
      <c r="G276" t="s">
        <v>8635</v>
      </c>
      <c r="I276" t="str">
        <f t="shared" si="20"/>
        <v>N/A</v>
      </c>
      <c r="J276">
        <f t="shared" si="21"/>
        <v>1250000000</v>
      </c>
      <c r="K276">
        <f t="shared" si="22"/>
        <v>1770000000</v>
      </c>
      <c r="L276">
        <f t="shared" si="23"/>
        <v>1870000000</v>
      </c>
      <c r="M276">
        <f t="shared" si="24"/>
        <v>720000000</v>
      </c>
      <c r="N276">
        <f t="shared" si="25"/>
        <v>695000000</v>
      </c>
    </row>
    <row r="277" spans="1:14" x14ac:dyDescent="0.3">
      <c r="A277" s="1">
        <v>30</v>
      </c>
      <c r="B277" t="s">
        <v>784</v>
      </c>
      <c r="C277" t="s">
        <v>4200</v>
      </c>
      <c r="D277" t="s">
        <v>4200</v>
      </c>
      <c r="E277" t="s">
        <v>4200</v>
      </c>
      <c r="F277" t="s">
        <v>1469</v>
      </c>
      <c r="G277" t="s">
        <v>1469</v>
      </c>
      <c r="I277" t="str">
        <f t="shared" si="20"/>
        <v>N/A</v>
      </c>
      <c r="J277">
        <f t="shared" si="21"/>
        <v>2000000</v>
      </c>
      <c r="K277">
        <f t="shared" si="22"/>
        <v>2000000</v>
      </c>
      <c r="L277">
        <f t="shared" si="23"/>
        <v>2000000</v>
      </c>
      <c r="M277">
        <f t="shared" si="24"/>
        <v>1000000</v>
      </c>
      <c r="N277">
        <f t="shared" si="25"/>
        <v>1000000</v>
      </c>
    </row>
    <row r="278" spans="1:14" x14ac:dyDescent="0.3">
      <c r="A278" s="1">
        <v>31</v>
      </c>
      <c r="B278" t="s">
        <v>790</v>
      </c>
      <c r="C278" t="s">
        <v>3424</v>
      </c>
      <c r="D278" t="s">
        <v>5695</v>
      </c>
      <c r="E278" t="s">
        <v>10673</v>
      </c>
      <c r="F278" t="s">
        <v>10674</v>
      </c>
      <c r="G278" t="s">
        <v>10675</v>
      </c>
      <c r="I278" t="str">
        <f t="shared" si="20"/>
        <v>N/A</v>
      </c>
      <c r="J278">
        <f t="shared" si="21"/>
        <v>2130000000</v>
      </c>
      <c r="K278">
        <f t="shared" si="22"/>
        <v>1370000000</v>
      </c>
      <c r="L278">
        <f t="shared" si="23"/>
        <v>1560000000</v>
      </c>
      <c r="M278">
        <f t="shared" si="24"/>
        <v>869000000</v>
      </c>
      <c r="N278">
        <f t="shared" si="25"/>
        <v>867000000</v>
      </c>
    </row>
    <row r="279" spans="1:14" x14ac:dyDescent="0.3">
      <c r="A279" s="1">
        <v>32</v>
      </c>
      <c r="B279" t="s">
        <v>796</v>
      </c>
      <c r="C279" t="s">
        <v>332</v>
      </c>
      <c r="D279" t="s">
        <v>332</v>
      </c>
      <c r="E279" t="s">
        <v>332</v>
      </c>
      <c r="F279" t="s">
        <v>332</v>
      </c>
      <c r="G279" t="s">
        <v>332</v>
      </c>
      <c r="I279" t="str">
        <f t="shared" si="20"/>
        <v>N/A</v>
      </c>
      <c r="J279" t="str">
        <f t="shared" si="21"/>
        <v>N/A</v>
      </c>
      <c r="K279" t="str">
        <f t="shared" si="22"/>
        <v>N/A</v>
      </c>
      <c r="L279" t="str">
        <f t="shared" si="23"/>
        <v>N/A</v>
      </c>
      <c r="M279" t="str">
        <f t="shared" si="24"/>
        <v>N/A</v>
      </c>
      <c r="N279" t="str">
        <f t="shared" si="25"/>
        <v>N/A</v>
      </c>
    </row>
    <row r="280" spans="1:14" x14ac:dyDescent="0.3">
      <c r="A280" s="1">
        <v>33</v>
      </c>
      <c r="B280" t="s">
        <v>797</v>
      </c>
      <c r="C280" t="s">
        <v>10504</v>
      </c>
      <c r="D280" t="s">
        <v>10485</v>
      </c>
      <c r="E280" t="s">
        <v>10676</v>
      </c>
      <c r="F280" t="s">
        <v>10677</v>
      </c>
      <c r="G280" t="s">
        <v>10678</v>
      </c>
      <c r="I280" t="str">
        <f t="shared" si="20"/>
        <v>N/A</v>
      </c>
      <c r="J280" t="str">
        <f t="shared" si="21"/>
        <v>(6M)</v>
      </c>
      <c r="K280" t="str">
        <f t="shared" si="22"/>
        <v>(52M)</v>
      </c>
      <c r="L280" t="str">
        <f t="shared" si="23"/>
        <v>(125M)</v>
      </c>
      <c r="M280" t="str">
        <f t="shared" si="24"/>
        <v>(172M)</v>
      </c>
      <c r="N280" t="str">
        <f t="shared" si="25"/>
        <v>(224M)</v>
      </c>
    </row>
    <row r="281" spans="1:14" x14ac:dyDescent="0.3">
      <c r="A281" s="1">
        <v>34</v>
      </c>
      <c r="B281" t="s">
        <v>803</v>
      </c>
      <c r="C281" t="s">
        <v>1469</v>
      </c>
      <c r="D281" t="s">
        <v>1357</v>
      </c>
      <c r="E281" t="s">
        <v>332</v>
      </c>
      <c r="F281" t="s">
        <v>332</v>
      </c>
      <c r="G281" t="s">
        <v>332</v>
      </c>
      <c r="I281" t="str">
        <f t="shared" si="20"/>
        <v>N/A</v>
      </c>
      <c r="J281">
        <f t="shared" si="21"/>
        <v>1000000</v>
      </c>
      <c r="K281">
        <f t="shared" si="22"/>
        <v>3000000</v>
      </c>
      <c r="L281" t="str">
        <f t="shared" si="23"/>
        <v>N/A</v>
      </c>
      <c r="M281" t="str">
        <f t="shared" si="24"/>
        <v>N/A</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37</v>
      </c>
      <c r="B284" t="s">
        <v>809</v>
      </c>
      <c r="C284" t="s">
        <v>10679</v>
      </c>
      <c r="D284" t="s">
        <v>10680</v>
      </c>
      <c r="E284" t="s">
        <v>10681</v>
      </c>
      <c r="F284" t="s">
        <v>10682</v>
      </c>
      <c r="G284" t="s">
        <v>6643</v>
      </c>
      <c r="I284" t="str">
        <f t="shared" si="20"/>
        <v>N/A</v>
      </c>
      <c r="J284">
        <f t="shared" si="21"/>
        <v>0.19570000000000001</v>
      </c>
      <c r="K284">
        <f t="shared" si="22"/>
        <v>0.21820000000000001</v>
      </c>
      <c r="L284">
        <f t="shared" si="23"/>
        <v>0.21840000000000001</v>
      </c>
      <c r="M284">
        <f t="shared" si="24"/>
        <v>9.4299999999999995E-2</v>
      </c>
      <c r="N284">
        <f t="shared" si="25"/>
        <v>9.06E-2</v>
      </c>
    </row>
    <row r="285" spans="1:14" x14ac:dyDescent="0.3">
      <c r="A285" s="1">
        <v>38</v>
      </c>
      <c r="B285" t="s">
        <v>815</v>
      </c>
      <c r="C285" t="s">
        <v>3550</v>
      </c>
      <c r="D285" t="s">
        <v>4817</v>
      </c>
      <c r="E285" t="s">
        <v>1652</v>
      </c>
      <c r="F285" t="s">
        <v>6527</v>
      </c>
      <c r="G285" t="s">
        <v>1837</v>
      </c>
      <c r="I285" t="str">
        <f t="shared" si="20"/>
        <v>N/A</v>
      </c>
      <c r="J285">
        <f t="shared" si="21"/>
        <v>1250000000</v>
      </c>
      <c r="K285">
        <f t="shared" si="22"/>
        <v>1770000000</v>
      </c>
      <c r="L285">
        <f t="shared" si="23"/>
        <v>1870000000</v>
      </c>
      <c r="M285">
        <f t="shared" si="24"/>
        <v>1520000000</v>
      </c>
      <c r="N285">
        <f t="shared" si="25"/>
        <v>1540000000</v>
      </c>
    </row>
    <row r="286" spans="1:14" x14ac:dyDescent="0.3">
      <c r="A286" s="1">
        <v>39</v>
      </c>
      <c r="B286" t="s">
        <v>816</v>
      </c>
      <c r="C286" t="s">
        <v>10679</v>
      </c>
      <c r="D286" t="s">
        <v>10680</v>
      </c>
      <c r="E286" t="s">
        <v>10681</v>
      </c>
      <c r="F286" t="s">
        <v>8869</v>
      </c>
      <c r="G286" t="s">
        <v>10683</v>
      </c>
      <c r="I286" t="str">
        <f t="shared" si="20"/>
        <v>N/A</v>
      </c>
      <c r="J286">
        <f t="shared" si="21"/>
        <v>0.19570000000000001</v>
      </c>
      <c r="K286">
        <f t="shared" si="22"/>
        <v>0.21820000000000001</v>
      </c>
      <c r="L286">
        <f t="shared" si="23"/>
        <v>0.21840000000000001</v>
      </c>
      <c r="M286">
        <f t="shared" si="24"/>
        <v>0.1988</v>
      </c>
      <c r="N286">
        <f t="shared" si="25"/>
        <v>0.20100000000000001</v>
      </c>
    </row>
    <row r="287" spans="1:14" x14ac:dyDescent="0.3">
      <c r="A287" s="1">
        <v>40</v>
      </c>
      <c r="B287" t="s">
        <v>817</v>
      </c>
      <c r="C287" t="s">
        <v>5884</v>
      </c>
      <c r="D287" t="s">
        <v>10632</v>
      </c>
      <c r="E287" t="s">
        <v>5815</v>
      </c>
      <c r="F287" t="s">
        <v>10505</v>
      </c>
      <c r="G287" t="s">
        <v>1551</v>
      </c>
      <c r="I287" t="str">
        <f t="shared" si="20"/>
        <v>neg_trend</v>
      </c>
      <c r="J287">
        <f t="shared" si="21"/>
        <v>45000000</v>
      </c>
      <c r="K287">
        <f t="shared" si="22"/>
        <v>28000000</v>
      </c>
      <c r="L287">
        <f t="shared" si="23"/>
        <v>27000000</v>
      </c>
      <c r="M287">
        <f t="shared" si="24"/>
        <v>22000000</v>
      </c>
      <c r="N287">
        <f t="shared" si="25"/>
        <v>19000000</v>
      </c>
    </row>
    <row r="288" spans="1:14" x14ac:dyDescent="0.3">
      <c r="A288" s="1">
        <v>41</v>
      </c>
      <c r="B288" t="s">
        <v>818</v>
      </c>
      <c r="C288" t="s">
        <v>2994</v>
      </c>
      <c r="D288" t="s">
        <v>7862</v>
      </c>
      <c r="E288" t="s">
        <v>4830</v>
      </c>
      <c r="F288" t="s">
        <v>1837</v>
      </c>
      <c r="G288" t="s">
        <v>10673</v>
      </c>
      <c r="I288" t="str">
        <f t="shared" si="20"/>
        <v>N/A</v>
      </c>
      <c r="J288">
        <f t="shared" si="21"/>
        <v>1290000000</v>
      </c>
      <c r="K288">
        <f t="shared" si="22"/>
        <v>1800000000</v>
      </c>
      <c r="L288">
        <f t="shared" si="23"/>
        <v>1900000000</v>
      </c>
      <c r="M288">
        <f t="shared" si="24"/>
        <v>1540000000</v>
      </c>
      <c r="N288">
        <f t="shared" si="25"/>
        <v>1560000000</v>
      </c>
    </row>
    <row r="289" spans="1:14" x14ac:dyDescent="0.3">
      <c r="A289" s="1">
        <v>42</v>
      </c>
      <c r="B289" t="s">
        <v>819</v>
      </c>
      <c r="C289" t="s">
        <v>10441</v>
      </c>
      <c r="D289" t="s">
        <v>7189</v>
      </c>
      <c r="E289" t="s">
        <v>10624</v>
      </c>
      <c r="F289" t="s">
        <v>10625</v>
      </c>
      <c r="G289" t="s">
        <v>4813</v>
      </c>
      <c r="I289" t="str">
        <f t="shared" si="20"/>
        <v>N/A</v>
      </c>
      <c r="J289">
        <f t="shared" si="21"/>
        <v>6370000000</v>
      </c>
      <c r="K289">
        <f t="shared" si="22"/>
        <v>8109999999.999999</v>
      </c>
      <c r="L289">
        <f t="shared" si="23"/>
        <v>8570000000</v>
      </c>
      <c r="M289">
        <f t="shared" si="24"/>
        <v>7640000000</v>
      </c>
      <c r="N289">
        <f t="shared" si="25"/>
        <v>7670000000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319</v>
      </c>
      <c r="C291" s="1" t="s">
        <v>320</v>
      </c>
      <c r="D291" s="1" t="s">
        <v>321</v>
      </c>
      <c r="E291" s="1" t="s">
        <v>322</v>
      </c>
      <c r="F291" s="1" t="s">
        <v>323</v>
      </c>
      <c r="G291" s="1" t="s">
        <v>324</v>
      </c>
      <c r="H291" s="1" t="s">
        <v>325</v>
      </c>
      <c r="I291" t="str">
        <f t="shared" si="20"/>
        <v>pos_trend</v>
      </c>
      <c r="J291" t="str">
        <f t="shared" si="21"/>
        <v>2012</v>
      </c>
      <c r="K291" t="str">
        <f t="shared" si="22"/>
        <v>2013</v>
      </c>
      <c r="L291" t="str">
        <f t="shared" si="23"/>
        <v>2014</v>
      </c>
      <c r="M291" t="str">
        <f t="shared" si="24"/>
        <v>2015</v>
      </c>
      <c r="N291" t="str">
        <f t="shared" si="25"/>
        <v>2016</v>
      </c>
    </row>
    <row r="292" spans="1:14" x14ac:dyDescent="0.3">
      <c r="A292" s="1">
        <v>0</v>
      </c>
      <c r="B292" t="s">
        <v>820</v>
      </c>
      <c r="C292" t="s">
        <v>10525</v>
      </c>
      <c r="D292" t="s">
        <v>10684</v>
      </c>
      <c r="E292" t="s">
        <v>10685</v>
      </c>
      <c r="F292" t="s">
        <v>10686</v>
      </c>
      <c r="G292" t="s">
        <v>10687</v>
      </c>
      <c r="I292" t="str">
        <f t="shared" si="20"/>
        <v>N/A</v>
      </c>
      <c r="J292">
        <f t="shared" si="21"/>
        <v>146000000</v>
      </c>
      <c r="K292">
        <f t="shared" si="22"/>
        <v>447000000</v>
      </c>
      <c r="L292">
        <f t="shared" si="23"/>
        <v>195000000</v>
      </c>
      <c r="M292" t="str">
        <f t="shared" si="24"/>
        <v>(174M)</v>
      </c>
      <c r="N292">
        <f t="shared" si="25"/>
        <v>274000000</v>
      </c>
    </row>
    <row r="293" spans="1:14" x14ac:dyDescent="0.3">
      <c r="A293" s="1">
        <v>1</v>
      </c>
      <c r="B293" t="s">
        <v>489</v>
      </c>
      <c r="C293" t="s">
        <v>332</v>
      </c>
      <c r="D293" t="s">
        <v>10688</v>
      </c>
      <c r="E293" t="s">
        <v>10689</v>
      </c>
      <c r="F293" t="s">
        <v>10690</v>
      </c>
      <c r="G293" t="s">
        <v>10691</v>
      </c>
      <c r="I293" t="str">
        <f t="shared" si="20"/>
        <v>N/A</v>
      </c>
      <c r="J293" t="str">
        <f t="shared" si="21"/>
        <v>N/A</v>
      </c>
      <c r="K293">
        <f t="shared" si="22"/>
        <v>2.0615999999999999</v>
      </c>
      <c r="L293">
        <f t="shared" si="23"/>
        <v>-0.56380000000000008</v>
      </c>
      <c r="M293">
        <f t="shared" si="24"/>
        <v>-1.8922999999999999</v>
      </c>
      <c r="N293">
        <f t="shared" si="25"/>
        <v>2.5747000000000004</v>
      </c>
    </row>
    <row r="294" spans="1:14" x14ac:dyDescent="0.3">
      <c r="A294" s="1">
        <v>2</v>
      </c>
      <c r="B294" t="s">
        <v>821</v>
      </c>
      <c r="C294" t="s">
        <v>10446</v>
      </c>
      <c r="D294" t="s">
        <v>10447</v>
      </c>
      <c r="E294" t="s">
        <v>3868</v>
      </c>
      <c r="F294" t="s">
        <v>10448</v>
      </c>
      <c r="G294" t="s">
        <v>10449</v>
      </c>
      <c r="I294" t="str">
        <f t="shared" si="20"/>
        <v>pos_trend</v>
      </c>
      <c r="J294">
        <f t="shared" si="21"/>
        <v>166000000</v>
      </c>
      <c r="K294">
        <f t="shared" si="22"/>
        <v>208000000</v>
      </c>
      <c r="L294">
        <f t="shared" si="23"/>
        <v>284000000</v>
      </c>
      <c r="M294">
        <f t="shared" si="24"/>
        <v>308000000</v>
      </c>
      <c r="N294">
        <f t="shared" si="25"/>
        <v>344000000</v>
      </c>
    </row>
    <row r="295" spans="1:14" x14ac:dyDescent="0.3">
      <c r="A295" s="1">
        <v>3</v>
      </c>
      <c r="B295" t="s">
        <v>822</v>
      </c>
      <c r="C295" t="s">
        <v>10450</v>
      </c>
      <c r="D295" t="s">
        <v>10451</v>
      </c>
      <c r="E295" t="s">
        <v>10692</v>
      </c>
      <c r="F295" t="s">
        <v>10452</v>
      </c>
      <c r="G295" t="s">
        <v>10453</v>
      </c>
      <c r="I295" t="str">
        <f t="shared" si="20"/>
        <v>pos_trend</v>
      </c>
      <c r="J295">
        <f t="shared" si="21"/>
        <v>64000000</v>
      </c>
      <c r="K295">
        <f t="shared" si="22"/>
        <v>68000000</v>
      </c>
      <c r="L295">
        <f t="shared" si="23"/>
        <v>83000000</v>
      </c>
      <c r="M295">
        <f t="shared" si="24"/>
        <v>183000000</v>
      </c>
      <c r="N295">
        <f t="shared" si="25"/>
        <v>221000000</v>
      </c>
    </row>
    <row r="296" spans="1:14" x14ac:dyDescent="0.3">
      <c r="A296" s="1">
        <v>4</v>
      </c>
      <c r="B296" t="s">
        <v>823</v>
      </c>
      <c r="C296" t="s">
        <v>10454</v>
      </c>
      <c r="D296" t="s">
        <v>1563</v>
      </c>
      <c r="E296" t="s">
        <v>10693</v>
      </c>
      <c r="F296" t="s">
        <v>10455</v>
      </c>
      <c r="G296" t="s">
        <v>10456</v>
      </c>
      <c r="I296" t="str">
        <f t="shared" si="20"/>
        <v>N/A</v>
      </c>
      <c r="J296">
        <f t="shared" si="21"/>
        <v>102000000</v>
      </c>
      <c r="K296">
        <f t="shared" si="22"/>
        <v>140000000</v>
      </c>
      <c r="L296">
        <f t="shared" si="23"/>
        <v>201000000</v>
      </c>
      <c r="M296">
        <f t="shared" si="24"/>
        <v>125000000</v>
      </c>
      <c r="N296">
        <f t="shared" si="25"/>
        <v>123000000</v>
      </c>
    </row>
    <row r="297" spans="1:14" x14ac:dyDescent="0.3">
      <c r="A297" s="1">
        <v>5</v>
      </c>
      <c r="B297" t="s">
        <v>824</v>
      </c>
      <c r="C297" t="s">
        <v>10694</v>
      </c>
      <c r="D297" t="s">
        <v>1357</v>
      </c>
      <c r="E297" t="s">
        <v>10676</v>
      </c>
      <c r="F297" t="s">
        <v>10695</v>
      </c>
      <c r="G297" t="s">
        <v>1358</v>
      </c>
      <c r="I297" t="str">
        <f t="shared" si="20"/>
        <v>N/A</v>
      </c>
      <c r="J297" t="str">
        <f t="shared" si="21"/>
        <v>(37M)</v>
      </c>
      <c r="K297">
        <f t="shared" si="22"/>
        <v>3000000</v>
      </c>
      <c r="L297" t="str">
        <f t="shared" si="23"/>
        <v>(125M)</v>
      </c>
      <c r="M297">
        <f t="shared" si="24"/>
        <v>24000000</v>
      </c>
      <c r="N297">
        <f t="shared" si="25"/>
        <v>10000000</v>
      </c>
    </row>
    <row r="298" spans="1:14" x14ac:dyDescent="0.3">
      <c r="A298" s="1">
        <v>6</v>
      </c>
      <c r="B298" t="s">
        <v>738</v>
      </c>
      <c r="C298" t="s">
        <v>10694</v>
      </c>
      <c r="D298" t="s">
        <v>1357</v>
      </c>
      <c r="E298" t="s">
        <v>10676</v>
      </c>
      <c r="F298" t="s">
        <v>10695</v>
      </c>
      <c r="G298" t="s">
        <v>1358</v>
      </c>
      <c r="I298" t="str">
        <f t="shared" si="20"/>
        <v>N/A</v>
      </c>
      <c r="J298" t="str">
        <f t="shared" si="21"/>
        <v>(37M)</v>
      </c>
      <c r="K298">
        <f t="shared" si="22"/>
        <v>3000000</v>
      </c>
      <c r="L298" t="str">
        <f t="shared" si="23"/>
        <v>(125M)</v>
      </c>
      <c r="M298">
        <f t="shared" si="24"/>
        <v>24000000</v>
      </c>
      <c r="N298">
        <f t="shared" si="25"/>
        <v>10000000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5419</v>
      </c>
      <c r="D300" t="s">
        <v>10696</v>
      </c>
      <c r="E300" t="s">
        <v>10607</v>
      </c>
      <c r="F300" t="s">
        <v>10697</v>
      </c>
      <c r="G300" t="s">
        <v>5979</v>
      </c>
      <c r="I300" t="str">
        <f t="shared" si="20"/>
        <v>N/A</v>
      </c>
      <c r="J300">
        <f t="shared" si="21"/>
        <v>40000000</v>
      </c>
      <c r="K300">
        <f t="shared" si="22"/>
        <v>36000000</v>
      </c>
      <c r="L300">
        <f t="shared" si="23"/>
        <v>32000000</v>
      </c>
      <c r="M300">
        <f t="shared" si="24"/>
        <v>127000000</v>
      </c>
      <c r="N300">
        <f t="shared" si="25"/>
        <v>78000000</v>
      </c>
    </row>
    <row r="301" spans="1:14" x14ac:dyDescent="0.3">
      <c r="A301" s="1">
        <v>9</v>
      </c>
      <c r="B301" t="s">
        <v>836</v>
      </c>
      <c r="C301" t="s">
        <v>10698</v>
      </c>
      <c r="D301" t="s">
        <v>10699</v>
      </c>
      <c r="E301" t="s">
        <v>10700</v>
      </c>
      <c r="F301" t="s">
        <v>10701</v>
      </c>
      <c r="G301" t="s">
        <v>10702</v>
      </c>
      <c r="I301" t="str">
        <f t="shared" si="20"/>
        <v>N/A</v>
      </c>
      <c r="J301">
        <f t="shared" si="21"/>
        <v>315000000</v>
      </c>
      <c r="K301">
        <f t="shared" si="22"/>
        <v>694000000</v>
      </c>
      <c r="L301">
        <f t="shared" si="23"/>
        <v>386000000</v>
      </c>
      <c r="M301">
        <f t="shared" si="24"/>
        <v>285000000</v>
      </c>
      <c r="N301">
        <f t="shared" si="25"/>
        <v>706000000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10703</v>
      </c>
      <c r="D303" t="s">
        <v>10704</v>
      </c>
      <c r="E303" t="s">
        <v>10705</v>
      </c>
      <c r="F303" t="s">
        <v>10598</v>
      </c>
      <c r="G303" t="s">
        <v>3847</v>
      </c>
      <c r="I303" t="str">
        <f t="shared" si="20"/>
        <v>N/A</v>
      </c>
      <c r="J303" t="str">
        <f t="shared" si="21"/>
        <v>(495M)</v>
      </c>
      <c r="K303" t="str">
        <f t="shared" si="22"/>
        <v>(413M)</v>
      </c>
      <c r="L303">
        <f t="shared" si="23"/>
        <v>138000000</v>
      </c>
      <c r="M303">
        <f t="shared" si="24"/>
        <v>396000000</v>
      </c>
      <c r="N303">
        <f t="shared" si="25"/>
        <v>188000000</v>
      </c>
    </row>
    <row r="304" spans="1:14" x14ac:dyDescent="0.3">
      <c r="A304" s="1">
        <v>12</v>
      </c>
      <c r="B304" t="s">
        <v>849</v>
      </c>
      <c r="C304" t="s">
        <v>10706</v>
      </c>
      <c r="D304" t="s">
        <v>10707</v>
      </c>
      <c r="E304" t="s">
        <v>10708</v>
      </c>
      <c r="F304" t="s">
        <v>10632</v>
      </c>
      <c r="G304" t="s">
        <v>10709</v>
      </c>
      <c r="I304" t="str">
        <f t="shared" si="20"/>
        <v>N/A</v>
      </c>
      <c r="J304" t="str">
        <f t="shared" si="21"/>
        <v>(53M)</v>
      </c>
      <c r="K304" t="str">
        <f t="shared" si="22"/>
        <v>(136M)</v>
      </c>
      <c r="L304" t="str">
        <f t="shared" si="23"/>
        <v>(104M)</v>
      </c>
      <c r="M304">
        <f t="shared" si="24"/>
        <v>28000000</v>
      </c>
      <c r="N304" t="str">
        <f t="shared" si="25"/>
        <v>(89M)</v>
      </c>
    </row>
    <row r="305" spans="1:14" x14ac:dyDescent="0.3">
      <c r="A305" s="1">
        <v>13</v>
      </c>
      <c r="B305" t="s">
        <v>702</v>
      </c>
      <c r="C305" t="s">
        <v>10710</v>
      </c>
      <c r="D305" t="s">
        <v>9432</v>
      </c>
      <c r="E305" t="s">
        <v>1361</v>
      </c>
      <c r="F305" t="s">
        <v>5850</v>
      </c>
      <c r="G305" t="s">
        <v>10711</v>
      </c>
      <c r="I305" t="str">
        <f t="shared" si="20"/>
        <v>N/A</v>
      </c>
      <c r="J305">
        <f t="shared" si="21"/>
        <v>97000000</v>
      </c>
      <c r="K305">
        <f t="shared" si="22"/>
        <v>21000000</v>
      </c>
      <c r="L305">
        <f t="shared" si="23"/>
        <v>70000000</v>
      </c>
      <c r="M305">
        <f t="shared" si="24"/>
        <v>8000000</v>
      </c>
      <c r="N305">
        <f t="shared" si="25"/>
        <v>216000000</v>
      </c>
    </row>
    <row r="306" spans="1:14" x14ac:dyDescent="0.3">
      <c r="A306" s="1">
        <v>14</v>
      </c>
      <c r="B306" t="s">
        <v>860</v>
      </c>
      <c r="C306" t="s">
        <v>10712</v>
      </c>
      <c r="D306" t="s">
        <v>10713</v>
      </c>
      <c r="E306" t="s">
        <v>10714</v>
      </c>
      <c r="F306" t="s">
        <v>10715</v>
      </c>
      <c r="G306" t="s">
        <v>10716</v>
      </c>
      <c r="I306" t="str">
        <f t="shared" si="20"/>
        <v>N/A</v>
      </c>
      <c r="J306" t="str">
        <f t="shared" si="21"/>
        <v>(497M)</v>
      </c>
      <c r="K306" t="str">
        <f t="shared" si="22"/>
        <v>(308M)</v>
      </c>
      <c r="L306">
        <f t="shared" si="23"/>
        <v>95000000</v>
      </c>
      <c r="M306">
        <f t="shared" si="24"/>
        <v>406000000</v>
      </c>
      <c r="N306">
        <f t="shared" si="25"/>
        <v>147000000</v>
      </c>
    </row>
    <row r="307" spans="1:14" x14ac:dyDescent="0.3">
      <c r="A307" s="1">
        <v>15</v>
      </c>
      <c r="B307" t="s">
        <v>866</v>
      </c>
      <c r="C307" t="s">
        <v>10717</v>
      </c>
      <c r="D307" t="s">
        <v>10718</v>
      </c>
      <c r="E307" t="s">
        <v>10719</v>
      </c>
      <c r="F307" t="s">
        <v>10720</v>
      </c>
      <c r="G307" t="s">
        <v>10721</v>
      </c>
      <c r="I307" t="str">
        <f t="shared" si="20"/>
        <v>N/A</v>
      </c>
      <c r="J307" t="str">
        <f t="shared" si="21"/>
        <v>(180M)</v>
      </c>
      <c r="K307">
        <f t="shared" si="22"/>
        <v>281000000</v>
      </c>
      <c r="L307">
        <f t="shared" si="23"/>
        <v>524000000</v>
      </c>
      <c r="M307">
        <f t="shared" si="24"/>
        <v>681000000</v>
      </c>
      <c r="N307">
        <f t="shared" si="25"/>
        <v>894000000</v>
      </c>
    </row>
    <row r="308" spans="1:14" x14ac:dyDescent="0.3">
      <c r="A308" s="1">
        <v>16</v>
      </c>
      <c r="B308" t="s">
        <v>870</v>
      </c>
      <c r="C308" t="s">
        <v>332</v>
      </c>
      <c r="D308" t="s">
        <v>10722</v>
      </c>
      <c r="E308" t="s">
        <v>10723</v>
      </c>
      <c r="F308" t="s">
        <v>10724</v>
      </c>
      <c r="G308" t="s">
        <v>10725</v>
      </c>
      <c r="I308" t="str">
        <f t="shared" si="20"/>
        <v>N/A</v>
      </c>
      <c r="J308" t="str">
        <f t="shared" si="21"/>
        <v>N/A</v>
      </c>
      <c r="K308">
        <f t="shared" si="22"/>
        <v>2.5611000000000002</v>
      </c>
      <c r="L308">
        <f t="shared" si="23"/>
        <v>0.86480000000000001</v>
      </c>
      <c r="M308">
        <f t="shared" si="24"/>
        <v>0.29960000000000003</v>
      </c>
      <c r="N308">
        <f t="shared" si="25"/>
        <v>0.31280000000000002</v>
      </c>
    </row>
    <row r="309" spans="1:14" x14ac:dyDescent="0.3">
      <c r="A309" s="1">
        <v>17</v>
      </c>
      <c r="B309" t="s">
        <v>875</v>
      </c>
      <c r="C309" t="s">
        <v>10726</v>
      </c>
      <c r="D309" t="s">
        <v>10727</v>
      </c>
      <c r="E309" t="s">
        <v>4640</v>
      </c>
      <c r="F309" t="s">
        <v>4416</v>
      </c>
      <c r="G309" t="s">
        <v>9031</v>
      </c>
      <c r="I309" t="str">
        <f t="shared" si="20"/>
        <v>pos_trend</v>
      </c>
      <c r="J309">
        <f t="shared" si="21"/>
        <v>-3.1400000000000004E-2</v>
      </c>
      <c r="K309">
        <f t="shared" si="22"/>
        <v>4.5899999999999996E-2</v>
      </c>
      <c r="L309">
        <f t="shared" si="23"/>
        <v>7.9500000000000001E-2</v>
      </c>
      <c r="M309">
        <f t="shared" si="24"/>
        <v>0.1069</v>
      </c>
      <c r="N309">
        <f t="shared" si="25"/>
        <v>0.1366</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881</v>
      </c>
      <c r="C312" t="s">
        <v>10728</v>
      </c>
      <c r="D312" t="s">
        <v>10729</v>
      </c>
      <c r="E312" t="s">
        <v>10730</v>
      </c>
      <c r="F312" t="s">
        <v>6169</v>
      </c>
      <c r="G312" t="s">
        <v>10731</v>
      </c>
      <c r="I312" t="str">
        <f t="shared" si="20"/>
        <v>N/A</v>
      </c>
      <c r="J312" t="str">
        <f t="shared" si="21"/>
        <v>(160M)</v>
      </c>
      <c r="K312" t="str">
        <f t="shared" si="22"/>
        <v>(226M)</v>
      </c>
      <c r="L312" t="str">
        <f t="shared" si="23"/>
        <v>(258M)</v>
      </c>
      <c r="M312" t="str">
        <f t="shared" si="24"/>
        <v>(229M)</v>
      </c>
      <c r="N312" t="str">
        <f t="shared" si="25"/>
        <v>(227M)</v>
      </c>
    </row>
    <row r="313" spans="1:14" x14ac:dyDescent="0.3">
      <c r="A313" s="1">
        <v>1</v>
      </c>
      <c r="B313" t="s">
        <v>887</v>
      </c>
      <c r="C313" t="s">
        <v>7107</v>
      </c>
      <c r="D313" t="s">
        <v>10732</v>
      </c>
      <c r="E313" t="s">
        <v>10733</v>
      </c>
      <c r="F313" t="s">
        <v>10734</v>
      </c>
      <c r="G313" t="s">
        <v>10735</v>
      </c>
      <c r="I313" t="str">
        <f t="shared" si="20"/>
        <v>N/A</v>
      </c>
      <c r="J313" t="str">
        <f t="shared" si="21"/>
        <v>(80M)</v>
      </c>
      <c r="K313" t="str">
        <f t="shared" si="22"/>
        <v>(116M)</v>
      </c>
      <c r="L313" t="str">
        <f t="shared" si="23"/>
        <v>(118M)</v>
      </c>
      <c r="M313" t="str">
        <f t="shared" si="24"/>
        <v>(79M)</v>
      </c>
      <c r="N313" t="str">
        <f t="shared" si="25"/>
        <v>(73M)</v>
      </c>
    </row>
    <row r="314" spans="1:14" x14ac:dyDescent="0.3">
      <c r="A314" s="1">
        <v>2</v>
      </c>
      <c r="B314" t="s">
        <v>893</v>
      </c>
      <c r="C314" t="s">
        <v>7107</v>
      </c>
      <c r="D314" t="s">
        <v>10736</v>
      </c>
      <c r="E314" t="s">
        <v>3958</v>
      </c>
      <c r="F314" t="s">
        <v>10514</v>
      </c>
      <c r="G314" t="s">
        <v>10517</v>
      </c>
      <c r="I314" t="str">
        <f t="shared" si="20"/>
        <v>N/A</v>
      </c>
      <c r="J314" t="str">
        <f t="shared" si="21"/>
        <v>(80M)</v>
      </c>
      <c r="K314" t="str">
        <f t="shared" si="22"/>
        <v>(110M)</v>
      </c>
      <c r="L314" t="str">
        <f t="shared" si="23"/>
        <v>(140M)</v>
      </c>
      <c r="M314" t="str">
        <f t="shared" si="24"/>
        <v>(150M)</v>
      </c>
      <c r="N314" t="str">
        <f t="shared" si="25"/>
        <v>(154M)</v>
      </c>
    </row>
    <row r="315" spans="1:14" x14ac:dyDescent="0.3">
      <c r="A315" s="1">
        <v>3</v>
      </c>
      <c r="B315" t="s">
        <v>899</v>
      </c>
      <c r="C315" t="s">
        <v>332</v>
      </c>
      <c r="D315" t="s">
        <v>10737</v>
      </c>
      <c r="E315" t="s">
        <v>10738</v>
      </c>
      <c r="F315" t="s">
        <v>7049</v>
      </c>
      <c r="G315" t="s">
        <v>10423</v>
      </c>
      <c r="I315" t="str">
        <f t="shared" si="20"/>
        <v>N/A</v>
      </c>
      <c r="J315" t="str">
        <f t="shared" si="21"/>
        <v>N/A</v>
      </c>
      <c r="K315">
        <f t="shared" si="22"/>
        <v>-0.41250000000000003</v>
      </c>
      <c r="L315">
        <f t="shared" si="23"/>
        <v>-0.1416</v>
      </c>
      <c r="M315">
        <f t="shared" si="24"/>
        <v>0.1124</v>
      </c>
      <c r="N315">
        <f t="shared" si="25"/>
        <v>8.6999999999999994E-3</v>
      </c>
    </row>
    <row r="316" spans="1:14" x14ac:dyDescent="0.3">
      <c r="A316" s="1">
        <v>4</v>
      </c>
      <c r="B316" t="s">
        <v>904</v>
      </c>
      <c r="C316" t="s">
        <v>10739</v>
      </c>
      <c r="D316" t="s">
        <v>7329</v>
      </c>
      <c r="E316" t="s">
        <v>10740</v>
      </c>
      <c r="F316" t="s">
        <v>10741</v>
      </c>
      <c r="G316" t="s">
        <v>10742</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-2.7900000000000001E-2</v>
      </c>
      <c r="K316">
        <f t="shared" ref="K316:K379" si="28">IF(TRIM(D316)="-", "N/A", IF(RIGHT(D316,1)="M",1000000*VALUE(LEFT(D316,LEN(D316)-1)),IF(RIGHT(D316,1)="B",1000000000*VALUE(LEFT(D316,LEN(D316)-1)),IF(RIGHT(D316,1)="%",0.01*VALUE(LEFT(D316,LEN(D316)-1)),D316))))</f>
        <v>-3.6900000000000002E-2</v>
      </c>
      <c r="L316">
        <f t="shared" ref="L316:L379" si="29">IF(TRIM(E316)="-", "N/A", IF(RIGHT(E316,1)="M",1000000*VALUE(LEFT(E316,LEN(E316)-1)),IF(RIGHT(E316,1)="B",1000000000*VALUE(LEFT(E316,LEN(E316)-1)),IF(RIGHT(E316,1)="%",0.01*VALUE(LEFT(E316,LEN(E316)-1)),E316))))</f>
        <v>-3.9100000000000003E-2</v>
      </c>
      <c r="M316">
        <f t="shared" ref="M316:M379" si="30">IF(TRIM(F316)="-", "N/A", IF(RIGHT(F316,1)="M",1000000*VALUE(LEFT(F316,LEN(F316)-1)),IF(RIGHT(F316,1)="B",1000000000*VALUE(LEFT(F316,LEN(F316)-1)),IF(RIGHT(F316,1)="%",0.01*VALUE(LEFT(F316,LEN(F316)-1)),F316))))</f>
        <v>-3.5900000000000001E-2</v>
      </c>
      <c r="N316">
        <f t="shared" ref="N316:N379" si="31">IF(TRIM(G316)="-", "N/A", IF(RIGHT(G316,1)="M",1000000*VALUE(LEFT(G316,LEN(G316)-1)),IF(RIGHT(G316,1)="B",1000000000*VALUE(LEFT(G316,LEN(G316)-1)),IF(RIGHT(G316,1)="%",0.01*VALUE(LEFT(G316,LEN(G316)-1)),G316))))</f>
        <v>-3.4700000000000002E-2</v>
      </c>
    </row>
    <row r="317" spans="1:14" x14ac:dyDescent="0.3">
      <c r="A317" s="1">
        <v>5</v>
      </c>
      <c r="B317" t="s">
        <v>910</v>
      </c>
      <c r="C317" t="s">
        <v>10743</v>
      </c>
      <c r="D317" t="s">
        <v>10744</v>
      </c>
      <c r="E317" t="s">
        <v>332</v>
      </c>
      <c r="F317" t="s">
        <v>332</v>
      </c>
      <c r="G317" t="s">
        <v>332</v>
      </c>
      <c r="I317" t="str">
        <f t="shared" si="26"/>
        <v>N/A</v>
      </c>
      <c r="J317" t="str">
        <f t="shared" si="27"/>
        <v>(108M)</v>
      </c>
      <c r="K317" t="str">
        <f t="shared" si="28"/>
        <v>(780M)</v>
      </c>
      <c r="L317" t="str">
        <f t="shared" si="29"/>
        <v>N/A</v>
      </c>
      <c r="M317" t="str">
        <f t="shared" si="30"/>
        <v>N/A</v>
      </c>
      <c r="N317" t="str">
        <f t="shared" si="31"/>
        <v>N/A</v>
      </c>
    </row>
    <row r="318" spans="1:14" x14ac:dyDescent="0.3">
      <c r="A318" s="1">
        <v>6</v>
      </c>
      <c r="B318" t="s">
        <v>914</v>
      </c>
      <c r="C318" t="s">
        <v>5850</v>
      </c>
      <c r="D318" t="s">
        <v>1358</v>
      </c>
      <c r="E318" t="s">
        <v>1469</v>
      </c>
      <c r="F318" t="s">
        <v>1551</v>
      </c>
      <c r="G318" t="s">
        <v>332</v>
      </c>
      <c r="I318" t="str">
        <f t="shared" si="26"/>
        <v>N/A</v>
      </c>
      <c r="J318">
        <f t="shared" si="27"/>
        <v>8000000</v>
      </c>
      <c r="K318">
        <f t="shared" si="28"/>
        <v>10000000</v>
      </c>
      <c r="L318">
        <f t="shared" si="29"/>
        <v>1000000</v>
      </c>
      <c r="M318">
        <f t="shared" si="30"/>
        <v>19000000</v>
      </c>
      <c r="N318" t="str">
        <f t="shared" si="31"/>
        <v>N/A</v>
      </c>
    </row>
    <row r="319" spans="1:14" x14ac:dyDescent="0.3">
      <c r="A319" s="1">
        <v>7</v>
      </c>
      <c r="B319" t="s">
        <v>917</v>
      </c>
      <c r="C319" t="s">
        <v>332</v>
      </c>
      <c r="D319" t="s">
        <v>332</v>
      </c>
      <c r="E319" t="s">
        <v>332</v>
      </c>
      <c r="F319" t="s">
        <v>332</v>
      </c>
      <c r="G319" t="s">
        <v>332</v>
      </c>
      <c r="I319" t="str">
        <f t="shared" si="26"/>
        <v>N/A</v>
      </c>
      <c r="J319" t="str">
        <f t="shared" si="27"/>
        <v>N/A</v>
      </c>
      <c r="K319" t="str">
        <f t="shared" si="28"/>
        <v>N/A</v>
      </c>
      <c r="L319" t="str">
        <f t="shared" si="29"/>
        <v>N/A</v>
      </c>
      <c r="M319" t="str">
        <f t="shared" si="30"/>
        <v>N/A</v>
      </c>
      <c r="N319" t="str">
        <f t="shared" si="31"/>
        <v>N/A</v>
      </c>
    </row>
    <row r="320" spans="1:14" x14ac:dyDescent="0.3">
      <c r="A320" s="1">
        <v>8</v>
      </c>
      <c r="B320" t="s">
        <v>918</v>
      </c>
      <c r="C320" t="s">
        <v>332</v>
      </c>
      <c r="D320" t="s">
        <v>332</v>
      </c>
      <c r="E320" t="s">
        <v>332</v>
      </c>
      <c r="F320" t="s">
        <v>332</v>
      </c>
      <c r="G320" t="s">
        <v>332</v>
      </c>
      <c r="I320" t="str">
        <f t="shared" si="26"/>
        <v>N/A</v>
      </c>
      <c r="J320" t="str">
        <f t="shared" si="27"/>
        <v>N/A</v>
      </c>
      <c r="K320" t="str">
        <f t="shared" si="28"/>
        <v>N/A</v>
      </c>
      <c r="L320" t="str">
        <f t="shared" si="29"/>
        <v>N/A</v>
      </c>
      <c r="M320" t="str">
        <f t="shared" si="30"/>
        <v>N/A</v>
      </c>
      <c r="N320" t="str">
        <f t="shared" si="31"/>
        <v>N/A</v>
      </c>
    </row>
    <row r="321" spans="1:14" x14ac:dyDescent="0.3">
      <c r="A321" s="1">
        <v>9</v>
      </c>
      <c r="B321" t="s">
        <v>919</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920</v>
      </c>
      <c r="C322" t="s">
        <v>6127</v>
      </c>
      <c r="D322" t="s">
        <v>6112</v>
      </c>
      <c r="E322" t="s">
        <v>3644</v>
      </c>
      <c r="F322" t="s">
        <v>10745</v>
      </c>
      <c r="G322" t="s">
        <v>10501</v>
      </c>
      <c r="I322" t="str">
        <f t="shared" si="26"/>
        <v>N/A</v>
      </c>
      <c r="J322" t="str">
        <f t="shared" si="27"/>
        <v>(15M)</v>
      </c>
      <c r="K322" t="str">
        <f t="shared" si="28"/>
        <v>(1.17B)</v>
      </c>
      <c r="L322" t="str">
        <f t="shared" si="29"/>
        <v>(1M)</v>
      </c>
      <c r="M322" t="str">
        <f t="shared" si="30"/>
        <v>(43M)</v>
      </c>
      <c r="N322" t="str">
        <f t="shared" si="31"/>
        <v>(48M)</v>
      </c>
    </row>
    <row r="323" spans="1:14" x14ac:dyDescent="0.3">
      <c r="A323" s="1">
        <v>11</v>
      </c>
      <c r="B323" t="s">
        <v>921</v>
      </c>
      <c r="C323" t="s">
        <v>484</v>
      </c>
      <c r="D323" t="s">
        <v>442</v>
      </c>
      <c r="E323" t="s">
        <v>1216</v>
      </c>
      <c r="F323" t="s">
        <v>1469</v>
      </c>
      <c r="G323" t="s">
        <v>10746</v>
      </c>
      <c r="I323" t="str">
        <f t="shared" si="26"/>
        <v>N/A</v>
      </c>
      <c r="J323">
        <f t="shared" si="27"/>
        <v>4000000</v>
      </c>
      <c r="K323">
        <f t="shared" si="28"/>
        <v>5000000</v>
      </c>
      <c r="L323">
        <f t="shared" si="29"/>
        <v>1120000000</v>
      </c>
      <c r="M323">
        <f t="shared" si="30"/>
        <v>1000000</v>
      </c>
      <c r="N323">
        <f t="shared" si="31"/>
        <v>47000000</v>
      </c>
    </row>
    <row r="324" spans="1:14" x14ac:dyDescent="0.3">
      <c r="A324" s="1">
        <v>12</v>
      </c>
      <c r="B324" t="s">
        <v>923</v>
      </c>
      <c r="C324" t="s">
        <v>10747</v>
      </c>
      <c r="D324" t="s">
        <v>5013</v>
      </c>
      <c r="E324" t="s">
        <v>10748</v>
      </c>
      <c r="F324" t="s">
        <v>10749</v>
      </c>
      <c r="G324" t="s">
        <v>10750</v>
      </c>
      <c r="I324" t="str">
        <f t="shared" si="26"/>
        <v>N/A</v>
      </c>
      <c r="J324" t="str">
        <f t="shared" si="27"/>
        <v>(271M)</v>
      </c>
      <c r="K324" t="str">
        <f t="shared" si="28"/>
        <v>(2.16B)</v>
      </c>
      <c r="L324" t="str">
        <f t="shared" si="29"/>
        <v>(789M)</v>
      </c>
      <c r="M324" t="str">
        <f t="shared" si="30"/>
        <v>(252M)</v>
      </c>
      <c r="N324" t="str">
        <f t="shared" si="31"/>
        <v>(228M)</v>
      </c>
    </row>
    <row r="325" spans="1:14" x14ac:dyDescent="0.3">
      <c r="A325" s="1">
        <v>13</v>
      </c>
      <c r="B325" t="s">
        <v>929</v>
      </c>
      <c r="C325" t="s">
        <v>332</v>
      </c>
      <c r="D325" t="s">
        <v>10751</v>
      </c>
      <c r="E325" t="s">
        <v>10752</v>
      </c>
      <c r="F325" t="s">
        <v>10753</v>
      </c>
      <c r="G325" t="s">
        <v>5386</v>
      </c>
      <c r="I325" t="str">
        <f t="shared" si="26"/>
        <v>N/A</v>
      </c>
      <c r="J325" t="str">
        <f t="shared" si="27"/>
        <v>N/A</v>
      </c>
      <c r="K325">
        <f t="shared" si="28"/>
        <v>-6.9594000000000005</v>
      </c>
      <c r="L325">
        <f t="shared" si="29"/>
        <v>0.63419999999999999</v>
      </c>
      <c r="M325">
        <f t="shared" si="30"/>
        <v>0.68059999999999998</v>
      </c>
      <c r="N325">
        <f t="shared" si="31"/>
        <v>9.5199999999999993E-2</v>
      </c>
    </row>
    <row r="326" spans="1:14" x14ac:dyDescent="0.3">
      <c r="A326" s="1">
        <v>14</v>
      </c>
      <c r="B326" t="s">
        <v>934</v>
      </c>
      <c r="C326" t="s">
        <v>10754</v>
      </c>
      <c r="D326" t="s">
        <v>10755</v>
      </c>
      <c r="E326" t="s">
        <v>10756</v>
      </c>
      <c r="F326" t="s">
        <v>10757</v>
      </c>
      <c r="G326" t="s">
        <v>10758</v>
      </c>
      <c r="I326" t="str">
        <f t="shared" si="26"/>
        <v>N/A</v>
      </c>
      <c r="J326">
        <f t="shared" si="27"/>
        <v>-4.7300000000000009E-2</v>
      </c>
      <c r="K326">
        <f t="shared" si="28"/>
        <v>-0.3523</v>
      </c>
      <c r="L326">
        <f t="shared" si="29"/>
        <v>-0.11970000000000001</v>
      </c>
      <c r="M326">
        <f t="shared" si="30"/>
        <v>-3.95E-2</v>
      </c>
      <c r="N326">
        <f t="shared" si="31"/>
        <v>-3.4799999999999998E-2</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320</v>
      </c>
      <c r="D328" s="1" t="s">
        <v>321</v>
      </c>
      <c r="E328" s="1" t="s">
        <v>322</v>
      </c>
      <c r="F328" s="1" t="s">
        <v>323</v>
      </c>
      <c r="G328" s="1" t="s">
        <v>324</v>
      </c>
      <c r="H328" s="1" t="s">
        <v>325</v>
      </c>
      <c r="I328" t="str">
        <f t="shared" si="26"/>
        <v>pos_trend</v>
      </c>
      <c r="J328" t="str">
        <f t="shared" si="27"/>
        <v>2012</v>
      </c>
      <c r="K328" t="str">
        <f t="shared" si="28"/>
        <v>2013</v>
      </c>
      <c r="L328" t="str">
        <f t="shared" si="29"/>
        <v>2014</v>
      </c>
      <c r="M328" t="str">
        <f t="shared" si="30"/>
        <v>2015</v>
      </c>
      <c r="N328" t="str">
        <f t="shared" si="31"/>
        <v>2016</v>
      </c>
    </row>
    <row r="329" spans="1:14" x14ac:dyDescent="0.3">
      <c r="A329" s="1">
        <v>0</v>
      </c>
      <c r="B329" t="s">
        <v>940</v>
      </c>
      <c r="C329" t="s">
        <v>332</v>
      </c>
      <c r="D329" t="s">
        <v>332</v>
      </c>
      <c r="E329" t="s">
        <v>332</v>
      </c>
      <c r="F329" t="s">
        <v>332</v>
      </c>
      <c r="G329" t="s">
        <v>332</v>
      </c>
      <c r="I329" t="str">
        <f t="shared" si="26"/>
        <v>N/A</v>
      </c>
      <c r="J329" t="str">
        <f t="shared" si="27"/>
        <v>N/A</v>
      </c>
      <c r="K329" t="str">
        <f t="shared" si="28"/>
        <v>N/A</v>
      </c>
      <c r="L329" t="str">
        <f t="shared" si="29"/>
        <v>N/A</v>
      </c>
      <c r="M329" t="str">
        <f t="shared" si="30"/>
        <v>N/A</v>
      </c>
      <c r="N329" t="str">
        <f t="shared" si="31"/>
        <v>N/A</v>
      </c>
    </row>
    <row r="330" spans="1:14" x14ac:dyDescent="0.3">
      <c r="A330" s="1">
        <v>1</v>
      </c>
      <c r="B330" t="s">
        <v>946</v>
      </c>
      <c r="C330" t="s">
        <v>332</v>
      </c>
      <c r="D330" t="s">
        <v>332</v>
      </c>
      <c r="E330" t="s">
        <v>332</v>
      </c>
      <c r="F330" t="s">
        <v>332</v>
      </c>
      <c r="G330" t="s">
        <v>332</v>
      </c>
      <c r="I330" t="str">
        <f t="shared" si="26"/>
        <v>N/A</v>
      </c>
      <c r="J330" t="str">
        <f t="shared" si="27"/>
        <v>N/A</v>
      </c>
      <c r="K330" t="str">
        <f t="shared" si="28"/>
        <v>N/A</v>
      </c>
      <c r="L330" t="str">
        <f t="shared" si="29"/>
        <v>N/A</v>
      </c>
      <c r="M330" t="str">
        <f t="shared" si="30"/>
        <v>N/A</v>
      </c>
      <c r="N330" t="str">
        <f t="shared" si="31"/>
        <v>N/A</v>
      </c>
    </row>
    <row r="331" spans="1:14" x14ac:dyDescent="0.3">
      <c r="A331" s="1">
        <v>2</v>
      </c>
      <c r="B331" t="s">
        <v>501</v>
      </c>
      <c r="C331" t="s">
        <v>332</v>
      </c>
      <c r="D331" t="s">
        <v>332</v>
      </c>
      <c r="E331" t="s">
        <v>332</v>
      </c>
      <c r="F331" t="s">
        <v>332</v>
      </c>
      <c r="G331" t="s">
        <v>332</v>
      </c>
      <c r="I331" t="str">
        <f t="shared" si="26"/>
        <v>N/A</v>
      </c>
      <c r="J331" t="str">
        <f t="shared" si="27"/>
        <v>N/A</v>
      </c>
      <c r="K331" t="str">
        <f t="shared" si="28"/>
        <v>N/A</v>
      </c>
      <c r="L331" t="str">
        <f t="shared" si="29"/>
        <v>N/A</v>
      </c>
      <c r="M331" t="str">
        <f t="shared" si="30"/>
        <v>N/A</v>
      </c>
      <c r="N331" t="str">
        <f t="shared" si="31"/>
        <v>N/A</v>
      </c>
    </row>
    <row r="332" spans="1:14" x14ac:dyDescent="0.3">
      <c r="A332" s="1">
        <v>3</v>
      </c>
      <c r="B332" t="s">
        <v>947</v>
      </c>
      <c r="C332" t="s">
        <v>10759</v>
      </c>
      <c r="D332" t="s">
        <v>10760</v>
      </c>
      <c r="E332" t="s">
        <v>5851</v>
      </c>
      <c r="F332" t="s">
        <v>10761</v>
      </c>
      <c r="G332" t="s">
        <v>10762</v>
      </c>
      <c r="I332" t="str">
        <f t="shared" si="26"/>
        <v>N/A</v>
      </c>
      <c r="J332">
        <f t="shared" si="27"/>
        <v>53000000</v>
      </c>
      <c r="K332">
        <f t="shared" si="28"/>
        <v>57000000</v>
      </c>
      <c r="L332">
        <f t="shared" si="29"/>
        <v>13000000</v>
      </c>
      <c r="M332" t="str">
        <f t="shared" si="30"/>
        <v>(196M)</v>
      </c>
      <c r="N332" t="str">
        <f t="shared" si="31"/>
        <v>(235M)</v>
      </c>
    </row>
    <row r="333" spans="1:14" x14ac:dyDescent="0.3">
      <c r="A333" s="1">
        <v>4</v>
      </c>
      <c r="B333" t="s">
        <v>953</v>
      </c>
      <c r="C333" t="s">
        <v>332</v>
      </c>
      <c r="D333" t="s">
        <v>332</v>
      </c>
      <c r="E333" t="s">
        <v>332</v>
      </c>
      <c r="F333" t="s">
        <v>10763</v>
      </c>
      <c r="G333" t="s">
        <v>10764</v>
      </c>
      <c r="I333" t="str">
        <f t="shared" si="26"/>
        <v>N/A</v>
      </c>
      <c r="J333" t="str">
        <f t="shared" si="27"/>
        <v>N/A</v>
      </c>
      <c r="K333" t="str">
        <f t="shared" si="28"/>
        <v>N/A</v>
      </c>
      <c r="L333" t="str">
        <f t="shared" si="29"/>
        <v>N/A</v>
      </c>
      <c r="M333" t="str">
        <f t="shared" si="30"/>
        <v>(1.01B)</v>
      </c>
      <c r="N333" t="str">
        <f t="shared" si="31"/>
        <v>(250M)</v>
      </c>
    </row>
    <row r="334" spans="1:14" x14ac:dyDescent="0.3">
      <c r="A334" s="1">
        <v>5</v>
      </c>
      <c r="B334" t="s">
        <v>957</v>
      </c>
      <c r="C334" t="s">
        <v>10759</v>
      </c>
      <c r="D334" t="s">
        <v>10760</v>
      </c>
      <c r="E334" t="s">
        <v>5851</v>
      </c>
      <c r="F334" t="s">
        <v>10765</v>
      </c>
      <c r="G334" t="s">
        <v>3829</v>
      </c>
      <c r="I334" t="str">
        <f t="shared" si="26"/>
        <v>N/A</v>
      </c>
      <c r="J334">
        <f t="shared" si="27"/>
        <v>53000000</v>
      </c>
      <c r="K334">
        <f t="shared" si="28"/>
        <v>57000000</v>
      </c>
      <c r="L334">
        <f t="shared" si="29"/>
        <v>13000000</v>
      </c>
      <c r="M334">
        <f t="shared" si="30"/>
        <v>809000000</v>
      </c>
      <c r="N334">
        <f t="shared" si="31"/>
        <v>15000000</v>
      </c>
    </row>
    <row r="335" spans="1:14" x14ac:dyDescent="0.3">
      <c r="A335" s="1">
        <v>6</v>
      </c>
      <c r="B335" t="s">
        <v>961</v>
      </c>
      <c r="C335" t="s">
        <v>10759</v>
      </c>
      <c r="D335" t="s">
        <v>332</v>
      </c>
      <c r="E335" t="s">
        <v>332</v>
      </c>
      <c r="F335" t="s">
        <v>10766</v>
      </c>
      <c r="G335" t="s">
        <v>332</v>
      </c>
      <c r="I335" t="str">
        <f t="shared" si="26"/>
        <v>N/A</v>
      </c>
      <c r="J335">
        <f t="shared" si="27"/>
        <v>53000000</v>
      </c>
      <c r="K335" t="str">
        <f t="shared" si="28"/>
        <v>N/A</v>
      </c>
      <c r="L335" t="str">
        <f t="shared" si="29"/>
        <v>N/A</v>
      </c>
      <c r="M335">
        <f t="shared" si="30"/>
        <v>794000000</v>
      </c>
      <c r="N335" t="str">
        <f t="shared" si="31"/>
        <v>N/A</v>
      </c>
    </row>
    <row r="336" spans="1:14" x14ac:dyDescent="0.3">
      <c r="A336" s="1">
        <v>7</v>
      </c>
      <c r="B336" t="s">
        <v>962</v>
      </c>
      <c r="C336" t="s">
        <v>332</v>
      </c>
      <c r="D336" t="s">
        <v>10760</v>
      </c>
      <c r="E336" t="s">
        <v>5851</v>
      </c>
      <c r="F336" t="s">
        <v>3829</v>
      </c>
      <c r="G336" t="s">
        <v>3829</v>
      </c>
      <c r="I336" t="str">
        <f t="shared" si="26"/>
        <v>N/A</v>
      </c>
      <c r="J336" t="str">
        <f t="shared" si="27"/>
        <v>N/A</v>
      </c>
      <c r="K336">
        <f t="shared" si="28"/>
        <v>57000000</v>
      </c>
      <c r="L336">
        <f t="shared" si="29"/>
        <v>13000000</v>
      </c>
      <c r="M336">
        <f t="shared" si="30"/>
        <v>15000000</v>
      </c>
      <c r="N336">
        <f t="shared" si="31"/>
        <v>15000000</v>
      </c>
    </row>
    <row r="337" spans="1:14" x14ac:dyDescent="0.3">
      <c r="A337" s="1">
        <v>8</v>
      </c>
      <c r="B337" t="s">
        <v>963</v>
      </c>
      <c r="C337" t="s">
        <v>3642</v>
      </c>
      <c r="D337" t="s">
        <v>3789</v>
      </c>
      <c r="E337" t="s">
        <v>10612</v>
      </c>
      <c r="F337" t="s">
        <v>10767</v>
      </c>
      <c r="G337" t="s">
        <v>10768</v>
      </c>
      <c r="I337" t="str">
        <f t="shared" si="26"/>
        <v>N/A</v>
      </c>
      <c r="J337" t="str">
        <f t="shared" si="27"/>
        <v>(9M)</v>
      </c>
      <c r="K337">
        <f t="shared" si="28"/>
        <v>1360000000</v>
      </c>
      <c r="L337">
        <f t="shared" si="29"/>
        <v>304000000</v>
      </c>
      <c r="M337" t="str">
        <f t="shared" si="30"/>
        <v>(371M)</v>
      </c>
      <c r="N337" t="str">
        <f t="shared" si="31"/>
        <v>(214M)</v>
      </c>
    </row>
    <row r="338" spans="1:14" x14ac:dyDescent="0.3">
      <c r="A338" s="1">
        <v>9</v>
      </c>
      <c r="B338" t="s">
        <v>969</v>
      </c>
      <c r="C338" t="s">
        <v>332</v>
      </c>
      <c r="D338" t="s">
        <v>3644</v>
      </c>
      <c r="E338" t="s">
        <v>332</v>
      </c>
      <c r="F338" t="s">
        <v>5850</v>
      </c>
      <c r="G338" t="s">
        <v>9107</v>
      </c>
      <c r="I338" t="str">
        <f t="shared" si="26"/>
        <v>N/A</v>
      </c>
      <c r="J338" t="str">
        <f t="shared" si="27"/>
        <v>N/A</v>
      </c>
      <c r="K338" t="str">
        <f t="shared" si="28"/>
        <v>(1M)</v>
      </c>
      <c r="L338" t="str">
        <f t="shared" si="29"/>
        <v>N/A</v>
      </c>
      <c r="M338">
        <f t="shared" si="30"/>
        <v>8000000</v>
      </c>
      <c r="N338" t="str">
        <f t="shared" si="31"/>
        <v>(8M)</v>
      </c>
    </row>
    <row r="339" spans="1:14" x14ac:dyDescent="0.3">
      <c r="A339" s="1">
        <v>10</v>
      </c>
      <c r="B339" t="s">
        <v>970</v>
      </c>
      <c r="C339" t="s">
        <v>3642</v>
      </c>
      <c r="D339" t="s">
        <v>3789</v>
      </c>
      <c r="E339" t="s">
        <v>10612</v>
      </c>
      <c r="F339" t="s">
        <v>10769</v>
      </c>
      <c r="G339" t="s">
        <v>10770</v>
      </c>
      <c r="I339" t="str">
        <f t="shared" si="26"/>
        <v>N/A</v>
      </c>
      <c r="J339" t="str">
        <f t="shared" si="27"/>
        <v>(9M)</v>
      </c>
      <c r="K339">
        <f t="shared" si="28"/>
        <v>1360000000</v>
      </c>
      <c r="L339">
        <f t="shared" si="29"/>
        <v>304000000</v>
      </c>
      <c r="M339" t="str">
        <f t="shared" si="30"/>
        <v>(379M)</v>
      </c>
      <c r="N339" t="str">
        <f t="shared" si="31"/>
        <v>(206M)</v>
      </c>
    </row>
    <row r="340" spans="1:14" x14ac:dyDescent="0.3">
      <c r="A340" s="1">
        <v>11</v>
      </c>
      <c r="B340" t="s">
        <v>971</v>
      </c>
      <c r="C340" t="s">
        <v>10771</v>
      </c>
      <c r="D340" t="s">
        <v>10772</v>
      </c>
      <c r="E340" t="s">
        <v>52</v>
      </c>
      <c r="F340" t="s">
        <v>1768</v>
      </c>
      <c r="G340" t="s">
        <v>4803</v>
      </c>
      <c r="I340" t="str">
        <f t="shared" si="26"/>
        <v>N/A</v>
      </c>
      <c r="J340">
        <f t="shared" si="27"/>
        <v>851000000</v>
      </c>
      <c r="K340">
        <f t="shared" si="28"/>
        <v>2400000000</v>
      </c>
      <c r="L340">
        <f t="shared" si="29"/>
        <v>1390000000</v>
      </c>
      <c r="M340">
        <f t="shared" si="30"/>
        <v>1700000000</v>
      </c>
      <c r="N340">
        <f t="shared" si="31"/>
        <v>1320000000</v>
      </c>
    </row>
    <row r="341" spans="1:14" x14ac:dyDescent="0.3">
      <c r="A341" s="1">
        <v>12</v>
      </c>
      <c r="B341" t="s">
        <v>972</v>
      </c>
      <c r="C341" t="s">
        <v>10773</v>
      </c>
      <c r="D341" t="s">
        <v>1844</v>
      </c>
      <c r="E341" t="s">
        <v>10774</v>
      </c>
      <c r="F341" t="s">
        <v>10775</v>
      </c>
      <c r="G341" t="s">
        <v>10776</v>
      </c>
      <c r="I341" t="str">
        <f t="shared" si="26"/>
        <v>N/A</v>
      </c>
      <c r="J341" t="str">
        <f t="shared" si="27"/>
        <v>(860M)</v>
      </c>
      <c r="K341" t="str">
        <f t="shared" si="28"/>
        <v>(1.04B)</v>
      </c>
      <c r="L341" t="str">
        <f t="shared" si="29"/>
        <v>(1.09B)</v>
      </c>
      <c r="M341" t="str">
        <f t="shared" si="30"/>
        <v>(2.08B)</v>
      </c>
      <c r="N341" t="str">
        <f t="shared" si="31"/>
        <v>(1.53B)</v>
      </c>
    </row>
    <row r="342" spans="1:14" x14ac:dyDescent="0.3">
      <c r="A342" s="1">
        <v>13</v>
      </c>
      <c r="B342" t="s">
        <v>830</v>
      </c>
      <c r="C342" t="s">
        <v>1211</v>
      </c>
      <c r="D342" t="s">
        <v>10777</v>
      </c>
      <c r="E342" t="s">
        <v>10778</v>
      </c>
      <c r="F342" t="s">
        <v>10484</v>
      </c>
      <c r="G342" t="s">
        <v>4009</v>
      </c>
      <c r="I342" t="str">
        <f t="shared" si="26"/>
        <v>N/A</v>
      </c>
      <c r="J342">
        <f t="shared" si="27"/>
        <v>1090000000</v>
      </c>
      <c r="K342" t="str">
        <f t="shared" si="28"/>
        <v>(57M)</v>
      </c>
      <c r="L342" t="str">
        <f t="shared" si="29"/>
        <v>(33M)</v>
      </c>
      <c r="M342" t="str">
        <f t="shared" si="30"/>
        <v>(16M)</v>
      </c>
      <c r="N342" t="str">
        <f t="shared" si="31"/>
        <v>(18M)</v>
      </c>
    </row>
    <row r="343" spans="1:14" x14ac:dyDescent="0.3">
      <c r="A343" s="1">
        <v>14</v>
      </c>
      <c r="B343" t="s">
        <v>920</v>
      </c>
      <c r="C343" t="s">
        <v>10524</v>
      </c>
      <c r="D343" t="s">
        <v>10777</v>
      </c>
      <c r="E343" t="s">
        <v>10778</v>
      </c>
      <c r="F343" t="s">
        <v>10484</v>
      </c>
      <c r="G343" t="s">
        <v>4009</v>
      </c>
      <c r="I343" t="str">
        <f t="shared" si="26"/>
        <v>N/A</v>
      </c>
      <c r="J343" t="str">
        <f t="shared" si="27"/>
        <v>(13M)</v>
      </c>
      <c r="K343" t="str">
        <f t="shared" si="28"/>
        <v>(57M)</v>
      </c>
      <c r="L343" t="str">
        <f t="shared" si="29"/>
        <v>(33M)</v>
      </c>
      <c r="M343" t="str">
        <f t="shared" si="30"/>
        <v>(16M)</v>
      </c>
      <c r="N343" t="str">
        <f t="shared" si="31"/>
        <v>(18M)</v>
      </c>
    </row>
    <row r="344" spans="1:14" x14ac:dyDescent="0.3">
      <c r="A344" s="1">
        <v>15</v>
      </c>
      <c r="B344" t="s">
        <v>921</v>
      </c>
      <c r="C344" t="s">
        <v>48</v>
      </c>
      <c r="D344" t="s">
        <v>332</v>
      </c>
      <c r="E344" t="s">
        <v>332</v>
      </c>
      <c r="F344" t="s">
        <v>332</v>
      </c>
      <c r="G344" t="s">
        <v>332</v>
      </c>
      <c r="I344" t="str">
        <f t="shared" si="26"/>
        <v>N/A</v>
      </c>
      <c r="J344">
        <f t="shared" si="27"/>
        <v>1100000000</v>
      </c>
      <c r="K344" t="str">
        <f t="shared" si="28"/>
        <v>N/A</v>
      </c>
      <c r="L344" t="str">
        <f t="shared" si="29"/>
        <v>N/A</v>
      </c>
      <c r="M344" t="str">
        <f t="shared" si="30"/>
        <v>N/A</v>
      </c>
      <c r="N344" t="str">
        <f t="shared" si="31"/>
        <v>N/A</v>
      </c>
    </row>
    <row r="345" spans="1:14" x14ac:dyDescent="0.3">
      <c r="A345" s="1">
        <v>16</v>
      </c>
      <c r="B345" t="s">
        <v>976</v>
      </c>
      <c r="C345" t="s">
        <v>3788</v>
      </c>
      <c r="D345" t="s">
        <v>3789</v>
      </c>
      <c r="E345" t="s">
        <v>3868</v>
      </c>
      <c r="F345" t="s">
        <v>10779</v>
      </c>
      <c r="G345" t="s">
        <v>10780</v>
      </c>
      <c r="I345" t="str">
        <f t="shared" si="26"/>
        <v>N/A</v>
      </c>
      <c r="J345">
        <f t="shared" si="27"/>
        <v>1130000000</v>
      </c>
      <c r="K345">
        <f t="shared" si="28"/>
        <v>1360000000</v>
      </c>
      <c r="L345">
        <f t="shared" si="29"/>
        <v>284000000</v>
      </c>
      <c r="M345" t="str">
        <f t="shared" si="30"/>
        <v>(583M)</v>
      </c>
      <c r="N345" t="str">
        <f t="shared" si="31"/>
        <v>(467M)</v>
      </c>
    </row>
    <row r="346" spans="1:14" x14ac:dyDescent="0.3">
      <c r="A346" s="1">
        <v>17</v>
      </c>
      <c r="B346" t="s">
        <v>981</v>
      </c>
      <c r="C346" t="s">
        <v>332</v>
      </c>
      <c r="D346" t="s">
        <v>10781</v>
      </c>
      <c r="E346" t="s">
        <v>10782</v>
      </c>
      <c r="F346" t="s">
        <v>10783</v>
      </c>
      <c r="G346" t="s">
        <v>10784</v>
      </c>
      <c r="I346" t="str">
        <f t="shared" si="26"/>
        <v>N/A</v>
      </c>
      <c r="J346" t="str">
        <f t="shared" si="27"/>
        <v>N/A</v>
      </c>
      <c r="K346">
        <f t="shared" si="28"/>
        <v>0.19980000000000001</v>
      </c>
      <c r="L346">
        <f t="shared" si="29"/>
        <v>-0.79069999999999996</v>
      </c>
      <c r="M346">
        <f t="shared" si="30"/>
        <v>-3.0528</v>
      </c>
      <c r="N346">
        <f t="shared" si="31"/>
        <v>0.19899999999999998</v>
      </c>
    </row>
    <row r="347" spans="1:14" x14ac:dyDescent="0.3">
      <c r="A347" s="1">
        <v>18</v>
      </c>
      <c r="B347" t="s">
        <v>986</v>
      </c>
      <c r="C347" t="s">
        <v>10785</v>
      </c>
      <c r="D347" t="s">
        <v>10786</v>
      </c>
      <c r="E347" t="s">
        <v>6496</v>
      </c>
      <c r="F347" t="s">
        <v>10787</v>
      </c>
      <c r="G347" t="s">
        <v>10788</v>
      </c>
      <c r="I347" t="str">
        <f t="shared" si="26"/>
        <v>N/A</v>
      </c>
      <c r="J347">
        <f t="shared" si="27"/>
        <v>0.19739999999999999</v>
      </c>
      <c r="K347">
        <f t="shared" si="28"/>
        <v>0.22160000000000002</v>
      </c>
      <c r="L347">
        <f t="shared" si="29"/>
        <v>4.3099999999999999E-2</v>
      </c>
      <c r="M347">
        <f t="shared" si="30"/>
        <v>-9.1500000000000012E-2</v>
      </c>
      <c r="N347">
        <f t="shared" si="31"/>
        <v>-7.1400000000000005E-2</v>
      </c>
    </row>
    <row r="348" spans="1:14" x14ac:dyDescent="0.3">
      <c r="A348" s="1">
        <v>19</v>
      </c>
      <c r="B348" t="s">
        <v>991</v>
      </c>
      <c r="C348" t="s">
        <v>3642</v>
      </c>
      <c r="D348" t="s">
        <v>4443</v>
      </c>
      <c r="E348" t="s">
        <v>10789</v>
      </c>
      <c r="F348" t="s">
        <v>10790</v>
      </c>
      <c r="G348" t="s">
        <v>10790</v>
      </c>
      <c r="I348" t="str">
        <f t="shared" si="26"/>
        <v>N/A</v>
      </c>
      <c r="J348" t="str">
        <f t="shared" si="27"/>
        <v>(9M)</v>
      </c>
      <c r="K348" t="str">
        <f t="shared" si="28"/>
        <v>(22M)</v>
      </c>
      <c r="L348" t="str">
        <f t="shared" si="29"/>
        <v>(36M)</v>
      </c>
      <c r="M348" t="str">
        <f t="shared" si="30"/>
        <v>(29M)</v>
      </c>
      <c r="N348" t="str">
        <f t="shared" si="31"/>
        <v>(29M)</v>
      </c>
    </row>
    <row r="349" spans="1:14" x14ac:dyDescent="0.3">
      <c r="A349" s="1">
        <v>20</v>
      </c>
      <c r="B349" t="s">
        <v>997</v>
      </c>
      <c r="C349" t="s">
        <v>332</v>
      </c>
      <c r="D349" t="s">
        <v>332</v>
      </c>
      <c r="E349" t="s">
        <v>332</v>
      </c>
      <c r="F349" t="s">
        <v>332</v>
      </c>
      <c r="G349" t="s">
        <v>332</v>
      </c>
      <c r="I349" t="str">
        <f t="shared" si="26"/>
        <v>N/A</v>
      </c>
      <c r="J349" t="str">
        <f t="shared" si="27"/>
        <v>N/A</v>
      </c>
      <c r="K349" t="str">
        <f t="shared" si="28"/>
        <v>N/A</v>
      </c>
      <c r="L349" t="str">
        <f t="shared" si="29"/>
        <v>N/A</v>
      </c>
      <c r="M349" t="str">
        <f t="shared" si="30"/>
        <v>N/A</v>
      </c>
      <c r="N349" t="str">
        <f t="shared" si="31"/>
        <v>N/A</v>
      </c>
    </row>
    <row r="350" spans="1:14" x14ac:dyDescent="0.3">
      <c r="A350" s="1">
        <v>21</v>
      </c>
      <c r="B350" t="s">
        <v>999</v>
      </c>
      <c r="C350" t="s">
        <v>9775</v>
      </c>
      <c r="D350" t="s">
        <v>10791</v>
      </c>
      <c r="E350" t="s">
        <v>10792</v>
      </c>
      <c r="F350" t="s">
        <v>10793</v>
      </c>
      <c r="G350" t="s">
        <v>10794</v>
      </c>
      <c r="I350" t="str">
        <f t="shared" si="26"/>
        <v>N/A</v>
      </c>
      <c r="J350">
        <f t="shared" si="27"/>
        <v>671000000</v>
      </c>
      <c r="K350" t="str">
        <f t="shared" si="28"/>
        <v>(541M)</v>
      </c>
      <c r="L350" t="str">
        <f t="shared" si="29"/>
        <v>(17M)</v>
      </c>
      <c r="M350" t="str">
        <f t="shared" si="30"/>
        <v>(183M)</v>
      </c>
      <c r="N350">
        <f t="shared" si="31"/>
        <v>170000000</v>
      </c>
    </row>
    <row r="351" spans="1:14" x14ac:dyDescent="0.3">
      <c r="A351" s="1">
        <v>22</v>
      </c>
      <c r="B351" t="s">
        <v>1005</v>
      </c>
      <c r="C351" t="s">
        <v>10795</v>
      </c>
      <c r="D351" t="s">
        <v>8633</v>
      </c>
      <c r="E351" t="s">
        <v>10715</v>
      </c>
      <c r="F351" t="s">
        <v>10796</v>
      </c>
      <c r="G351" t="s">
        <v>3340</v>
      </c>
      <c r="I351" t="str">
        <f t="shared" si="26"/>
        <v>N/A</v>
      </c>
      <c r="J351" t="str">
        <f t="shared" si="27"/>
        <v>(260M)</v>
      </c>
      <c r="K351">
        <f t="shared" si="28"/>
        <v>165000000</v>
      </c>
      <c r="L351">
        <f t="shared" si="29"/>
        <v>406000000</v>
      </c>
      <c r="M351">
        <f t="shared" si="30"/>
        <v>602000000</v>
      </c>
      <c r="N351">
        <f t="shared" si="31"/>
        <v>821000000</v>
      </c>
    </row>
    <row r="352" spans="1:14" x14ac:dyDescent="0.3">
      <c r="A352" s="1">
        <v>23</v>
      </c>
      <c r="B352" t="s">
        <v>1010</v>
      </c>
      <c r="C352" t="s">
        <v>332</v>
      </c>
      <c r="D352" t="s">
        <v>10797</v>
      </c>
      <c r="E352" t="s">
        <v>10798</v>
      </c>
      <c r="F352" t="s">
        <v>10799</v>
      </c>
      <c r="G352" t="s">
        <v>10800</v>
      </c>
      <c r="I352" t="str">
        <f t="shared" si="26"/>
        <v>neg_trend</v>
      </c>
      <c r="J352" t="str">
        <f t="shared" si="27"/>
        <v>N/A</v>
      </c>
      <c r="K352">
        <f t="shared" si="28"/>
        <v>1.6346000000000001</v>
      </c>
      <c r="L352">
        <f t="shared" si="29"/>
        <v>1.4606000000000001</v>
      </c>
      <c r="M352">
        <f t="shared" si="30"/>
        <v>0.48280000000000001</v>
      </c>
      <c r="N352">
        <f t="shared" si="31"/>
        <v>0.36380000000000001</v>
      </c>
    </row>
    <row r="353" spans="1:14" x14ac:dyDescent="0.3">
      <c r="A353" s="1">
        <v>24</v>
      </c>
      <c r="B353" t="s">
        <v>1015</v>
      </c>
      <c r="C353" t="s">
        <v>332</v>
      </c>
      <c r="D353" t="s">
        <v>332</v>
      </c>
      <c r="E353" t="s">
        <v>332</v>
      </c>
      <c r="F353" t="s">
        <v>332</v>
      </c>
      <c r="G353" t="s">
        <v>10801</v>
      </c>
      <c r="I353" t="str">
        <f t="shared" si="26"/>
        <v>N/A</v>
      </c>
      <c r="J353" t="str">
        <f t="shared" si="27"/>
        <v>N/A</v>
      </c>
      <c r="K353" t="str">
        <f t="shared" si="28"/>
        <v>N/A</v>
      </c>
      <c r="L353" t="str">
        <f t="shared" si="29"/>
        <v>N/A</v>
      </c>
      <c r="M353" t="str">
        <f t="shared" si="30"/>
        <v>N/A</v>
      </c>
      <c r="N353">
        <f t="shared" si="31"/>
        <v>0.15670000000000001</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10802</v>
      </c>
      <c r="C355" t="s">
        <v>10803</v>
      </c>
      <c r="I355" t="str">
        <f t="shared" si="26"/>
        <v>N/A</v>
      </c>
      <c r="J355" t="str">
        <f t="shared" si="27"/>
        <v>Proofpoint</v>
      </c>
      <c r="K355">
        <f t="shared" si="28"/>
        <v>0</v>
      </c>
      <c r="L355">
        <f t="shared" si="29"/>
        <v>0</v>
      </c>
      <c r="M355">
        <f t="shared" si="30"/>
        <v>0</v>
      </c>
      <c r="N355">
        <f t="shared" si="31"/>
        <v>0</v>
      </c>
    </row>
    <row r="356" spans="1:14" x14ac:dyDescent="0.3">
      <c r="A356" s="1">
        <v>1</v>
      </c>
      <c r="B356" t="s">
        <v>10804</v>
      </c>
      <c r="C356" t="s">
        <v>10805</v>
      </c>
      <c r="I356" t="e">
        <f t="shared" si="26"/>
        <v>#VALUE!</v>
      </c>
      <c r="J356" t="e">
        <f t="shared" si="27"/>
        <v>#VALUE!</v>
      </c>
      <c r="K356">
        <f t="shared" si="28"/>
        <v>0</v>
      </c>
      <c r="L356">
        <f t="shared" si="29"/>
        <v>0</v>
      </c>
      <c r="M356">
        <f t="shared" si="30"/>
        <v>0</v>
      </c>
      <c r="N356">
        <f t="shared" si="31"/>
        <v>0</v>
      </c>
    </row>
    <row r="357" spans="1:14" x14ac:dyDescent="0.3">
      <c r="A357" s="1">
        <v>2</v>
      </c>
      <c r="B357" t="s">
        <v>10806</v>
      </c>
      <c r="C357" t="s">
        <v>10807</v>
      </c>
      <c r="I357" t="str">
        <f t="shared" si="26"/>
        <v>N/A</v>
      </c>
      <c r="J357" t="str">
        <f t="shared" si="27"/>
        <v>Pegasystems</v>
      </c>
      <c r="K357">
        <f t="shared" si="28"/>
        <v>0</v>
      </c>
      <c r="L357">
        <f t="shared" si="29"/>
        <v>0</v>
      </c>
      <c r="M357">
        <f t="shared" si="30"/>
        <v>0</v>
      </c>
      <c r="N357">
        <f t="shared" si="31"/>
        <v>0</v>
      </c>
    </row>
    <row r="358" spans="1:14" x14ac:dyDescent="0.3">
      <c r="A358" s="1">
        <v>3</v>
      </c>
      <c r="B358" t="s">
        <v>10808</v>
      </c>
      <c r="C358" t="s">
        <v>10809</v>
      </c>
      <c r="I358" t="str">
        <f t="shared" si="26"/>
        <v>N/A</v>
      </c>
      <c r="J358" t="str">
        <f t="shared" si="27"/>
        <v>Teradata</v>
      </c>
      <c r="K358">
        <f t="shared" si="28"/>
        <v>0</v>
      </c>
      <c r="L358">
        <f t="shared" si="29"/>
        <v>0</v>
      </c>
      <c r="M358">
        <f t="shared" si="30"/>
        <v>0</v>
      </c>
      <c r="N358">
        <f t="shared" si="31"/>
        <v>0</v>
      </c>
    </row>
    <row r="359" spans="1:14" x14ac:dyDescent="0.3">
      <c r="A359" s="1">
        <v>4</v>
      </c>
      <c r="B359" t="s">
        <v>10810</v>
      </c>
      <c r="C359" t="s">
        <v>10811</v>
      </c>
      <c r="I359" t="str">
        <f t="shared" si="26"/>
        <v>N/A</v>
      </c>
      <c r="J359" t="str">
        <f t="shared" si="27"/>
        <v>Gigamon</v>
      </c>
      <c r="K359">
        <f t="shared" si="28"/>
        <v>0</v>
      </c>
      <c r="L359">
        <f t="shared" si="29"/>
        <v>0</v>
      </c>
      <c r="M359">
        <f t="shared" si="30"/>
        <v>0</v>
      </c>
      <c r="N359">
        <f t="shared" si="31"/>
        <v>0</v>
      </c>
    </row>
    <row r="360" spans="1:14" x14ac:dyDescent="0.3">
      <c r="A360" s="1">
        <v>5</v>
      </c>
      <c r="B360" t="s">
        <v>9239</v>
      </c>
      <c r="C360" t="s">
        <v>10812</v>
      </c>
      <c r="I360" t="str">
        <f t="shared" si="26"/>
        <v>N/A</v>
      </c>
      <c r="J360" t="str">
        <f t="shared" si="27"/>
        <v>Manhattan Associates</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1723</v>
      </c>
      <c r="I363" t="str">
        <f t="shared" si="26"/>
        <v>N/A</v>
      </c>
      <c r="J363">
        <f t="shared" si="27"/>
        <v>3930000000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10813</v>
      </c>
      <c r="I365" t="str">
        <f t="shared" si="26"/>
        <v>N/A</v>
      </c>
      <c r="J365" t="str">
        <f t="shared" si="27"/>
        <v>-36.26</v>
      </c>
      <c r="K365">
        <f t="shared" si="28"/>
        <v>0</v>
      </c>
      <c r="L365">
        <f t="shared" si="29"/>
        <v>0</v>
      </c>
      <c r="M365">
        <f t="shared" si="30"/>
        <v>0</v>
      </c>
      <c r="N365">
        <f t="shared" si="31"/>
        <v>0</v>
      </c>
    </row>
    <row r="366" spans="1:14" x14ac:dyDescent="0.3">
      <c r="A366" s="1">
        <v>3</v>
      </c>
      <c r="B366" t="s">
        <v>105</v>
      </c>
      <c r="C366" t="s">
        <v>10814</v>
      </c>
      <c r="I366" t="str">
        <f t="shared" si="26"/>
        <v>N/A</v>
      </c>
      <c r="J366" t="str">
        <f t="shared" si="27"/>
        <v>94.59</v>
      </c>
      <c r="K366">
        <f t="shared" si="28"/>
        <v>0</v>
      </c>
      <c r="L366">
        <f t="shared" si="29"/>
        <v>0</v>
      </c>
      <c r="M366">
        <f t="shared" si="30"/>
        <v>0</v>
      </c>
      <c r="N366">
        <f t="shared" si="31"/>
        <v>0</v>
      </c>
    </row>
    <row r="367" spans="1:14" x14ac:dyDescent="0.3">
      <c r="A367" s="1">
        <v>4</v>
      </c>
      <c r="B367" t="s">
        <v>107</v>
      </c>
      <c r="C367" t="s">
        <v>7342</v>
      </c>
      <c r="I367" t="str">
        <f t="shared" si="26"/>
        <v>N/A</v>
      </c>
      <c r="J367" t="str">
        <f t="shared" si="27"/>
        <v>5.36</v>
      </c>
      <c r="K367">
        <f t="shared" si="28"/>
        <v>0</v>
      </c>
      <c r="L367">
        <f t="shared" si="29"/>
        <v>0</v>
      </c>
      <c r="M367">
        <f t="shared" si="30"/>
        <v>0</v>
      </c>
      <c r="N367">
        <f t="shared" si="31"/>
        <v>0</v>
      </c>
    </row>
    <row r="368" spans="1:14" x14ac:dyDescent="0.3">
      <c r="A368" s="1">
        <v>5</v>
      </c>
      <c r="B368" t="s">
        <v>109</v>
      </c>
      <c r="C368" t="s">
        <v>10815</v>
      </c>
      <c r="I368" t="str">
        <f t="shared" si="26"/>
        <v>N/A</v>
      </c>
      <c r="J368" t="str">
        <f t="shared" si="27"/>
        <v>9.59</v>
      </c>
      <c r="K368">
        <f t="shared" si="28"/>
        <v>0</v>
      </c>
      <c r="L368">
        <f t="shared" si="29"/>
        <v>0</v>
      </c>
      <c r="M368">
        <f t="shared" si="30"/>
        <v>0</v>
      </c>
      <c r="N368">
        <f t="shared" si="31"/>
        <v>0</v>
      </c>
    </row>
    <row r="369" spans="1:14" x14ac:dyDescent="0.3">
      <c r="A369" s="1">
        <v>6</v>
      </c>
      <c r="B369" t="s">
        <v>111</v>
      </c>
      <c r="C369" t="s">
        <v>10816</v>
      </c>
      <c r="I369" t="str">
        <f t="shared" si="26"/>
        <v>N/A</v>
      </c>
      <c r="J369" t="str">
        <f t="shared" si="27"/>
        <v>106.72</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5074</v>
      </c>
      <c r="I374" t="str">
        <f t="shared" si="26"/>
        <v>N/A</v>
      </c>
      <c r="J374">
        <f t="shared" si="27"/>
        <v>2109999999.9999998</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10817</v>
      </c>
      <c r="I376" t="str">
        <f t="shared" si="26"/>
        <v>N/A</v>
      </c>
      <c r="J376" t="str">
        <f t="shared" si="27"/>
        <v>534.20</v>
      </c>
      <c r="K376">
        <f t="shared" si="28"/>
        <v>0</v>
      </c>
      <c r="L376">
        <f t="shared" si="29"/>
        <v>0</v>
      </c>
      <c r="M376">
        <f t="shared" si="30"/>
        <v>0</v>
      </c>
      <c r="N376">
        <f t="shared" si="31"/>
        <v>0</v>
      </c>
    </row>
    <row r="377" spans="1:14" x14ac:dyDescent="0.3">
      <c r="A377" s="1">
        <v>3</v>
      </c>
      <c r="B377" t="s">
        <v>105</v>
      </c>
      <c r="C377" t="s">
        <v>10818</v>
      </c>
      <c r="I377" t="str">
        <f t="shared" si="26"/>
        <v>N/A</v>
      </c>
      <c r="J377" t="str">
        <f t="shared" si="27"/>
        <v>24.28</v>
      </c>
      <c r="K377">
        <f t="shared" si="28"/>
        <v>0</v>
      </c>
      <c r="L377">
        <f t="shared" si="29"/>
        <v>0</v>
      </c>
      <c r="M377">
        <f t="shared" si="30"/>
        <v>0</v>
      </c>
      <c r="N377">
        <f t="shared" si="31"/>
        <v>0</v>
      </c>
    </row>
    <row r="378" spans="1:14" x14ac:dyDescent="0.3">
      <c r="A378" s="1">
        <v>4</v>
      </c>
      <c r="B378" t="s">
        <v>107</v>
      </c>
      <c r="C378" t="s">
        <v>507</v>
      </c>
      <c r="I378" t="str">
        <f t="shared" si="26"/>
        <v>N/A</v>
      </c>
      <c r="J378" t="str">
        <f t="shared" si="27"/>
        <v>1.44</v>
      </c>
      <c r="K378">
        <f t="shared" si="28"/>
        <v>0</v>
      </c>
      <c r="L378">
        <f t="shared" si="29"/>
        <v>0</v>
      </c>
      <c r="M378">
        <f t="shared" si="30"/>
        <v>0</v>
      </c>
      <c r="N378">
        <f t="shared" si="31"/>
        <v>0</v>
      </c>
    </row>
    <row r="379" spans="1:14" x14ac:dyDescent="0.3">
      <c r="A379" s="1">
        <v>5</v>
      </c>
      <c r="B379" t="s">
        <v>109</v>
      </c>
      <c r="C379" t="s">
        <v>5286</v>
      </c>
      <c r="I379" t="str">
        <f t="shared" si="26"/>
        <v>N/A</v>
      </c>
      <c r="J379" t="str">
        <f t="shared" si="27"/>
        <v>2.40</v>
      </c>
      <c r="K379">
        <f t="shared" si="28"/>
        <v>0</v>
      </c>
      <c r="L379">
        <f t="shared" si="29"/>
        <v>0</v>
      </c>
      <c r="M379">
        <f t="shared" si="30"/>
        <v>0</v>
      </c>
      <c r="N379">
        <f t="shared" si="31"/>
        <v>0</v>
      </c>
    </row>
    <row r="380" spans="1:14" x14ac:dyDescent="0.3">
      <c r="A380" s="1">
        <v>6</v>
      </c>
      <c r="B380" t="s">
        <v>111</v>
      </c>
      <c r="C380" t="s">
        <v>10819</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2.83</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10820</v>
      </c>
      <c r="I385" t="str">
        <f t="shared" si="32"/>
        <v>N/A</v>
      </c>
      <c r="J385">
        <f t="shared" si="33"/>
        <v>4740000000</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10821</v>
      </c>
      <c r="I387" t="str">
        <f t="shared" si="32"/>
        <v>N/A</v>
      </c>
      <c r="J387" t="str">
        <f t="shared" si="33"/>
        <v>112.66</v>
      </c>
      <c r="K387">
        <f t="shared" si="34"/>
        <v>0</v>
      </c>
      <c r="L387">
        <f t="shared" si="35"/>
        <v>0</v>
      </c>
      <c r="M387">
        <f t="shared" si="36"/>
        <v>0</v>
      </c>
      <c r="N387">
        <f t="shared" si="37"/>
        <v>0</v>
      </c>
    </row>
    <row r="388" spans="1:14" x14ac:dyDescent="0.3">
      <c r="A388" s="1">
        <v>3</v>
      </c>
      <c r="B388" t="s">
        <v>105</v>
      </c>
      <c r="C388" t="s">
        <v>10822</v>
      </c>
      <c r="I388" t="str">
        <f t="shared" si="32"/>
        <v>N/A</v>
      </c>
      <c r="J388" t="str">
        <f t="shared" si="33"/>
        <v>48.73</v>
      </c>
      <c r="K388">
        <f t="shared" si="34"/>
        <v>0</v>
      </c>
      <c r="L388">
        <f t="shared" si="35"/>
        <v>0</v>
      </c>
      <c r="M388">
        <f t="shared" si="36"/>
        <v>0</v>
      </c>
      <c r="N388">
        <f t="shared" si="37"/>
        <v>0</v>
      </c>
    </row>
    <row r="389" spans="1:14" x14ac:dyDescent="0.3">
      <c r="A389" s="1">
        <v>4</v>
      </c>
      <c r="B389" t="s">
        <v>107</v>
      </c>
      <c r="C389" t="s">
        <v>2033</v>
      </c>
      <c r="I389" t="str">
        <f t="shared" si="32"/>
        <v>N/A</v>
      </c>
      <c r="J389" t="str">
        <f t="shared" si="33"/>
        <v>2.04</v>
      </c>
      <c r="K389">
        <f t="shared" si="34"/>
        <v>0</v>
      </c>
      <c r="L389">
        <f t="shared" si="35"/>
        <v>0</v>
      </c>
      <c r="M389">
        <f t="shared" si="36"/>
        <v>0</v>
      </c>
      <c r="N389">
        <f t="shared" si="37"/>
        <v>0</v>
      </c>
    </row>
    <row r="390" spans="1:14" x14ac:dyDescent="0.3">
      <c r="A390" s="1">
        <v>5</v>
      </c>
      <c r="B390" t="s">
        <v>109</v>
      </c>
      <c r="C390" t="s">
        <v>10823</v>
      </c>
      <c r="I390" t="str">
        <f t="shared" si="32"/>
        <v>N/A</v>
      </c>
      <c r="J390" t="str">
        <f t="shared" si="33"/>
        <v>5.96</v>
      </c>
      <c r="K390">
        <f t="shared" si="34"/>
        <v>0</v>
      </c>
      <c r="L390">
        <f t="shared" si="35"/>
        <v>0</v>
      </c>
      <c r="M390">
        <f t="shared" si="36"/>
        <v>0</v>
      </c>
      <c r="N390">
        <f t="shared" si="37"/>
        <v>0</v>
      </c>
    </row>
    <row r="391" spans="1:14" x14ac:dyDescent="0.3">
      <c r="A391" s="1">
        <v>6</v>
      </c>
      <c r="B391" t="s">
        <v>111</v>
      </c>
      <c r="C391" t="s">
        <v>10824</v>
      </c>
      <c r="I391" t="str">
        <f t="shared" si="32"/>
        <v>N/A</v>
      </c>
      <c r="J391" t="str">
        <f t="shared" si="33"/>
        <v>13.15</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1707</v>
      </c>
      <c r="I396" t="str">
        <f t="shared" si="32"/>
        <v>N/A</v>
      </c>
      <c r="J396">
        <f t="shared" si="33"/>
        <v>3850000000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10825</v>
      </c>
      <c r="I398" t="str">
        <f t="shared" si="32"/>
        <v>N/A</v>
      </c>
      <c r="J398" t="str">
        <f t="shared" si="33"/>
        <v>22.93</v>
      </c>
      <c r="K398">
        <f t="shared" si="34"/>
        <v>0</v>
      </c>
      <c r="L398">
        <f t="shared" si="35"/>
        <v>0</v>
      </c>
      <c r="M398">
        <f t="shared" si="36"/>
        <v>0</v>
      </c>
      <c r="N398">
        <f t="shared" si="37"/>
        <v>0</v>
      </c>
    </row>
    <row r="399" spans="1:14" x14ac:dyDescent="0.3">
      <c r="A399" s="1">
        <v>3</v>
      </c>
      <c r="B399" t="s">
        <v>105</v>
      </c>
      <c r="C399" t="s">
        <v>10826</v>
      </c>
      <c r="I399" t="str">
        <f t="shared" si="32"/>
        <v>N/A</v>
      </c>
      <c r="J399" t="str">
        <f t="shared" si="33"/>
        <v>22.78</v>
      </c>
      <c r="K399">
        <f t="shared" si="34"/>
        <v>0</v>
      </c>
      <c r="L399">
        <f t="shared" si="35"/>
        <v>0</v>
      </c>
      <c r="M399">
        <f t="shared" si="36"/>
        <v>0</v>
      </c>
      <c r="N399">
        <f t="shared" si="37"/>
        <v>0</v>
      </c>
    </row>
    <row r="400" spans="1:14" x14ac:dyDescent="0.3">
      <c r="A400" s="1">
        <v>4</v>
      </c>
      <c r="B400" t="s">
        <v>107</v>
      </c>
      <c r="C400" t="s">
        <v>10827</v>
      </c>
    </row>
    <row r="401" spans="1:3" x14ac:dyDescent="0.3">
      <c r="A401" s="1">
        <v>5</v>
      </c>
      <c r="B401" t="s">
        <v>109</v>
      </c>
      <c r="C401" t="s">
        <v>10828</v>
      </c>
    </row>
    <row r="402" spans="1:3" x14ac:dyDescent="0.3">
      <c r="A402" s="1">
        <v>6</v>
      </c>
      <c r="B402" t="s">
        <v>111</v>
      </c>
      <c r="C402" t="s">
        <v>10829</v>
      </c>
    </row>
    <row r="403" spans="1:3" x14ac:dyDescent="0.3">
      <c r="A403" s="1">
        <v>7</v>
      </c>
      <c r="B403" t="s">
        <v>113</v>
      </c>
    </row>
    <row r="404" spans="1:3" x14ac:dyDescent="0.3">
      <c r="A404" s="1">
        <v>8</v>
      </c>
      <c r="B404" t="s">
        <v>114</v>
      </c>
    </row>
    <row r="500" spans="3:3" x14ac:dyDescent="0.3">
      <c r="C500" t="s">
        <v>10830</v>
      </c>
    </row>
    <row r="501" spans="3:3" x14ac:dyDescent="0.3">
      <c r="C501" t="s">
        <v>1982</v>
      </c>
    </row>
    <row r="502" spans="3:3" x14ac:dyDescent="0.3">
      <c r="C502" t="s">
        <v>2600</v>
      </c>
    </row>
    <row r="503" spans="3:3" x14ac:dyDescent="0.3">
      <c r="C503" t="s">
        <v>2600</v>
      </c>
    </row>
    <row r="504" spans="3:3" x14ac:dyDescent="0.3">
      <c r="C504" t="s">
        <v>10831</v>
      </c>
    </row>
    <row r="505" spans="3:3" x14ac:dyDescent="0.3">
      <c r="C505" t="s">
        <v>5125</v>
      </c>
    </row>
    <row r="506" spans="3:3" x14ac:dyDescent="0.3">
      <c r="C506" t="s">
        <v>2600</v>
      </c>
    </row>
    <row r="507" spans="3:3" x14ac:dyDescent="0.3">
      <c r="C507" t="s">
        <v>1981</v>
      </c>
    </row>
    <row r="508" spans="3:3" x14ac:dyDescent="0.3">
      <c r="C508" t="s">
        <v>1047</v>
      </c>
    </row>
    <row r="509" spans="3:3" x14ac:dyDescent="0.3">
      <c r="C509" t="s">
        <v>1051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1113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Arcam AB</v>
      </c>
    </row>
    <row r="2" spans="1:11" x14ac:dyDescent="0.3">
      <c r="B2" t="s">
        <v>2</v>
      </c>
      <c r="C2" t="s">
        <v>1114</v>
      </c>
      <c r="K2" t="str">
        <f>LEFT(C1,FIND("(",C1) - 2)</f>
        <v>Arcam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$330.50, down 1.78% after opening slightly below yesterday's close</v>
      </c>
    </row>
    <row r="5" spans="1:11" x14ac:dyDescent="0.3">
      <c r="K5" t="str">
        <f>"The one year target estimate for " &amp; D1 &amp; " is " &amp; TEXT(C23,"$####.00")</f>
        <v>The one year target estimate for Arcam AB is $285.00</v>
      </c>
    </row>
    <row r="6" spans="1:11" x14ac:dyDescent="0.3">
      <c r="K6" t="str">
        <f>" which would be " &amp; IF(OR(LEFT(ABS((C23-C2)/C2*100),1)="8",LEFT(ABS((C23-C2)/C2*100),2)="18"), "an ", "a ")  &amp;TEXT(ABS((C23-C2)/C2),"####.00%")&amp;IF((C23-C2)&gt;0," increase over"," decrease from")&amp;" the current price"</f>
        <v xml:space="preserve"> which would be a 13.77% decrease from the current price</v>
      </c>
    </row>
    <row r="7" spans="1:11" x14ac:dyDescent="0.3">
      <c r="A7" s="1">
        <v>0</v>
      </c>
      <c r="B7" t="s">
        <v>5</v>
      </c>
      <c r="C7" t="s">
        <v>1115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1116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1117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11</v>
      </c>
      <c r="C10" t="s">
        <v>1118</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$3.42 in the 2 months leading up to the earnings report</v>
      </c>
    </row>
    <row r="11" spans="1:11" x14ac:dyDescent="0.3">
      <c r="A11" s="1">
        <v>4</v>
      </c>
      <c r="B11" t="s">
        <v>13</v>
      </c>
      <c r="C11" t="s">
        <v>1119</v>
      </c>
      <c r="K11" t="str">
        <f>K42</f>
        <v>No positive trends</v>
      </c>
    </row>
    <row r="12" spans="1:11" x14ac:dyDescent="0.3">
      <c r="A12" s="1">
        <v>5</v>
      </c>
      <c r="B12" t="s">
        <v>15</v>
      </c>
      <c r="C12" t="s">
        <v>1120</v>
      </c>
      <c r="D12" t="str">
        <f>LEFT(C12,FIND("-",C12)-2)</f>
        <v>151.50</v>
      </c>
      <c r="E12" t="str">
        <f>TRIM(RIGHT(C12,FIND("-",C12)-1))</f>
        <v>355.00</v>
      </c>
    </row>
    <row r="13" spans="1:11" x14ac:dyDescent="0.3">
      <c r="A13" s="1">
        <v>6</v>
      </c>
      <c r="B13" t="s">
        <v>17</v>
      </c>
      <c r="C13" t="s">
        <v>1121</v>
      </c>
    </row>
    <row r="14" spans="1:11" x14ac:dyDescent="0.3">
      <c r="A14" s="1">
        <v>7</v>
      </c>
      <c r="B14" t="s">
        <v>19</v>
      </c>
      <c r="C14" t="s">
        <v>1122</v>
      </c>
    </row>
    <row r="16" spans="1:11" x14ac:dyDescent="0.3">
      <c r="A16" s="1">
        <v>0</v>
      </c>
      <c r="B16" t="s">
        <v>21</v>
      </c>
      <c r="C16" t="s">
        <v>1123</v>
      </c>
    </row>
    <row r="17" spans="1:13" x14ac:dyDescent="0.3">
      <c r="A17" s="1">
        <v>1</v>
      </c>
      <c r="B17" t="s">
        <v>23</v>
      </c>
      <c r="C17" t="s">
        <v>65</v>
      </c>
      <c r="K17" t="str">
        <f>K2 &amp; K3 &amp; ". " &amp; K4 &amp; ". " &amp; K5 &amp; K6 &amp; ". " &amp; K7 &amp; ". " &amp; K8 &amp; ". " &amp; K9 &amp; "."</f>
        <v>Arcam AB is scheduled to report earnings on Jul 21, 2017. The stock is currently trading at $330.50, down 1.78% after opening slightly below yesterday's close. The one year target estimate for Arcam AB is $285.00 which would be a 13.77% decrease from the current price. Earnings are expected to remain constant over the next quarter based on the average of  analyst estimates (Yahoo Finance). The stock is trading in the high end of its 52-week range. Over the last 4 quarters, we've seen a positive earnings surprise 1 time, and a negative earnings surprise 3 times.</v>
      </c>
    </row>
    <row r="18" spans="1:13" x14ac:dyDescent="0.3">
      <c r="A18" s="1">
        <v>2</v>
      </c>
      <c r="B18" t="s">
        <v>24</v>
      </c>
      <c r="C18" t="s">
        <v>1124</v>
      </c>
    </row>
    <row r="19" spans="1:13" x14ac:dyDescent="0.3">
      <c r="A19" s="1">
        <v>3</v>
      </c>
      <c r="B19" t="s">
        <v>26</v>
      </c>
      <c r="C19" t="s">
        <v>1125</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1126</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1127</v>
      </c>
      <c r="D26" s="1" t="s">
        <v>1128</v>
      </c>
      <c r="E26" s="1" t="s">
        <v>38</v>
      </c>
      <c r="F26" s="1" t="s">
        <v>39</v>
      </c>
      <c r="J26">
        <f>IF(K26 &lt;&gt; "",5, 0)</f>
        <v>0</v>
      </c>
      <c r="K26" t="str">
        <f>IF(I155="pos_trend",B155,"")</f>
        <v/>
      </c>
      <c r="L26" t="str">
        <f t="shared" si="0"/>
        <v/>
      </c>
      <c r="M26" t="str">
        <f t="shared" si="1"/>
        <v/>
      </c>
    </row>
    <row r="27" spans="1:13" x14ac:dyDescent="0.3">
      <c r="A27" s="1">
        <v>0</v>
      </c>
      <c r="B27" t="s">
        <v>40</v>
      </c>
      <c r="J27">
        <f>IF(K27 &lt;&gt; "",6, 0)</f>
        <v>0</v>
      </c>
      <c r="K27" t="str">
        <f>IF(I172="pos_trend",B172,"")</f>
        <v/>
      </c>
      <c r="L27" t="str">
        <f t="shared" si="0"/>
        <v/>
      </c>
      <c r="M27" t="str">
        <f t="shared" si="1"/>
        <v/>
      </c>
    </row>
    <row r="28" spans="1:13" x14ac:dyDescent="0.3">
      <c r="A28" s="1">
        <v>1</v>
      </c>
      <c r="B28" t="s">
        <v>41</v>
      </c>
      <c r="J28">
        <f>IF(K28 &lt;&gt; "",7, 0)</f>
        <v>0</v>
      </c>
      <c r="K28" t="str">
        <f>IF(I173="pos_trend",B173,"")</f>
        <v/>
      </c>
      <c r="L28" t="str">
        <f t="shared" si="0"/>
        <v/>
      </c>
      <c r="M28" t="str">
        <f t="shared" si="1"/>
        <v/>
      </c>
    </row>
    <row r="29" spans="1:13" x14ac:dyDescent="0.3">
      <c r="A29" s="1">
        <v>2</v>
      </c>
      <c r="B29" t="s">
        <v>42</v>
      </c>
      <c r="J29">
        <f>IF(K29 &lt;&gt; "",8, 0)</f>
        <v>0</v>
      </c>
      <c r="K29" t="str">
        <f>IF(I174="pos_trend",B174,"")</f>
        <v/>
      </c>
      <c r="L29" t="str">
        <f t="shared" si="0"/>
        <v/>
      </c>
      <c r="M29" t="str">
        <f t="shared" si="1"/>
        <v/>
      </c>
    </row>
    <row r="30" spans="1:13" x14ac:dyDescent="0.3">
      <c r="A30" s="1">
        <v>3</v>
      </c>
      <c r="B30" t="s">
        <v>43</v>
      </c>
      <c r="J30">
        <f>IF(K30 &lt;&gt; "",9, 0)</f>
        <v>0</v>
      </c>
      <c r="K30" t="str">
        <f>IF(I185="pos_trend",B185,"")</f>
        <v/>
      </c>
      <c r="L30" t="str">
        <f t="shared" si="0"/>
        <v/>
      </c>
      <c r="M30" t="str">
        <f t="shared" si="1"/>
        <v/>
      </c>
    </row>
    <row r="31" spans="1:13" x14ac:dyDescent="0.3">
      <c r="A31" s="1">
        <v>4</v>
      </c>
      <c r="B31" t="s">
        <v>44</v>
      </c>
      <c r="C31">
        <v>0.4</v>
      </c>
      <c r="D31">
        <v>7.0000000000000007E-2</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1127</v>
      </c>
      <c r="D33" s="1" t="s">
        <v>1128</v>
      </c>
      <c r="E33" s="1" t="s">
        <v>38</v>
      </c>
      <c r="F33" s="1" t="s">
        <v>39</v>
      </c>
      <c r="J33">
        <f>IF(K33 &lt;&gt; "",12, 0)</f>
        <v>0</v>
      </c>
      <c r="K33" t="str">
        <f>IF(I195="pos_trend",B195,"")</f>
        <v/>
      </c>
      <c r="L33" t="str">
        <f t="shared" si="0"/>
        <v/>
      </c>
      <c r="M33" t="str">
        <f t="shared" si="1"/>
        <v/>
      </c>
    </row>
    <row r="34" spans="1:13" x14ac:dyDescent="0.3">
      <c r="A34" s="1">
        <v>0</v>
      </c>
      <c r="B34" t="s">
        <v>40</v>
      </c>
      <c r="C34" t="s">
        <v>224</v>
      </c>
      <c r="D34" t="s">
        <v>224</v>
      </c>
      <c r="E34" t="s">
        <v>224</v>
      </c>
      <c r="F34" t="s">
        <v>224</v>
      </c>
      <c r="J34">
        <f>IF(K34 &lt;&gt; "",13, 0)</f>
        <v>0</v>
      </c>
      <c r="K34" t="str">
        <f>IF(I196="pos_trend",B196,"")</f>
        <v/>
      </c>
      <c r="L34" t="str">
        <f t="shared" si="0"/>
        <v/>
      </c>
      <c r="M34" t="str">
        <f t="shared" si="1"/>
        <v/>
      </c>
    </row>
    <row r="35" spans="1:13" x14ac:dyDescent="0.3">
      <c r="A35" s="1">
        <v>1</v>
      </c>
      <c r="B35" t="s">
        <v>41</v>
      </c>
      <c r="D35" t="s">
        <v>1129</v>
      </c>
      <c r="E35" t="s">
        <v>1130</v>
      </c>
      <c r="F35" t="s">
        <v>48</v>
      </c>
      <c r="J35">
        <f>IF(K35 &lt;&gt; "",14, 0)</f>
        <v>0</v>
      </c>
      <c r="K35" t="str">
        <f>IF(I201="pos_trend",B201,"")</f>
        <v/>
      </c>
      <c r="L35" t="str">
        <f t="shared" si="0"/>
        <v/>
      </c>
      <c r="M35" t="str">
        <f t="shared" si="1"/>
        <v/>
      </c>
    </row>
    <row r="36" spans="1:13" x14ac:dyDescent="0.3">
      <c r="A36" s="1">
        <v>2</v>
      </c>
      <c r="B36" t="s">
        <v>42</v>
      </c>
      <c r="C36" t="s">
        <v>1131</v>
      </c>
      <c r="D36" t="s">
        <v>1129</v>
      </c>
      <c r="E36" t="s">
        <v>1130</v>
      </c>
      <c r="F36" t="s">
        <v>48</v>
      </c>
      <c r="J36">
        <f>IF(K36 &lt;&gt; "",15, 0)</f>
        <v>0</v>
      </c>
      <c r="K36" t="str">
        <f>IF(I202="pos_trend",B202,"")</f>
        <v/>
      </c>
      <c r="L36" t="str">
        <f t="shared" si="0"/>
        <v/>
      </c>
      <c r="M36" t="str">
        <f t="shared" si="1"/>
        <v/>
      </c>
    </row>
    <row r="37" spans="1:13" x14ac:dyDescent="0.3">
      <c r="A37" s="1">
        <v>3</v>
      </c>
      <c r="B37" t="s">
        <v>43</v>
      </c>
      <c r="C37" t="s">
        <v>1131</v>
      </c>
      <c r="D37" t="s">
        <v>1129</v>
      </c>
      <c r="E37" t="s">
        <v>1130</v>
      </c>
      <c r="F37" t="s">
        <v>48</v>
      </c>
      <c r="J37">
        <f>IF(K37 &lt;&gt; "",16, 0)</f>
        <v>0</v>
      </c>
      <c r="K37" t="str">
        <f>IF(I203="pos_trend",B203,"")</f>
        <v/>
      </c>
      <c r="L37" t="str">
        <f t="shared" si="0"/>
        <v/>
      </c>
      <c r="M37" t="str">
        <f t="shared" si="1"/>
        <v/>
      </c>
    </row>
    <row r="38" spans="1:13" x14ac:dyDescent="0.3">
      <c r="A38" s="1">
        <v>4</v>
      </c>
      <c r="B38" t="s">
        <v>53</v>
      </c>
      <c r="C38" t="s">
        <v>1132</v>
      </c>
      <c r="D38" t="s">
        <v>1133</v>
      </c>
      <c r="E38" t="s">
        <v>1134</v>
      </c>
      <c r="F38" t="s">
        <v>1130</v>
      </c>
      <c r="J38">
        <f>IF(K38 &lt;&gt; "",17, 0)</f>
        <v>0</v>
      </c>
      <c r="K38" t="str">
        <f>IF(I351="pos_trend",B351,"")</f>
        <v/>
      </c>
      <c r="L38" t="str">
        <f t="shared" si="0"/>
        <v/>
      </c>
      <c r="M38" t="str">
        <f t="shared" si="1"/>
        <v/>
      </c>
    </row>
    <row r="39" spans="1:13" x14ac:dyDescent="0.3">
      <c r="A39" s="1">
        <v>5</v>
      </c>
      <c r="B39" t="s">
        <v>55</v>
      </c>
      <c r="D39" t="s">
        <v>1135</v>
      </c>
      <c r="E39" t="s">
        <v>1136</v>
      </c>
      <c r="F39" t="s">
        <v>1137</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59</v>
      </c>
      <c r="D41" s="1" t="s">
        <v>60</v>
      </c>
      <c r="E41" s="1" t="s">
        <v>61</v>
      </c>
      <c r="F41" s="1" t="s">
        <v>1138</v>
      </c>
    </row>
    <row r="42" spans="1:13" x14ac:dyDescent="0.3">
      <c r="A42" s="1">
        <v>0</v>
      </c>
      <c r="B42" t="s">
        <v>63</v>
      </c>
      <c r="C42">
        <v>0.4</v>
      </c>
      <c r="D42" t="s">
        <v>1139</v>
      </c>
      <c r="E42" t="s">
        <v>1140</v>
      </c>
      <c r="F42" t="s">
        <v>1141</v>
      </c>
      <c r="K42" t="str">
        <f>IF(M40&lt;&gt;"", D1 &amp; " has managed to increase " &amp; M40 &amp; " each year since " &amp; C144, "No positive trends")</f>
        <v>No positive trends</v>
      </c>
    </row>
    <row r="43" spans="1:13" x14ac:dyDescent="0.3">
      <c r="A43" s="1">
        <v>1</v>
      </c>
      <c r="B43" t="s">
        <v>66</v>
      </c>
      <c r="C43">
        <v>0.4</v>
      </c>
      <c r="D43" t="s">
        <v>1142</v>
      </c>
      <c r="E43" t="s">
        <v>1143</v>
      </c>
      <c r="F43" t="s">
        <v>1144</v>
      </c>
    </row>
    <row r="44" spans="1:13" x14ac:dyDescent="0.3">
      <c r="A44" s="1">
        <v>2</v>
      </c>
      <c r="B44" t="s">
        <v>69</v>
      </c>
      <c r="D44" t="s">
        <v>1145</v>
      </c>
      <c r="E44" t="s">
        <v>1146</v>
      </c>
      <c r="F44" t="s">
        <v>1147</v>
      </c>
    </row>
    <row r="45" spans="1:13" x14ac:dyDescent="0.3">
      <c r="A45" s="1">
        <v>3</v>
      </c>
      <c r="B45" t="s">
        <v>72</v>
      </c>
      <c r="D45" t="s">
        <v>1148</v>
      </c>
      <c r="E45" t="s">
        <v>1149</v>
      </c>
      <c r="F45" t="s">
        <v>1150</v>
      </c>
    </row>
    <row r="47" spans="1:13" x14ac:dyDescent="0.3">
      <c r="B47" s="1" t="s">
        <v>75</v>
      </c>
      <c r="C47" s="1" t="s">
        <v>1127</v>
      </c>
      <c r="D47" s="1" t="s">
        <v>1128</v>
      </c>
      <c r="E47" s="1" t="s">
        <v>38</v>
      </c>
      <c r="F47" s="1" t="s">
        <v>39</v>
      </c>
    </row>
    <row r="48" spans="1:13" x14ac:dyDescent="0.3">
      <c r="A48" s="1">
        <v>0</v>
      </c>
      <c r="B48" t="s">
        <v>76</v>
      </c>
    </row>
    <row r="49" spans="1:14" x14ac:dyDescent="0.3">
      <c r="A49" s="1">
        <v>1</v>
      </c>
      <c r="B49" t="s">
        <v>77</v>
      </c>
      <c r="C49">
        <v>0.83</v>
      </c>
      <c r="D49">
        <v>0.89</v>
      </c>
      <c r="E49">
        <v>1.54</v>
      </c>
      <c r="F49">
        <v>3.42</v>
      </c>
    </row>
    <row r="50" spans="1:14" x14ac:dyDescent="0.3">
      <c r="A50" s="1">
        <v>2</v>
      </c>
      <c r="B50" t="s">
        <v>78</v>
      </c>
      <c r="C50">
        <v>0.83</v>
      </c>
      <c r="D50">
        <v>0.89</v>
      </c>
      <c r="E50">
        <v>1.54</v>
      </c>
      <c r="F50">
        <v>3.42</v>
      </c>
    </row>
    <row r="51" spans="1:14" x14ac:dyDescent="0.3">
      <c r="A51" s="1">
        <v>3</v>
      </c>
      <c r="B51" t="s">
        <v>79</v>
      </c>
      <c r="C51">
        <v>0.83</v>
      </c>
      <c r="D51">
        <v>0.89</v>
      </c>
      <c r="E51">
        <v>1.54</v>
      </c>
      <c r="F51">
        <v>3.42</v>
      </c>
    </row>
    <row r="52" spans="1:14" x14ac:dyDescent="0.3">
      <c r="A52" s="1">
        <v>4</v>
      </c>
      <c r="B52" t="s">
        <v>80</v>
      </c>
      <c r="C52">
        <v>0.83</v>
      </c>
      <c r="D52">
        <v>0.89</v>
      </c>
      <c r="E52">
        <v>1.54</v>
      </c>
      <c r="F52">
        <v>3.42</v>
      </c>
    </row>
    <row r="54" spans="1:14" x14ac:dyDescent="0.3">
      <c r="B54" s="1" t="s">
        <v>81</v>
      </c>
      <c r="C54" s="1" t="s">
        <v>1127</v>
      </c>
      <c r="D54" s="1" t="s">
        <v>1128</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1151</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ARCM.ST</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F61">
        <v>0.19</v>
      </c>
      <c r="I61" t="str">
        <f t="shared" si="2"/>
        <v>N/A</v>
      </c>
      <c r="J61">
        <f t="shared" si="3"/>
        <v>0</v>
      </c>
      <c r="K61">
        <f t="shared" si="4"/>
        <v>0</v>
      </c>
      <c r="L61">
        <f t="shared" si="5"/>
        <v>0</v>
      </c>
      <c r="M61">
        <f t="shared" si="6"/>
        <v>0.19</v>
      </c>
      <c r="N61">
        <f t="shared" si="7"/>
        <v>0</v>
      </c>
    </row>
    <row r="62" spans="1:14" x14ac:dyDescent="0.3">
      <c r="A62" s="1">
        <v>1</v>
      </c>
      <c r="B62" t="s">
        <v>92</v>
      </c>
      <c r="F62">
        <v>0.21</v>
      </c>
      <c r="I62" t="str">
        <f t="shared" si="2"/>
        <v>N/A</v>
      </c>
      <c r="J62">
        <f t="shared" si="3"/>
        <v>0</v>
      </c>
      <c r="K62">
        <f t="shared" si="4"/>
        <v>0</v>
      </c>
      <c r="L62">
        <f t="shared" si="5"/>
        <v>0</v>
      </c>
      <c r="M62">
        <f t="shared" si="6"/>
        <v>0.21</v>
      </c>
      <c r="N62">
        <f t="shared" si="7"/>
        <v>0</v>
      </c>
    </row>
    <row r="63" spans="1:14" x14ac:dyDescent="0.3">
      <c r="A63" s="1">
        <v>2</v>
      </c>
      <c r="B63" t="s">
        <v>94</v>
      </c>
      <c r="F63">
        <v>0.08</v>
      </c>
      <c r="I63" t="str">
        <f t="shared" si="2"/>
        <v>N/A</v>
      </c>
      <c r="J63">
        <f t="shared" si="3"/>
        <v>0</v>
      </c>
      <c r="K63">
        <f t="shared" si="4"/>
        <v>0</v>
      </c>
      <c r="L63">
        <f t="shared" si="5"/>
        <v>0</v>
      </c>
      <c r="M63">
        <f t="shared" si="6"/>
        <v>0.08</v>
      </c>
      <c r="N63">
        <f t="shared" si="7"/>
        <v>0</v>
      </c>
    </row>
    <row r="64" spans="1:14" x14ac:dyDescent="0.3">
      <c r="A64" s="1">
        <v>3</v>
      </c>
      <c r="B64" t="s">
        <v>96</v>
      </c>
      <c r="F64">
        <v>0.12</v>
      </c>
      <c r="I64" t="str">
        <f t="shared" si="2"/>
        <v>N/A</v>
      </c>
      <c r="J64">
        <f t="shared" si="3"/>
        <v>0</v>
      </c>
      <c r="K64">
        <f t="shared" si="4"/>
        <v>0</v>
      </c>
      <c r="L64">
        <f t="shared" si="5"/>
        <v>0</v>
      </c>
      <c r="M64">
        <f t="shared" si="6"/>
        <v>0.12</v>
      </c>
      <c r="N64">
        <f t="shared" si="7"/>
        <v>0</v>
      </c>
    </row>
    <row r="65" spans="1:14" x14ac:dyDescent="0.3">
      <c r="A65" s="1">
        <v>4</v>
      </c>
      <c r="B65" t="s">
        <v>98</v>
      </c>
      <c r="F65">
        <v>0.09</v>
      </c>
      <c r="I65" t="str">
        <f t="shared" si="2"/>
        <v>N/A</v>
      </c>
      <c r="J65">
        <f t="shared" si="3"/>
        <v>0</v>
      </c>
      <c r="K65">
        <f t="shared" si="4"/>
        <v>0</v>
      </c>
      <c r="L65">
        <f t="shared" si="5"/>
        <v>0</v>
      </c>
      <c r="M65">
        <f t="shared" si="6"/>
        <v>0.09</v>
      </c>
      <c r="N65">
        <f t="shared" si="7"/>
        <v>0</v>
      </c>
    </row>
    <row r="66" spans="1:14" x14ac:dyDescent="0.3">
      <c r="A66" s="1">
        <v>5</v>
      </c>
      <c r="B66" t="s">
        <v>100</v>
      </c>
      <c r="C66" t="s">
        <v>1152</v>
      </c>
      <c r="I66" t="str">
        <f t="shared" si="2"/>
        <v>N/A</v>
      </c>
      <c r="J66">
        <f t="shared" si="3"/>
        <v>0.47250000000000003</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1123</v>
      </c>
      <c r="I68" t="str">
        <f t="shared" si="2"/>
        <v>N/A</v>
      </c>
      <c r="J68">
        <f t="shared" si="3"/>
        <v>6860000000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1124</v>
      </c>
      <c r="I70" t="str">
        <f t="shared" si="2"/>
        <v>N/A</v>
      </c>
      <c r="J70" t="str">
        <f t="shared" si="3"/>
        <v>-326.90</v>
      </c>
      <c r="K70">
        <f t="shared" si="4"/>
        <v>0</v>
      </c>
      <c r="L70">
        <f t="shared" si="5"/>
        <v>0</v>
      </c>
      <c r="M70">
        <f t="shared" si="6"/>
        <v>0</v>
      </c>
      <c r="N70">
        <f t="shared" si="7"/>
        <v>0</v>
      </c>
    </row>
    <row r="71" spans="1:14" x14ac:dyDescent="0.3">
      <c r="A71" s="1">
        <v>3</v>
      </c>
      <c r="B71" t="s">
        <v>105</v>
      </c>
      <c r="I71" t="str">
        <f t="shared" si="2"/>
        <v>N/A</v>
      </c>
      <c r="J71">
        <f t="shared" si="3"/>
        <v>0</v>
      </c>
      <c r="K71">
        <f t="shared" si="4"/>
        <v>0</v>
      </c>
      <c r="L71">
        <f t="shared" si="5"/>
        <v>0</v>
      </c>
      <c r="M71">
        <f t="shared" si="6"/>
        <v>0</v>
      </c>
      <c r="N71">
        <f t="shared" si="7"/>
        <v>0</v>
      </c>
    </row>
    <row r="72" spans="1:14" x14ac:dyDescent="0.3">
      <c r="A72" s="1">
        <v>4</v>
      </c>
      <c r="B72" t="s">
        <v>107</v>
      </c>
      <c r="I72" t="str">
        <f t="shared" si="2"/>
        <v>N/A</v>
      </c>
      <c r="J72">
        <f t="shared" si="3"/>
        <v>0</v>
      </c>
      <c r="K72">
        <f t="shared" si="4"/>
        <v>0</v>
      </c>
      <c r="L72">
        <f t="shared" si="5"/>
        <v>0</v>
      </c>
      <c r="M72">
        <f t="shared" si="6"/>
        <v>0</v>
      </c>
      <c r="N72">
        <f t="shared" si="7"/>
        <v>0</v>
      </c>
    </row>
    <row r="73" spans="1:14" x14ac:dyDescent="0.3">
      <c r="A73" s="1">
        <v>5</v>
      </c>
      <c r="B73" t="s">
        <v>109</v>
      </c>
      <c r="C73" t="s">
        <v>1153</v>
      </c>
      <c r="I73" t="str">
        <f t="shared" si="2"/>
        <v>N/A</v>
      </c>
      <c r="J73" t="str">
        <f t="shared" si="3"/>
        <v>10.07</v>
      </c>
      <c r="K73">
        <f t="shared" si="4"/>
        <v>0</v>
      </c>
      <c r="L73">
        <f t="shared" si="5"/>
        <v>0</v>
      </c>
      <c r="M73">
        <f t="shared" si="6"/>
        <v>0</v>
      </c>
      <c r="N73">
        <f t="shared" si="7"/>
        <v>0</v>
      </c>
    </row>
    <row r="74" spans="1:14" x14ac:dyDescent="0.3">
      <c r="A74" s="1">
        <v>6</v>
      </c>
      <c r="B74" t="s">
        <v>111</v>
      </c>
      <c r="C74" t="s">
        <v>1154</v>
      </c>
      <c r="I74" t="str">
        <f t="shared" si="2"/>
        <v>N/A</v>
      </c>
      <c r="J74" t="str">
        <f t="shared" si="3"/>
        <v>7.39</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1155</v>
      </c>
      <c r="I81" t="str">
        <f t="shared" si="2"/>
        <v>N/A</v>
      </c>
      <c r="J81">
        <f t="shared" si="3"/>
        <v>-3.09E-2</v>
      </c>
      <c r="K81">
        <f t="shared" si="4"/>
        <v>0</v>
      </c>
      <c r="L81">
        <f t="shared" si="5"/>
        <v>0</v>
      </c>
      <c r="M81">
        <f t="shared" si="6"/>
        <v>0</v>
      </c>
      <c r="N81">
        <f t="shared" si="7"/>
        <v>0</v>
      </c>
    </row>
    <row r="82" spans="1:14" x14ac:dyDescent="0.3">
      <c r="A82" s="1">
        <v>1</v>
      </c>
      <c r="B82" t="s">
        <v>121</v>
      </c>
      <c r="C82" t="s">
        <v>1156</v>
      </c>
      <c r="I82" t="str">
        <f t="shared" si="2"/>
        <v>N/A</v>
      </c>
      <c r="J82">
        <f t="shared" si="3"/>
        <v>-4.6399999999999997E-2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908</v>
      </c>
      <c r="I84" t="str">
        <f t="shared" si="2"/>
        <v>N/A</v>
      </c>
      <c r="J84">
        <f t="shared" si="3"/>
        <v>-1.7500000000000002E-2</v>
      </c>
      <c r="K84">
        <f t="shared" si="4"/>
        <v>0</v>
      </c>
      <c r="L84">
        <f t="shared" si="5"/>
        <v>0</v>
      </c>
      <c r="M84">
        <f t="shared" si="6"/>
        <v>0</v>
      </c>
      <c r="N84">
        <f t="shared" si="7"/>
        <v>0</v>
      </c>
    </row>
    <row r="85" spans="1:14" x14ac:dyDescent="0.3">
      <c r="A85" s="1">
        <v>1</v>
      </c>
      <c r="B85" t="s">
        <v>124</v>
      </c>
      <c r="C85" t="s">
        <v>1157</v>
      </c>
      <c r="I85" t="str">
        <f t="shared" si="2"/>
        <v>N/A</v>
      </c>
      <c r="J85">
        <f t="shared" si="3"/>
        <v>-2.2700000000000001E-2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1158</v>
      </c>
      <c r="I87" t="str">
        <f t="shared" si="2"/>
        <v>N/A</v>
      </c>
      <c r="J87">
        <f t="shared" si="3"/>
        <v>680600000</v>
      </c>
      <c r="K87">
        <f t="shared" si="4"/>
        <v>0</v>
      </c>
      <c r="L87">
        <f t="shared" si="5"/>
        <v>0</v>
      </c>
      <c r="M87">
        <f t="shared" si="6"/>
        <v>0</v>
      </c>
      <c r="N87">
        <f t="shared" si="7"/>
        <v>0</v>
      </c>
    </row>
    <row r="88" spans="1:14" x14ac:dyDescent="0.3">
      <c r="A88" s="1">
        <v>1</v>
      </c>
      <c r="B88" t="s">
        <v>128</v>
      </c>
      <c r="C88" t="s">
        <v>1159</v>
      </c>
      <c r="I88" t="str">
        <f t="shared" si="2"/>
        <v>N/A</v>
      </c>
      <c r="J88" t="str">
        <f t="shared" si="3"/>
        <v>32.76</v>
      </c>
      <c r="K88">
        <f t="shared" si="4"/>
        <v>0</v>
      </c>
      <c r="L88">
        <f t="shared" si="5"/>
        <v>0</v>
      </c>
      <c r="M88">
        <f t="shared" si="6"/>
        <v>0</v>
      </c>
      <c r="N88">
        <f t="shared" si="7"/>
        <v>0</v>
      </c>
    </row>
    <row r="89" spans="1:14" x14ac:dyDescent="0.3">
      <c r="A89" s="1">
        <v>2</v>
      </c>
      <c r="B89" t="s">
        <v>130</v>
      </c>
      <c r="C89" t="s">
        <v>1160</v>
      </c>
      <c r="I89" t="str">
        <f t="shared" si="2"/>
        <v>N/A</v>
      </c>
      <c r="J89">
        <f t="shared" si="3"/>
        <v>0.20199999999999999</v>
      </c>
      <c r="K89">
        <f t="shared" si="4"/>
        <v>0</v>
      </c>
      <c r="L89">
        <f t="shared" si="5"/>
        <v>0</v>
      </c>
      <c r="M89">
        <f t="shared" si="6"/>
        <v>0</v>
      </c>
      <c r="N89">
        <f t="shared" si="7"/>
        <v>0</v>
      </c>
    </row>
    <row r="90" spans="1:14" x14ac:dyDescent="0.3">
      <c r="A90" s="1">
        <v>3</v>
      </c>
      <c r="B90" t="s">
        <v>132</v>
      </c>
      <c r="C90" t="s">
        <v>1161</v>
      </c>
      <c r="I90" t="str">
        <f t="shared" si="2"/>
        <v>N/A</v>
      </c>
      <c r="J90">
        <f t="shared" si="3"/>
        <v>192000000</v>
      </c>
      <c r="K90">
        <f t="shared" si="4"/>
        <v>0</v>
      </c>
      <c r="L90">
        <f t="shared" si="5"/>
        <v>0</v>
      </c>
      <c r="M90">
        <f t="shared" si="6"/>
        <v>0</v>
      </c>
      <c r="N90">
        <f t="shared" si="7"/>
        <v>0</v>
      </c>
    </row>
    <row r="91" spans="1:14" x14ac:dyDescent="0.3">
      <c r="A91" s="1">
        <v>4</v>
      </c>
      <c r="B91" t="s">
        <v>134</v>
      </c>
      <c r="C91" t="s">
        <v>1162</v>
      </c>
      <c r="I91" t="str">
        <f t="shared" si="2"/>
        <v>N/A</v>
      </c>
      <c r="J91">
        <f t="shared" si="3"/>
        <v>-2300000</v>
      </c>
      <c r="K91">
        <f t="shared" si="4"/>
        <v>0</v>
      </c>
      <c r="L91">
        <f t="shared" si="5"/>
        <v>0</v>
      </c>
      <c r="M91">
        <f t="shared" si="6"/>
        <v>0</v>
      </c>
      <c r="N91">
        <f t="shared" si="7"/>
        <v>0</v>
      </c>
    </row>
    <row r="92" spans="1:14" x14ac:dyDescent="0.3">
      <c r="A92" s="1">
        <v>5</v>
      </c>
      <c r="B92" t="s">
        <v>136</v>
      </c>
      <c r="C92" t="s">
        <v>1163</v>
      </c>
      <c r="I92" t="str">
        <f t="shared" si="2"/>
        <v>N/A</v>
      </c>
      <c r="J92">
        <f t="shared" si="3"/>
        <v>-21000000</v>
      </c>
      <c r="K92">
        <f t="shared" si="4"/>
        <v>0</v>
      </c>
      <c r="L92">
        <f t="shared" si="5"/>
        <v>0</v>
      </c>
      <c r="M92">
        <f t="shared" si="6"/>
        <v>0</v>
      </c>
      <c r="N92">
        <f t="shared" si="7"/>
        <v>0</v>
      </c>
    </row>
    <row r="93" spans="1:14" x14ac:dyDescent="0.3">
      <c r="A93" s="1">
        <v>6</v>
      </c>
      <c r="B93" t="s">
        <v>138</v>
      </c>
      <c r="C93" t="s">
        <v>1125</v>
      </c>
      <c r="I93" t="str">
        <f t="shared" si="2"/>
        <v>N/A</v>
      </c>
      <c r="J93" t="str">
        <f t="shared" si="3"/>
        <v>-1.01</v>
      </c>
      <c r="K93">
        <f t="shared" si="4"/>
        <v>0</v>
      </c>
      <c r="L93">
        <f t="shared" si="5"/>
        <v>0</v>
      </c>
      <c r="M93">
        <f t="shared" si="6"/>
        <v>0</v>
      </c>
      <c r="N93">
        <f t="shared" si="7"/>
        <v>0</v>
      </c>
    </row>
    <row r="94" spans="1:14" x14ac:dyDescent="0.3">
      <c r="A94" s="1">
        <v>7</v>
      </c>
      <c r="B94" t="s">
        <v>139</v>
      </c>
      <c r="I94" t="str">
        <f t="shared" si="2"/>
        <v>N/A</v>
      </c>
      <c r="J94">
        <f t="shared" si="3"/>
        <v>0</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1164</v>
      </c>
      <c r="I96" t="str">
        <f t="shared" si="2"/>
        <v>N/A</v>
      </c>
      <c r="J96">
        <f t="shared" si="3"/>
        <v>218000000</v>
      </c>
      <c r="K96">
        <f t="shared" si="4"/>
        <v>0</v>
      </c>
      <c r="L96">
        <f t="shared" si="5"/>
        <v>0</v>
      </c>
      <c r="M96">
        <f t="shared" si="6"/>
        <v>0</v>
      </c>
      <c r="N96">
        <f t="shared" si="7"/>
        <v>0</v>
      </c>
    </row>
    <row r="97" spans="1:14" x14ac:dyDescent="0.3">
      <c r="A97" s="1">
        <v>1</v>
      </c>
      <c r="B97" t="s">
        <v>142</v>
      </c>
      <c r="C97" t="s">
        <v>1165</v>
      </c>
      <c r="I97" t="str">
        <f t="shared" si="2"/>
        <v>N/A</v>
      </c>
      <c r="J97" t="str">
        <f t="shared" si="3"/>
        <v>10.51</v>
      </c>
      <c r="K97">
        <f t="shared" si="4"/>
        <v>0</v>
      </c>
      <c r="L97">
        <f t="shared" si="5"/>
        <v>0</v>
      </c>
      <c r="M97">
        <f t="shared" si="6"/>
        <v>0</v>
      </c>
      <c r="N97">
        <f t="shared" si="7"/>
        <v>0</v>
      </c>
    </row>
    <row r="98" spans="1:14" x14ac:dyDescent="0.3">
      <c r="A98" s="1">
        <v>2</v>
      </c>
      <c r="B98" t="s">
        <v>144</v>
      </c>
      <c r="C98" t="s">
        <v>1166</v>
      </c>
      <c r="I98" t="str">
        <f t="shared" si="2"/>
        <v>N/A</v>
      </c>
      <c r="J98">
        <f t="shared" si="3"/>
        <v>4300000</v>
      </c>
      <c r="K98">
        <f t="shared" si="4"/>
        <v>0</v>
      </c>
      <c r="L98">
        <f t="shared" si="5"/>
        <v>0</v>
      </c>
      <c r="M98">
        <f t="shared" si="6"/>
        <v>0</v>
      </c>
      <c r="N98">
        <f t="shared" si="7"/>
        <v>0</v>
      </c>
    </row>
    <row r="99" spans="1:14" x14ac:dyDescent="0.3">
      <c r="A99" s="1">
        <v>3</v>
      </c>
      <c r="B99" t="s">
        <v>146</v>
      </c>
      <c r="C99" t="s">
        <v>1088</v>
      </c>
      <c r="I99" t="str">
        <f t="shared" si="2"/>
        <v>N/A</v>
      </c>
      <c r="J99" t="str">
        <f t="shared" si="3"/>
        <v>0.46</v>
      </c>
      <c r="K99">
        <f t="shared" si="4"/>
        <v>0</v>
      </c>
      <c r="L99">
        <f t="shared" si="5"/>
        <v>0</v>
      </c>
      <c r="M99">
        <f t="shared" si="6"/>
        <v>0</v>
      </c>
      <c r="N99">
        <f t="shared" si="7"/>
        <v>0</v>
      </c>
    </row>
    <row r="100" spans="1:14" x14ac:dyDescent="0.3">
      <c r="A100" s="1">
        <v>4</v>
      </c>
      <c r="B100" t="s">
        <v>148</v>
      </c>
      <c r="C100" t="s">
        <v>1167</v>
      </c>
      <c r="I100" t="str">
        <f t="shared" si="2"/>
        <v>N/A</v>
      </c>
      <c r="J100" t="str">
        <f t="shared" si="3"/>
        <v>3.45</v>
      </c>
      <c r="K100">
        <f t="shared" si="4"/>
        <v>0</v>
      </c>
      <c r="L100">
        <f t="shared" si="5"/>
        <v>0</v>
      </c>
      <c r="M100">
        <f t="shared" si="6"/>
        <v>0</v>
      </c>
      <c r="N100">
        <f t="shared" si="7"/>
        <v>0</v>
      </c>
    </row>
    <row r="101" spans="1:14" x14ac:dyDescent="0.3">
      <c r="A101" s="1">
        <v>5</v>
      </c>
      <c r="B101" t="s">
        <v>149</v>
      </c>
      <c r="C101" t="s">
        <v>1168</v>
      </c>
      <c r="I101" t="str">
        <f t="shared" si="2"/>
        <v>N/A</v>
      </c>
      <c r="J101" t="str">
        <f t="shared" si="3"/>
        <v>44.71</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1169</v>
      </c>
      <c r="I103" t="str">
        <f t="shared" si="2"/>
        <v>N/A</v>
      </c>
      <c r="J103">
        <f t="shared" si="3"/>
        <v>-94700000</v>
      </c>
      <c r="K103">
        <f t="shared" si="4"/>
        <v>0</v>
      </c>
      <c r="L103">
        <f t="shared" si="5"/>
        <v>0</v>
      </c>
      <c r="M103">
        <f t="shared" si="6"/>
        <v>0</v>
      </c>
      <c r="N103">
        <f t="shared" si="7"/>
        <v>0</v>
      </c>
    </row>
    <row r="104" spans="1:14" x14ac:dyDescent="0.3">
      <c r="A104" s="1">
        <v>1</v>
      </c>
      <c r="B104" t="s">
        <v>152</v>
      </c>
      <c r="C104" t="s">
        <v>1170</v>
      </c>
      <c r="I104" t="str">
        <f t="shared" si="2"/>
        <v>N/A</v>
      </c>
      <c r="J104">
        <f t="shared" si="3"/>
        <v>-204570000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65</v>
      </c>
      <c r="I106" t="str">
        <f t="shared" si="2"/>
        <v>N/A</v>
      </c>
      <c r="J106" t="str">
        <f t="shared" si="3"/>
        <v>0.08</v>
      </c>
      <c r="K106">
        <f t="shared" si="4"/>
        <v>0</v>
      </c>
      <c r="L106">
        <f t="shared" si="5"/>
        <v>0</v>
      </c>
      <c r="M106">
        <f t="shared" si="6"/>
        <v>0</v>
      </c>
      <c r="N106">
        <f t="shared" si="7"/>
        <v>0</v>
      </c>
    </row>
    <row r="107" spans="1:14" x14ac:dyDescent="0.3">
      <c r="A107" s="1">
        <v>1</v>
      </c>
      <c r="B107" t="s">
        <v>153</v>
      </c>
      <c r="C107" t="s">
        <v>1171</v>
      </c>
      <c r="I107" t="str">
        <f t="shared" si="2"/>
        <v>N/A</v>
      </c>
      <c r="J107">
        <f t="shared" si="3"/>
        <v>0.70379999999999998</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1172</v>
      </c>
      <c r="I109" t="str">
        <f t="shared" si="2"/>
        <v>N/A</v>
      </c>
      <c r="J109" t="str">
        <f t="shared" si="3"/>
        <v>355.00</v>
      </c>
      <c r="K109">
        <f t="shared" si="4"/>
        <v>0</v>
      </c>
      <c r="L109">
        <f t="shared" si="5"/>
        <v>0</v>
      </c>
      <c r="M109">
        <f t="shared" si="6"/>
        <v>0</v>
      </c>
      <c r="N109">
        <f t="shared" si="7"/>
        <v>0</v>
      </c>
    </row>
    <row r="110" spans="1:14" x14ac:dyDescent="0.3">
      <c r="A110" s="1">
        <v>4</v>
      </c>
      <c r="B110" t="s">
        <v>159</v>
      </c>
      <c r="C110" t="s">
        <v>1173</v>
      </c>
      <c r="I110" t="str">
        <f t="shared" si="2"/>
        <v>N/A</v>
      </c>
      <c r="J110" t="str">
        <f t="shared" si="3"/>
        <v>151.50</v>
      </c>
      <c r="K110">
        <f t="shared" si="4"/>
        <v>0</v>
      </c>
      <c r="L110">
        <f t="shared" si="5"/>
        <v>0</v>
      </c>
      <c r="M110">
        <f t="shared" si="6"/>
        <v>0</v>
      </c>
      <c r="N110">
        <f t="shared" si="7"/>
        <v>0</v>
      </c>
    </row>
    <row r="111" spans="1:14" x14ac:dyDescent="0.3">
      <c r="A111" s="1">
        <v>5</v>
      </c>
      <c r="B111" t="s">
        <v>161</v>
      </c>
      <c r="C111" t="s">
        <v>1174</v>
      </c>
      <c r="I111" t="str">
        <f t="shared" si="2"/>
        <v>N/A</v>
      </c>
      <c r="J111" t="str">
        <f t="shared" si="3"/>
        <v>333.39</v>
      </c>
      <c r="K111">
        <f t="shared" si="4"/>
        <v>0</v>
      </c>
      <c r="L111">
        <f t="shared" si="5"/>
        <v>0</v>
      </c>
      <c r="M111">
        <f t="shared" si="6"/>
        <v>0</v>
      </c>
      <c r="N111">
        <f t="shared" si="7"/>
        <v>0</v>
      </c>
    </row>
    <row r="112" spans="1:14" x14ac:dyDescent="0.3">
      <c r="A112" s="1">
        <v>6</v>
      </c>
      <c r="B112" t="s">
        <v>163</v>
      </c>
      <c r="C112" t="s">
        <v>1175</v>
      </c>
      <c r="I112" t="str">
        <f t="shared" si="2"/>
        <v>N/A</v>
      </c>
      <c r="J112" t="str">
        <f t="shared" si="3"/>
        <v>323.40</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1176</v>
      </c>
      <c r="I114" t="str">
        <f t="shared" si="2"/>
        <v>N/A</v>
      </c>
      <c r="J114" t="str">
        <f t="shared" si="3"/>
        <v>4.02k</v>
      </c>
      <c r="K114">
        <f t="shared" si="4"/>
        <v>0</v>
      </c>
      <c r="L114">
        <f t="shared" si="5"/>
        <v>0</v>
      </c>
      <c r="M114">
        <f t="shared" si="6"/>
        <v>0</v>
      </c>
      <c r="N114">
        <f t="shared" si="7"/>
        <v>0</v>
      </c>
    </row>
    <row r="115" spans="1:14" x14ac:dyDescent="0.3">
      <c r="A115" s="1">
        <v>1</v>
      </c>
      <c r="B115" t="s">
        <v>167</v>
      </c>
      <c r="C115" t="s">
        <v>1177</v>
      </c>
      <c r="I115" t="str">
        <f t="shared" si="2"/>
        <v>N/A</v>
      </c>
      <c r="J115" t="str">
        <f t="shared" si="3"/>
        <v>1.41k</v>
      </c>
      <c r="K115">
        <f t="shared" si="4"/>
        <v>0</v>
      </c>
      <c r="L115">
        <f t="shared" si="5"/>
        <v>0</v>
      </c>
      <c r="M115">
        <f t="shared" si="6"/>
        <v>0</v>
      </c>
      <c r="N115">
        <f t="shared" si="7"/>
        <v>0</v>
      </c>
    </row>
    <row r="116" spans="1:14" x14ac:dyDescent="0.3">
      <c r="A116" s="1">
        <v>2</v>
      </c>
      <c r="B116" t="s">
        <v>169</v>
      </c>
      <c r="C116" t="s">
        <v>1178</v>
      </c>
      <c r="I116" t="str">
        <f t="shared" si="2"/>
        <v>N/A</v>
      </c>
      <c r="J116">
        <f t="shared" si="3"/>
        <v>20750000</v>
      </c>
      <c r="K116">
        <f t="shared" si="4"/>
        <v>0</v>
      </c>
      <c r="L116">
        <f t="shared" si="5"/>
        <v>0</v>
      </c>
      <c r="M116">
        <f t="shared" si="6"/>
        <v>0</v>
      </c>
      <c r="N116">
        <f t="shared" si="7"/>
        <v>0</v>
      </c>
    </row>
    <row r="117" spans="1:14" x14ac:dyDescent="0.3">
      <c r="A117" s="1">
        <v>3</v>
      </c>
      <c r="B117" t="s">
        <v>171</v>
      </c>
      <c r="C117" t="s">
        <v>1179</v>
      </c>
      <c r="I117" t="str">
        <f t="shared" si="2"/>
        <v>N/A</v>
      </c>
      <c r="J117">
        <f t="shared" si="3"/>
        <v>2250000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I127" t="str">
        <f t="shared" si="8"/>
        <v>N/A</v>
      </c>
      <c r="J127">
        <f t="shared" si="9"/>
        <v>0</v>
      </c>
      <c r="K127">
        <f t="shared" si="10"/>
        <v>0</v>
      </c>
      <c r="L127">
        <f t="shared" si="11"/>
        <v>0</v>
      </c>
      <c r="M127">
        <f t="shared" si="12"/>
        <v>0</v>
      </c>
      <c r="N127">
        <f t="shared" si="13"/>
        <v>0</v>
      </c>
    </row>
    <row r="128" spans="1:14" x14ac:dyDescent="0.3">
      <c r="A128" s="1">
        <v>3</v>
      </c>
      <c r="B128" t="s">
        <v>183</v>
      </c>
      <c r="I128" t="str">
        <f t="shared" si="8"/>
        <v>N/A</v>
      </c>
      <c r="J128">
        <f t="shared" si="9"/>
        <v>0</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C133" t="s">
        <v>1180</v>
      </c>
      <c r="I133" t="str">
        <f t="shared" si="8"/>
        <v>N/A</v>
      </c>
      <c r="J133" t="str">
        <f t="shared" si="9"/>
        <v>4/1</v>
      </c>
      <c r="K133">
        <f t="shared" si="10"/>
        <v>0</v>
      </c>
      <c r="L133">
        <f t="shared" si="11"/>
        <v>0</v>
      </c>
      <c r="M133">
        <f t="shared" si="12"/>
        <v>0</v>
      </c>
      <c r="N133">
        <f t="shared" si="13"/>
        <v>0</v>
      </c>
    </row>
    <row r="134" spans="1:14" x14ac:dyDescent="0.3">
      <c r="A134" s="1">
        <v>9</v>
      </c>
      <c r="B134" t="s">
        <v>190</v>
      </c>
      <c r="C134" t="s">
        <v>1181</v>
      </c>
      <c r="I134" t="str">
        <f t="shared" si="8"/>
        <v>N/A</v>
      </c>
      <c r="J134" t="str">
        <f t="shared" si="9"/>
        <v>Jan 21, 2014</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1182</v>
      </c>
      <c r="C138" t="s">
        <v>1183</v>
      </c>
      <c r="F138">
        <v>55</v>
      </c>
      <c r="I138" t="str">
        <f t="shared" si="8"/>
        <v>N/A</v>
      </c>
      <c r="J138" t="str">
        <f t="shared" si="9"/>
        <v>Chief Exec. Officer and Pres</v>
      </c>
      <c r="K138">
        <f t="shared" si="10"/>
        <v>0</v>
      </c>
      <c r="L138">
        <f t="shared" si="11"/>
        <v>0</v>
      </c>
      <c r="M138">
        <f t="shared" si="12"/>
        <v>55</v>
      </c>
      <c r="N138">
        <f t="shared" si="13"/>
        <v>0</v>
      </c>
    </row>
    <row r="139" spans="1:14" x14ac:dyDescent="0.3">
      <c r="A139" s="1">
        <v>1</v>
      </c>
      <c r="B139" t="s">
        <v>1184</v>
      </c>
      <c r="C139" t="s">
        <v>1185</v>
      </c>
      <c r="F139">
        <v>43</v>
      </c>
      <c r="I139" t="str">
        <f t="shared" si="8"/>
        <v>N/A</v>
      </c>
      <c r="J139" t="str">
        <f t="shared" si="9"/>
        <v>Chief Financial Officer and Exec. VP</v>
      </c>
      <c r="K139">
        <f t="shared" si="10"/>
        <v>0</v>
      </c>
      <c r="L139">
        <f t="shared" si="11"/>
        <v>0</v>
      </c>
      <c r="M139">
        <f t="shared" si="12"/>
        <v>43</v>
      </c>
      <c r="N139">
        <f t="shared" si="13"/>
        <v>0</v>
      </c>
    </row>
    <row r="140" spans="1:14" x14ac:dyDescent="0.3">
      <c r="A140" s="1">
        <v>2</v>
      </c>
      <c r="B140" t="s">
        <v>1186</v>
      </c>
      <c r="C140" t="s">
        <v>201</v>
      </c>
      <c r="F140">
        <v>74</v>
      </c>
      <c r="I140" t="str">
        <f t="shared" si="8"/>
        <v>N/A</v>
      </c>
      <c r="J140" t="str">
        <f t="shared" si="9"/>
        <v>Chief Operating Officer</v>
      </c>
      <c r="K140">
        <f t="shared" si="10"/>
        <v>0</v>
      </c>
      <c r="L140">
        <f t="shared" si="11"/>
        <v>0</v>
      </c>
      <c r="M140">
        <f t="shared" si="12"/>
        <v>74</v>
      </c>
      <c r="N140">
        <f t="shared" si="13"/>
        <v>0</v>
      </c>
    </row>
    <row r="141" spans="1:14" x14ac:dyDescent="0.3">
      <c r="A141" s="1">
        <v>3</v>
      </c>
      <c r="B141" t="s">
        <v>1187</v>
      </c>
      <c r="C141" t="s">
        <v>1188</v>
      </c>
      <c r="I141" t="str">
        <f t="shared" si="8"/>
        <v>N/A</v>
      </c>
      <c r="J141" t="str">
        <f t="shared" si="9"/>
        <v>Chief Marketing Officer</v>
      </c>
      <c r="K141">
        <f t="shared" si="10"/>
        <v>0</v>
      </c>
      <c r="L141">
        <f t="shared" si="11"/>
        <v>0</v>
      </c>
      <c r="M141">
        <f t="shared" si="12"/>
        <v>0</v>
      </c>
      <c r="N141">
        <f t="shared" si="13"/>
        <v>0</v>
      </c>
    </row>
    <row r="142" spans="1:14" x14ac:dyDescent="0.3">
      <c r="A142" s="1">
        <v>4</v>
      </c>
      <c r="B142" t="s">
        <v>1189</v>
      </c>
      <c r="C142" t="s">
        <v>1190</v>
      </c>
      <c r="F142">
        <v>41</v>
      </c>
      <c r="I142" t="str">
        <f t="shared" si="8"/>
        <v>N/A</v>
      </c>
      <c r="J142" t="str">
        <f t="shared" si="9"/>
        <v>Chief Architect Ebm Technology</v>
      </c>
      <c r="K142">
        <f t="shared" si="10"/>
        <v>0</v>
      </c>
      <c r="L142">
        <f t="shared" si="11"/>
        <v>0</v>
      </c>
      <c r="M142">
        <f t="shared" si="12"/>
        <v>41</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336" workbookViewId="0"/>
  </sheetViews>
  <sheetFormatPr defaultRowHeight="14.4" x14ac:dyDescent="0.3"/>
  <cols>
    <col min="1" max="1" width="0" hidden="1" customWidth="1"/>
    <col min="2" max="7" width="20.6640625" customWidth="1"/>
  </cols>
  <sheetData>
    <row r="1" spans="1:11" x14ac:dyDescent="0.3">
      <c r="B1" t="s">
        <v>0</v>
      </c>
      <c r="C1" t="s">
        <v>1191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Associated Banc-</v>
      </c>
    </row>
    <row r="2" spans="1:11" x14ac:dyDescent="0.3">
      <c r="B2" t="s">
        <v>2</v>
      </c>
      <c r="C2" t="s">
        <v>1192</v>
      </c>
      <c r="K2" t="str">
        <f>LEFT(C1,FIND("(",C1) - 2)</f>
        <v>Associated Banc-Corp</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$24.65, down .8% after opening slightly below yesterday's close</v>
      </c>
    </row>
    <row r="5" spans="1:11" x14ac:dyDescent="0.3">
      <c r="K5" t="str">
        <f>"The one year target estimate for " &amp; D1 &amp; " is " &amp; TEXT(C23,"$####.00")</f>
        <v>The one year target estimate for Associated Banc- is $25.31</v>
      </c>
    </row>
    <row r="6" spans="1:11" x14ac:dyDescent="0.3">
      <c r="K6" t="str">
        <f>" which would be " &amp; IF(OR(LEFT(ABS((C23-C2)/C2*100),1)="8",LEFT(ABS((C23-C2)/C2*100),2)="18"), "an ", "a ")  &amp;TEXT(ABS((C23-C2)/C2),"####.00%")&amp;IF((C23-C2)&gt;0," increase over"," decrease from")&amp;" the current price"</f>
        <v xml:space="preserve"> which would be a 2.68% increase over the current price</v>
      </c>
    </row>
    <row r="7" spans="1:11" x14ac:dyDescent="0.3">
      <c r="A7" s="1">
        <v>0</v>
      </c>
      <c r="B7" t="s">
        <v>5</v>
      </c>
      <c r="C7" t="s">
        <v>1193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2.78% over last quarter based on the average of 16 analyst estimates (Yahoo Finance)</v>
      </c>
    </row>
    <row r="8" spans="1:11" x14ac:dyDescent="0.3">
      <c r="A8" s="1">
        <v>1</v>
      </c>
      <c r="B8" t="s">
        <v>7</v>
      </c>
      <c r="C8" t="s">
        <v>1192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1194</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$0.02 in the 2 months leading up to the earnings report</v>
      </c>
    </row>
    <row r="11" spans="1:11" x14ac:dyDescent="0.3">
      <c r="A11" s="1">
        <v>4</v>
      </c>
      <c r="B11" t="s">
        <v>13</v>
      </c>
      <c r="C11" t="s">
        <v>1195</v>
      </c>
      <c r="K11" t="str">
        <f>K42</f>
        <v>No positive trends</v>
      </c>
    </row>
    <row r="12" spans="1:11" x14ac:dyDescent="0.3">
      <c r="A12" s="1">
        <v>5</v>
      </c>
      <c r="B12" t="s">
        <v>15</v>
      </c>
      <c r="C12" t="s">
        <v>1196</v>
      </c>
      <c r="D12" t="str">
        <f>LEFT(C12,FIND("-",C12)-2)</f>
        <v>17.52</v>
      </c>
      <c r="E12" t="str">
        <f>TRIM(RIGHT(C12,FIND("-",C12)-1))</f>
        <v>26.70</v>
      </c>
    </row>
    <row r="13" spans="1:11" x14ac:dyDescent="0.3">
      <c r="A13" s="1">
        <v>6</v>
      </c>
      <c r="B13" t="s">
        <v>17</v>
      </c>
      <c r="C13" t="s">
        <v>1197</v>
      </c>
    </row>
    <row r="14" spans="1:11" x14ac:dyDescent="0.3">
      <c r="A14" s="1">
        <v>7</v>
      </c>
      <c r="B14" t="s">
        <v>19</v>
      </c>
      <c r="C14" t="s">
        <v>1198</v>
      </c>
    </row>
    <row r="16" spans="1:11" x14ac:dyDescent="0.3">
      <c r="A16" s="1">
        <v>0</v>
      </c>
      <c r="B16" t="s">
        <v>21</v>
      </c>
      <c r="C16" t="s">
        <v>1199</v>
      </c>
    </row>
    <row r="17" spans="1:13" x14ac:dyDescent="0.3">
      <c r="A17" s="1">
        <v>1</v>
      </c>
      <c r="B17" t="s">
        <v>23</v>
      </c>
      <c r="C17" t="s">
        <v>1200</v>
      </c>
      <c r="K17" t="str">
        <f>K2 &amp; K3 &amp; ". " &amp; K4 &amp; ". " &amp; K5 &amp; K6 &amp; ". " &amp; K7 &amp; ". " &amp; K8 &amp; ". " &amp; K9 &amp; "."</f>
        <v>Associated Banc-Corp is scheduled to report earnings on Jul 20, 2017. The stock is currently trading at $24.65, down .8% after opening slightly below yesterday's close. The one year target estimate for Associated Banc- is $25.31 which would be a 2.68% increase over the current price. Earnings are expected to increase by 2.78% over last quarter based on the average of 16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1201</v>
      </c>
    </row>
    <row r="19" spans="1:13" x14ac:dyDescent="0.3">
      <c r="A19" s="1">
        <v>3</v>
      </c>
      <c r="B19" t="s">
        <v>26</v>
      </c>
      <c r="C19" t="s">
        <v>1202</v>
      </c>
    </row>
    <row r="20" spans="1:13" x14ac:dyDescent="0.3">
      <c r="A20" s="1">
        <v>4</v>
      </c>
      <c r="B20" t="s">
        <v>28</v>
      </c>
      <c r="C20" t="s">
        <v>1203</v>
      </c>
    </row>
    <row r="21" spans="1:13" x14ac:dyDescent="0.3">
      <c r="A21" s="1">
        <v>5</v>
      </c>
      <c r="B21" t="s">
        <v>30</v>
      </c>
      <c r="C21" t="s">
        <v>1204</v>
      </c>
    </row>
    <row r="22" spans="1:13" x14ac:dyDescent="0.3">
      <c r="A22" s="1">
        <v>6</v>
      </c>
      <c r="B22" t="s">
        <v>32</v>
      </c>
      <c r="C22" t="s">
        <v>1205</v>
      </c>
      <c r="J22">
        <f>IF(K22 &lt;&gt; "",1, 0)</f>
        <v>0</v>
      </c>
      <c r="K22" t="str">
        <f>IF(I145="pos_trend","Revenue","")</f>
        <v/>
      </c>
      <c r="L22" t="str">
        <f t="shared" ref="L22:L38" si="0">IF(EXACT(K22,UPPER(K22)),K22,LOWER(K22))</f>
        <v/>
      </c>
      <c r="M22" t="str">
        <f>L22</f>
        <v/>
      </c>
    </row>
    <row r="23" spans="1:13" x14ac:dyDescent="0.3">
      <c r="A23" s="1">
        <v>7</v>
      </c>
      <c r="B23" t="s">
        <v>33</v>
      </c>
      <c r="C23" t="s">
        <v>1206</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16</v>
      </c>
      <c r="D27">
        <v>16</v>
      </c>
      <c r="E27">
        <v>16</v>
      </c>
      <c r="F27">
        <v>16</v>
      </c>
      <c r="J27">
        <f>IF(K27 &lt;&gt; "",6, 0)</f>
        <v>0</v>
      </c>
      <c r="K27" t="str">
        <f>IF(I172="pos_trend",B172,"")</f>
        <v/>
      </c>
      <c r="L27" t="str">
        <f t="shared" si="0"/>
        <v/>
      </c>
      <c r="M27" t="str">
        <f t="shared" si="1"/>
        <v/>
      </c>
    </row>
    <row r="28" spans="1:13" x14ac:dyDescent="0.3">
      <c r="A28" s="1">
        <v>1</v>
      </c>
      <c r="B28" t="s">
        <v>41</v>
      </c>
      <c r="C28">
        <v>0.36</v>
      </c>
      <c r="D28">
        <v>0.37</v>
      </c>
      <c r="E28">
        <v>1.45</v>
      </c>
      <c r="F28">
        <v>1.61</v>
      </c>
      <c r="J28">
        <f>IF(K28 &lt;&gt; "",7, 0)</f>
        <v>0</v>
      </c>
      <c r="K28" t="str">
        <f>IF(I173="pos_trend",B173,"")</f>
        <v/>
      </c>
      <c r="L28" t="str">
        <f t="shared" si="0"/>
        <v/>
      </c>
      <c r="M28" t="str">
        <f t="shared" si="1"/>
        <v/>
      </c>
    </row>
    <row r="29" spans="1:13" x14ac:dyDescent="0.3">
      <c r="A29" s="1">
        <v>2</v>
      </c>
      <c r="B29" t="s">
        <v>42</v>
      </c>
      <c r="C29">
        <v>0.34</v>
      </c>
      <c r="D29">
        <v>0.35</v>
      </c>
      <c r="E29">
        <v>1.39</v>
      </c>
      <c r="F29">
        <v>1.54</v>
      </c>
      <c r="J29">
        <f>IF(K29 &lt;&gt; "",8, 0)</f>
        <v>0</v>
      </c>
      <c r="K29" t="str">
        <f>IF(I174="pos_trend",B174,"")</f>
        <v/>
      </c>
      <c r="L29" t="str">
        <f t="shared" si="0"/>
        <v/>
      </c>
      <c r="M29" t="str">
        <f t="shared" si="1"/>
        <v/>
      </c>
    </row>
    <row r="30" spans="1:13" x14ac:dyDescent="0.3">
      <c r="A30" s="1">
        <v>3</v>
      </c>
      <c r="B30" t="s">
        <v>43</v>
      </c>
      <c r="C30">
        <v>0.37</v>
      </c>
      <c r="D30">
        <v>0.39</v>
      </c>
      <c r="E30">
        <v>1.52</v>
      </c>
      <c r="F30">
        <v>1.75</v>
      </c>
      <c r="J30">
        <f>IF(K30 &lt;&gt; "",9, 0)</f>
        <v>0</v>
      </c>
      <c r="K30" t="str">
        <f>IF(I185="pos_trend",B185,"")</f>
        <v/>
      </c>
      <c r="L30" t="str">
        <f t="shared" si="0"/>
        <v/>
      </c>
      <c r="M30" t="str">
        <f t="shared" si="1"/>
        <v/>
      </c>
    </row>
    <row r="31" spans="1:13" x14ac:dyDescent="0.3">
      <c r="A31" s="1">
        <v>4</v>
      </c>
      <c r="B31" t="s">
        <v>44</v>
      </c>
      <c r="C31">
        <v>0.31</v>
      </c>
      <c r="D31">
        <v>0.34</v>
      </c>
      <c r="E31">
        <v>1.26</v>
      </c>
      <c r="F31">
        <v>1.45</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1207</v>
      </c>
      <c r="D34" t="s">
        <v>1207</v>
      </c>
      <c r="E34" t="s">
        <v>1208</v>
      </c>
      <c r="F34" t="s">
        <v>1208</v>
      </c>
      <c r="J34">
        <f>IF(K34 &lt;&gt; "",13, 0)</f>
        <v>0</v>
      </c>
      <c r="K34" t="str">
        <f>IF(I196="pos_trend",B196,"")</f>
        <v/>
      </c>
      <c r="L34" t="str">
        <f t="shared" si="0"/>
        <v/>
      </c>
      <c r="M34" t="str">
        <f t="shared" si="1"/>
        <v/>
      </c>
    </row>
    <row r="35" spans="1:13" x14ac:dyDescent="0.3">
      <c r="A35" s="1">
        <v>1</v>
      </c>
      <c r="B35" t="s">
        <v>41</v>
      </c>
      <c r="C35" t="s">
        <v>1209</v>
      </c>
      <c r="D35" t="s">
        <v>1210</v>
      </c>
      <c r="E35" t="s">
        <v>1211</v>
      </c>
      <c r="F35" t="s">
        <v>1212</v>
      </c>
      <c r="J35">
        <f>IF(K35 &lt;&gt; "",14, 0)</f>
        <v>0</v>
      </c>
      <c r="K35" t="str">
        <f>IF(I201="pos_trend",B201,"")</f>
        <v/>
      </c>
      <c r="L35" t="str">
        <f t="shared" si="0"/>
        <v/>
      </c>
      <c r="M35" t="str">
        <f t="shared" si="1"/>
        <v/>
      </c>
    </row>
    <row r="36" spans="1:13" x14ac:dyDescent="0.3">
      <c r="A36" s="1">
        <v>2</v>
      </c>
      <c r="B36" t="s">
        <v>42</v>
      </c>
      <c r="C36" t="s">
        <v>1213</v>
      </c>
      <c r="D36" t="s">
        <v>1214</v>
      </c>
      <c r="E36" t="s">
        <v>1215</v>
      </c>
      <c r="F36" t="s">
        <v>1216</v>
      </c>
      <c r="J36">
        <f>IF(K36 &lt;&gt; "",15, 0)</f>
        <v>0</v>
      </c>
      <c r="K36" t="str">
        <f>IF(I202="pos_trend",B202,"")</f>
        <v/>
      </c>
      <c r="L36" t="str">
        <f t="shared" si="0"/>
        <v/>
      </c>
      <c r="M36" t="str">
        <f t="shared" si="1"/>
        <v/>
      </c>
    </row>
    <row r="37" spans="1:13" x14ac:dyDescent="0.3">
      <c r="A37" s="1">
        <v>3</v>
      </c>
      <c r="B37" t="s">
        <v>43</v>
      </c>
      <c r="C37" t="s">
        <v>1217</v>
      </c>
      <c r="D37" t="s">
        <v>1218</v>
      </c>
      <c r="E37" t="s">
        <v>1216</v>
      </c>
      <c r="F37" t="s">
        <v>1219</v>
      </c>
      <c r="J37">
        <f>IF(K37 &lt;&gt; "",16, 0)</f>
        <v>0</v>
      </c>
      <c r="K37" t="str">
        <f>IF(I203="pos_trend",B203,"")</f>
        <v/>
      </c>
      <c r="L37" t="str">
        <f t="shared" si="0"/>
        <v/>
      </c>
      <c r="M37" t="str">
        <f t="shared" si="1"/>
        <v/>
      </c>
    </row>
    <row r="38" spans="1:13" x14ac:dyDescent="0.3">
      <c r="A38" s="1">
        <v>4</v>
      </c>
      <c r="B38" t="s">
        <v>53</v>
      </c>
      <c r="C38" t="s">
        <v>1220</v>
      </c>
      <c r="D38" t="s">
        <v>1221</v>
      </c>
      <c r="E38" t="s">
        <v>1215</v>
      </c>
      <c r="F38" t="s">
        <v>1211</v>
      </c>
      <c r="J38">
        <f>IF(K38 &lt;&gt; "",17, 0)</f>
        <v>0</v>
      </c>
      <c r="K38" t="str">
        <f>IF(I351="pos_trend",B351,"")</f>
        <v/>
      </c>
      <c r="L38" t="str">
        <f t="shared" si="0"/>
        <v/>
      </c>
      <c r="M38" t="str">
        <f t="shared" si="1"/>
        <v/>
      </c>
    </row>
    <row r="39" spans="1:13" x14ac:dyDescent="0.3">
      <c r="A39" s="1">
        <v>5</v>
      </c>
      <c r="B39" t="s">
        <v>55</v>
      </c>
      <c r="C39" t="s">
        <v>1222</v>
      </c>
      <c r="D39" t="s">
        <v>1223</v>
      </c>
      <c r="E39" t="s">
        <v>1224</v>
      </c>
      <c r="F39" t="s">
        <v>1225</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242</v>
      </c>
      <c r="D41" s="1" t="s">
        <v>243</v>
      </c>
      <c r="E41" s="1" t="s">
        <v>244</v>
      </c>
      <c r="F41" s="1" t="s">
        <v>245</v>
      </c>
    </row>
    <row r="42" spans="1:13" x14ac:dyDescent="0.3">
      <c r="A42" s="1">
        <v>0</v>
      </c>
      <c r="B42" t="s">
        <v>63</v>
      </c>
      <c r="C42">
        <v>0.31</v>
      </c>
      <c r="D42" t="s">
        <v>1226</v>
      </c>
      <c r="E42" t="s">
        <v>1226</v>
      </c>
      <c r="F42" t="s">
        <v>1226</v>
      </c>
      <c r="K42" t="str">
        <f>IF(M40&lt;&gt;"", D1 &amp; " has managed to increase " &amp; M40 &amp; " each year since " &amp; C144, "No positive trends")</f>
        <v>No positive trends</v>
      </c>
    </row>
    <row r="43" spans="1:13" x14ac:dyDescent="0.3">
      <c r="A43" s="1">
        <v>1</v>
      </c>
      <c r="B43" t="s">
        <v>66</v>
      </c>
      <c r="C43">
        <v>0.31</v>
      </c>
      <c r="D43" t="s">
        <v>1227</v>
      </c>
      <c r="E43" t="s">
        <v>1227</v>
      </c>
      <c r="F43" t="s">
        <v>1140</v>
      </c>
    </row>
    <row r="44" spans="1:13" x14ac:dyDescent="0.3">
      <c r="A44" s="1">
        <v>2</v>
      </c>
      <c r="B44" t="s">
        <v>69</v>
      </c>
      <c r="D44" t="s">
        <v>1228</v>
      </c>
      <c r="E44" t="s">
        <v>1228</v>
      </c>
      <c r="F44" t="s">
        <v>64</v>
      </c>
    </row>
    <row r="45" spans="1:13" x14ac:dyDescent="0.3">
      <c r="A45" s="1">
        <v>3</v>
      </c>
      <c r="B45" t="s">
        <v>72</v>
      </c>
      <c r="D45" t="s">
        <v>1229</v>
      </c>
      <c r="E45" t="s">
        <v>1229</v>
      </c>
      <c r="F45" t="s">
        <v>1230</v>
      </c>
    </row>
    <row r="47" spans="1:13" x14ac:dyDescent="0.3">
      <c r="B47" s="1" t="s">
        <v>75</v>
      </c>
      <c r="C47" s="1" t="s">
        <v>36</v>
      </c>
      <c r="D47" s="1" t="s">
        <v>37</v>
      </c>
      <c r="E47" s="1" t="s">
        <v>38</v>
      </c>
      <c r="F47" s="1" t="s">
        <v>39</v>
      </c>
    </row>
    <row r="48" spans="1:13" x14ac:dyDescent="0.3">
      <c r="A48" s="1">
        <v>0</v>
      </c>
      <c r="B48" t="s">
        <v>76</v>
      </c>
      <c r="C48">
        <v>0.36</v>
      </c>
      <c r="D48">
        <v>0.37</v>
      </c>
      <c r="E48">
        <v>1.45</v>
      </c>
      <c r="F48">
        <v>1.61</v>
      </c>
    </row>
    <row r="49" spans="1:14" x14ac:dyDescent="0.3">
      <c r="A49" s="1">
        <v>1</v>
      </c>
      <c r="B49" t="s">
        <v>77</v>
      </c>
      <c r="C49">
        <v>0.36</v>
      </c>
      <c r="D49">
        <v>0.37</v>
      </c>
      <c r="E49">
        <v>1.45</v>
      </c>
      <c r="F49">
        <v>1.6</v>
      </c>
    </row>
    <row r="50" spans="1:14" x14ac:dyDescent="0.3">
      <c r="A50" s="1">
        <v>2</v>
      </c>
      <c r="B50" t="s">
        <v>78</v>
      </c>
      <c r="C50">
        <v>0.36</v>
      </c>
      <c r="D50">
        <v>0.37</v>
      </c>
      <c r="E50">
        <v>1.45</v>
      </c>
      <c r="F50">
        <v>1.6</v>
      </c>
    </row>
    <row r="51" spans="1:14" x14ac:dyDescent="0.3">
      <c r="A51" s="1">
        <v>3</v>
      </c>
      <c r="B51" t="s">
        <v>79</v>
      </c>
      <c r="C51">
        <v>0.36</v>
      </c>
      <c r="D51">
        <v>0.37</v>
      </c>
      <c r="E51">
        <v>1.45</v>
      </c>
      <c r="F51">
        <v>1.6</v>
      </c>
    </row>
    <row r="52" spans="1:14" x14ac:dyDescent="0.3">
      <c r="A52" s="1">
        <v>4</v>
      </c>
      <c r="B52" t="s">
        <v>80</v>
      </c>
      <c r="C52">
        <v>0.35</v>
      </c>
      <c r="D52">
        <v>0.37</v>
      </c>
      <c r="E52">
        <v>1.41</v>
      </c>
      <c r="F52">
        <v>1.59</v>
      </c>
    </row>
    <row r="54" spans="1:14" x14ac:dyDescent="0.3">
      <c r="B54" s="1" t="s">
        <v>81</v>
      </c>
      <c r="C54" s="1" t="s">
        <v>36</v>
      </c>
      <c r="D54" s="1" t="s">
        <v>37</v>
      </c>
      <c r="E54" s="1" t="s">
        <v>38</v>
      </c>
      <c r="F54" s="1" t="s">
        <v>39</v>
      </c>
    </row>
    <row r="55" spans="1:14" x14ac:dyDescent="0.3">
      <c r="A55" s="1">
        <v>0</v>
      </c>
      <c r="B55" t="s">
        <v>82</v>
      </c>
      <c r="F55">
        <v>1</v>
      </c>
    </row>
    <row r="56" spans="1:14" x14ac:dyDescent="0.3">
      <c r="A56" s="1">
        <v>1</v>
      </c>
      <c r="B56" t="s">
        <v>83</v>
      </c>
      <c r="C56">
        <v>2</v>
      </c>
      <c r="D56">
        <v>4</v>
      </c>
      <c r="E56">
        <v>3</v>
      </c>
      <c r="F56">
        <v>1</v>
      </c>
    </row>
    <row r="57" spans="1:14" x14ac:dyDescent="0.3">
      <c r="A57" s="1">
        <v>2</v>
      </c>
      <c r="B57" t="s">
        <v>84</v>
      </c>
    </row>
    <row r="58" spans="1:14" x14ac:dyDescent="0.3">
      <c r="A58" s="1">
        <v>3</v>
      </c>
      <c r="B58" t="s">
        <v>85</v>
      </c>
    </row>
    <row r="60" spans="1:14" x14ac:dyDescent="0.3">
      <c r="B60" s="1" t="s">
        <v>86</v>
      </c>
      <c r="C60" s="1" t="s">
        <v>1231</v>
      </c>
      <c r="D60" s="1" t="s">
        <v>88</v>
      </c>
      <c r="E60" s="1" t="s">
        <v>89</v>
      </c>
      <c r="F60" s="1" t="s">
        <v>90</v>
      </c>
      <c r="I60" t="e">
        <f t="shared" ref="I60:I123" si="2">IF(AND(K60&gt; J60, L60&gt; K60, M60&gt; L60, N60&gt; M60), "pos_trend", IF(AND(K60&lt; J60, L60&lt; K60, M60&lt; L60, N60&lt; M60), "neg_trend", "N/A"))</f>
        <v>#VALUE!</v>
      </c>
      <c r="J60" t="e">
        <f t="shared" ref="J60:J123" si="3">IF(TRIM(C60)="-", "N/A", IF(RIGHT(C60,1)="M",1000000*VALUE(LEFT(C60,LEN(C60)-1)),IF(RIGHT(C60,1)="B",1000000000*VALUE(LEFT(C60,LEN(C60)-1)),IF(RIGHT(C60,1)="%",0.01*VALUE(LEFT(C60,LEN(C60)-1)),C60))))</f>
        <v>#VALUE!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1232</v>
      </c>
      <c r="F61">
        <v>0.19</v>
      </c>
      <c r="I61" t="str">
        <f t="shared" si="2"/>
        <v>N/A</v>
      </c>
      <c r="J61">
        <f t="shared" si="3"/>
        <v>0.161</v>
      </c>
      <c r="K61">
        <f t="shared" si="4"/>
        <v>0</v>
      </c>
      <c r="L61">
        <f t="shared" si="5"/>
        <v>0</v>
      </c>
      <c r="M61">
        <f t="shared" si="6"/>
        <v>0.19</v>
      </c>
      <c r="N61">
        <f t="shared" si="7"/>
        <v>0</v>
      </c>
    </row>
    <row r="62" spans="1:14" x14ac:dyDescent="0.3">
      <c r="A62" s="1">
        <v>1</v>
      </c>
      <c r="B62" t="s">
        <v>92</v>
      </c>
      <c r="C62" t="s">
        <v>1233</v>
      </c>
      <c r="F62">
        <v>0.21</v>
      </c>
      <c r="I62" t="str">
        <f t="shared" si="2"/>
        <v>N/A</v>
      </c>
      <c r="J62">
        <f t="shared" si="3"/>
        <v>8.8000000000000009E-2</v>
      </c>
      <c r="K62">
        <f t="shared" si="4"/>
        <v>0</v>
      </c>
      <c r="L62">
        <f t="shared" si="5"/>
        <v>0</v>
      </c>
      <c r="M62">
        <f t="shared" si="6"/>
        <v>0.21</v>
      </c>
      <c r="N62">
        <f t="shared" si="7"/>
        <v>0</v>
      </c>
    </row>
    <row r="63" spans="1:14" x14ac:dyDescent="0.3">
      <c r="A63" s="1">
        <v>2</v>
      </c>
      <c r="B63" t="s">
        <v>94</v>
      </c>
      <c r="C63" t="s">
        <v>1234</v>
      </c>
      <c r="F63">
        <v>0.08</v>
      </c>
      <c r="I63" t="str">
        <f t="shared" si="2"/>
        <v>N/A</v>
      </c>
      <c r="J63">
        <f t="shared" si="3"/>
        <v>0.151</v>
      </c>
      <c r="K63">
        <f t="shared" si="4"/>
        <v>0</v>
      </c>
      <c r="L63">
        <f t="shared" si="5"/>
        <v>0</v>
      </c>
      <c r="M63">
        <f t="shared" si="6"/>
        <v>0.08</v>
      </c>
      <c r="N63">
        <f t="shared" si="7"/>
        <v>0</v>
      </c>
    </row>
    <row r="64" spans="1:14" x14ac:dyDescent="0.3">
      <c r="A64" s="1">
        <v>3</v>
      </c>
      <c r="B64" t="s">
        <v>96</v>
      </c>
      <c r="C64" t="s">
        <v>1235</v>
      </c>
      <c r="F64">
        <v>0.12</v>
      </c>
      <c r="I64" t="str">
        <f t="shared" si="2"/>
        <v>N/A</v>
      </c>
      <c r="J64">
        <f t="shared" si="3"/>
        <v>0.11</v>
      </c>
      <c r="K64">
        <f t="shared" si="4"/>
        <v>0</v>
      </c>
      <c r="L64">
        <f t="shared" si="5"/>
        <v>0</v>
      </c>
      <c r="M64">
        <f t="shared" si="6"/>
        <v>0.12</v>
      </c>
      <c r="N64">
        <f t="shared" si="7"/>
        <v>0</v>
      </c>
    </row>
    <row r="65" spans="1:14" x14ac:dyDescent="0.3">
      <c r="A65" s="1">
        <v>4</v>
      </c>
      <c r="B65" t="s">
        <v>98</v>
      </c>
      <c r="C65" t="s">
        <v>1236</v>
      </c>
      <c r="F65">
        <v>0.09</v>
      </c>
      <c r="I65" t="str">
        <f t="shared" si="2"/>
        <v>N/A</v>
      </c>
      <c r="J65">
        <f t="shared" si="3"/>
        <v>9.0500000000000011E-2</v>
      </c>
      <c r="K65">
        <f t="shared" si="4"/>
        <v>0</v>
      </c>
      <c r="L65">
        <f t="shared" si="5"/>
        <v>0</v>
      </c>
      <c r="M65">
        <f t="shared" si="6"/>
        <v>0.09</v>
      </c>
      <c r="N65">
        <f t="shared" si="7"/>
        <v>0</v>
      </c>
    </row>
    <row r="66" spans="1:14" x14ac:dyDescent="0.3">
      <c r="A66" s="1">
        <v>5</v>
      </c>
      <c r="B66" t="s">
        <v>100</v>
      </c>
      <c r="C66" t="s">
        <v>1237</v>
      </c>
      <c r="I66" t="str">
        <f t="shared" si="2"/>
        <v>N/A</v>
      </c>
      <c r="J66">
        <f t="shared" si="3"/>
        <v>6.0300000000000006E-2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1199</v>
      </c>
      <c r="I68" t="str">
        <f t="shared" si="2"/>
        <v>N/A</v>
      </c>
      <c r="J68">
        <f t="shared" si="3"/>
        <v>3700000000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1201</v>
      </c>
      <c r="I70" t="str">
        <f t="shared" si="2"/>
        <v>N/A</v>
      </c>
      <c r="J70" t="str">
        <f t="shared" si="3"/>
        <v>18.40</v>
      </c>
      <c r="K70">
        <f t="shared" si="4"/>
        <v>0</v>
      </c>
      <c r="L70">
        <f t="shared" si="5"/>
        <v>0</v>
      </c>
      <c r="M70">
        <f t="shared" si="6"/>
        <v>0</v>
      </c>
      <c r="N70">
        <f t="shared" si="7"/>
        <v>0</v>
      </c>
    </row>
    <row r="71" spans="1:14" x14ac:dyDescent="0.3">
      <c r="A71" s="1">
        <v>3</v>
      </c>
      <c r="B71" t="s">
        <v>105</v>
      </c>
      <c r="C71" t="s">
        <v>1238</v>
      </c>
      <c r="I71" t="str">
        <f t="shared" si="2"/>
        <v>N/A</v>
      </c>
      <c r="J71" t="str">
        <f t="shared" si="3"/>
        <v>15.31</v>
      </c>
      <c r="K71">
        <f t="shared" si="4"/>
        <v>0</v>
      </c>
      <c r="L71">
        <f t="shared" si="5"/>
        <v>0</v>
      </c>
      <c r="M71">
        <f t="shared" si="6"/>
        <v>0</v>
      </c>
      <c r="N71">
        <f t="shared" si="7"/>
        <v>0</v>
      </c>
    </row>
    <row r="72" spans="1:14" x14ac:dyDescent="0.3">
      <c r="A72" s="1">
        <v>4</v>
      </c>
      <c r="B72" t="s">
        <v>107</v>
      </c>
      <c r="C72" t="s">
        <v>1239</v>
      </c>
      <c r="I72" t="str">
        <f t="shared" si="2"/>
        <v>N/A</v>
      </c>
      <c r="J72" t="str">
        <f t="shared" si="3"/>
        <v>1.90</v>
      </c>
      <c r="K72">
        <f t="shared" si="4"/>
        <v>0</v>
      </c>
      <c r="L72">
        <f t="shared" si="5"/>
        <v>0</v>
      </c>
      <c r="M72">
        <f t="shared" si="6"/>
        <v>0</v>
      </c>
      <c r="N72">
        <f t="shared" si="7"/>
        <v>0</v>
      </c>
    </row>
    <row r="73" spans="1:14" x14ac:dyDescent="0.3">
      <c r="A73" s="1">
        <v>5</v>
      </c>
      <c r="B73" t="s">
        <v>109</v>
      </c>
      <c r="C73" t="s">
        <v>1240</v>
      </c>
      <c r="I73" t="str">
        <f t="shared" si="2"/>
        <v>N/A</v>
      </c>
      <c r="J73" t="str">
        <f t="shared" si="3"/>
        <v>3.68</v>
      </c>
      <c r="K73">
        <f t="shared" si="4"/>
        <v>0</v>
      </c>
      <c r="L73">
        <f t="shared" si="5"/>
        <v>0</v>
      </c>
      <c r="M73">
        <f t="shared" si="6"/>
        <v>0</v>
      </c>
      <c r="N73">
        <f t="shared" si="7"/>
        <v>0</v>
      </c>
    </row>
    <row r="74" spans="1:14" x14ac:dyDescent="0.3">
      <c r="A74" s="1">
        <v>6</v>
      </c>
      <c r="B74" t="s">
        <v>111</v>
      </c>
      <c r="C74" t="s">
        <v>1241</v>
      </c>
      <c r="I74" t="str">
        <f t="shared" si="2"/>
        <v>N/A</v>
      </c>
      <c r="J74" t="str">
        <f t="shared" si="3"/>
        <v>1.25</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1242</v>
      </c>
      <c r="I81" t="str">
        <f t="shared" si="2"/>
        <v>N/A</v>
      </c>
      <c r="J81">
        <f t="shared" si="3"/>
        <v>0.2127</v>
      </c>
      <c r="K81">
        <f t="shared" si="4"/>
        <v>0</v>
      </c>
      <c r="L81">
        <f t="shared" si="5"/>
        <v>0</v>
      </c>
      <c r="M81">
        <f t="shared" si="6"/>
        <v>0</v>
      </c>
      <c r="N81">
        <f t="shared" si="7"/>
        <v>0</v>
      </c>
    </row>
    <row r="82" spans="1:14" x14ac:dyDescent="0.3">
      <c r="A82" s="1">
        <v>1</v>
      </c>
      <c r="B82" t="s">
        <v>121</v>
      </c>
      <c r="C82" t="s">
        <v>1243</v>
      </c>
      <c r="I82" t="str">
        <f t="shared" si="2"/>
        <v>N/A</v>
      </c>
      <c r="J82">
        <f t="shared" si="3"/>
        <v>0.34329999999999999</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1244</v>
      </c>
      <c r="I84" t="str">
        <f t="shared" si="2"/>
        <v>N/A</v>
      </c>
      <c r="J84">
        <f t="shared" si="3"/>
        <v>7.4999999999999997E-3</v>
      </c>
      <c r="K84">
        <f t="shared" si="4"/>
        <v>0</v>
      </c>
      <c r="L84">
        <f t="shared" si="5"/>
        <v>0</v>
      </c>
      <c r="M84">
        <f t="shared" si="6"/>
        <v>0</v>
      </c>
      <c r="N84">
        <f t="shared" si="7"/>
        <v>0</v>
      </c>
    </row>
    <row r="85" spans="1:14" x14ac:dyDescent="0.3">
      <c r="A85" s="1">
        <v>1</v>
      </c>
      <c r="B85" t="s">
        <v>124</v>
      </c>
      <c r="C85" t="s">
        <v>378</v>
      </c>
      <c r="I85" t="str">
        <f t="shared" si="2"/>
        <v>N/A</v>
      </c>
      <c r="J85">
        <f t="shared" si="3"/>
        <v>6.9800000000000001E-2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1245</v>
      </c>
      <c r="I87" t="str">
        <f t="shared" si="2"/>
        <v>N/A</v>
      </c>
      <c r="J87">
        <f t="shared" si="3"/>
        <v>1010000000</v>
      </c>
      <c r="K87">
        <f t="shared" si="4"/>
        <v>0</v>
      </c>
      <c r="L87">
        <f t="shared" si="5"/>
        <v>0</v>
      </c>
      <c r="M87">
        <f t="shared" si="6"/>
        <v>0</v>
      </c>
      <c r="N87">
        <f t="shared" si="7"/>
        <v>0</v>
      </c>
    </row>
    <row r="88" spans="1:14" x14ac:dyDescent="0.3">
      <c r="A88" s="1">
        <v>1</v>
      </c>
      <c r="B88" t="s">
        <v>128</v>
      </c>
      <c r="C88" t="s">
        <v>1246</v>
      </c>
      <c r="I88" t="str">
        <f t="shared" si="2"/>
        <v>N/A</v>
      </c>
      <c r="J88" t="str">
        <f t="shared" si="3"/>
        <v>6.74</v>
      </c>
      <c r="K88">
        <f t="shared" si="4"/>
        <v>0</v>
      </c>
      <c r="L88">
        <f t="shared" si="5"/>
        <v>0</v>
      </c>
      <c r="M88">
        <f t="shared" si="6"/>
        <v>0</v>
      </c>
      <c r="N88">
        <f t="shared" si="7"/>
        <v>0</v>
      </c>
    </row>
    <row r="89" spans="1:14" x14ac:dyDescent="0.3">
      <c r="A89" s="1">
        <v>2</v>
      </c>
      <c r="B89" t="s">
        <v>130</v>
      </c>
      <c r="C89" t="s">
        <v>1247</v>
      </c>
      <c r="I89" t="str">
        <f t="shared" si="2"/>
        <v>N/A</v>
      </c>
      <c r="J89">
        <f t="shared" si="3"/>
        <v>6.8000000000000005E-2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1248</v>
      </c>
      <c r="I92" t="str">
        <f t="shared" si="2"/>
        <v>N/A</v>
      </c>
      <c r="J92">
        <f t="shared" si="3"/>
        <v>202960000</v>
      </c>
      <c r="K92">
        <f t="shared" si="4"/>
        <v>0</v>
      </c>
      <c r="L92">
        <f t="shared" si="5"/>
        <v>0</v>
      </c>
      <c r="M92">
        <f t="shared" si="6"/>
        <v>0</v>
      </c>
      <c r="N92">
        <f t="shared" si="7"/>
        <v>0</v>
      </c>
    </row>
    <row r="93" spans="1:14" x14ac:dyDescent="0.3">
      <c r="A93" s="1">
        <v>6</v>
      </c>
      <c r="B93" t="s">
        <v>138</v>
      </c>
      <c r="C93" t="s">
        <v>1202</v>
      </c>
      <c r="I93" t="str">
        <f t="shared" si="2"/>
        <v>N/A</v>
      </c>
      <c r="J93" t="str">
        <f t="shared" si="3"/>
        <v>1.34</v>
      </c>
      <c r="K93">
        <f t="shared" si="4"/>
        <v>0</v>
      </c>
      <c r="L93">
        <f t="shared" si="5"/>
        <v>0</v>
      </c>
      <c r="M93">
        <f t="shared" si="6"/>
        <v>0</v>
      </c>
      <c r="N93">
        <f t="shared" si="7"/>
        <v>0</v>
      </c>
    </row>
    <row r="94" spans="1:14" x14ac:dyDescent="0.3">
      <c r="A94" s="1">
        <v>7</v>
      </c>
      <c r="B94" t="s">
        <v>139</v>
      </c>
      <c r="C94" t="s">
        <v>1249</v>
      </c>
      <c r="I94" t="str">
        <f t="shared" si="2"/>
        <v>N/A</v>
      </c>
      <c r="J94">
        <f t="shared" si="3"/>
        <v>0.32299999999999995</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1250</v>
      </c>
      <c r="I96" t="str">
        <f t="shared" si="2"/>
        <v>N/A</v>
      </c>
      <c r="J96">
        <f t="shared" si="3"/>
        <v>742870000</v>
      </c>
      <c r="K96">
        <f t="shared" si="4"/>
        <v>0</v>
      </c>
      <c r="L96">
        <f t="shared" si="5"/>
        <v>0</v>
      </c>
      <c r="M96">
        <f t="shared" si="6"/>
        <v>0</v>
      </c>
      <c r="N96">
        <f t="shared" si="7"/>
        <v>0</v>
      </c>
    </row>
    <row r="97" spans="1:14" x14ac:dyDescent="0.3">
      <c r="A97" s="1">
        <v>1</v>
      </c>
      <c r="B97" t="s">
        <v>142</v>
      </c>
      <c r="C97" t="s">
        <v>1251</v>
      </c>
      <c r="I97" t="str">
        <f t="shared" si="2"/>
        <v>N/A</v>
      </c>
      <c r="J97" t="str">
        <f t="shared" si="3"/>
        <v>4.9</v>
      </c>
      <c r="K97">
        <f t="shared" si="4"/>
        <v>0</v>
      </c>
      <c r="L97">
        <f t="shared" si="5"/>
        <v>0</v>
      </c>
      <c r="M97">
        <f t="shared" si="6"/>
        <v>0</v>
      </c>
      <c r="N97">
        <f t="shared" si="7"/>
        <v>0</v>
      </c>
    </row>
    <row r="98" spans="1:14" x14ac:dyDescent="0.3">
      <c r="A98" s="1">
        <v>2</v>
      </c>
      <c r="B98" t="s">
        <v>144</v>
      </c>
      <c r="C98" t="s">
        <v>1252</v>
      </c>
      <c r="I98" t="str">
        <f t="shared" si="2"/>
        <v>N/A</v>
      </c>
      <c r="J98">
        <f t="shared" si="3"/>
        <v>3890000000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1253</v>
      </c>
      <c r="I101" t="str">
        <f t="shared" si="2"/>
        <v>N/A</v>
      </c>
      <c r="J101" t="str">
        <f t="shared" si="3"/>
        <v>19.71</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1254</v>
      </c>
      <c r="I103" t="str">
        <f t="shared" si="2"/>
        <v>N/A</v>
      </c>
      <c r="J103">
        <f t="shared" si="3"/>
        <v>776320000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1200</v>
      </c>
      <c r="I106" t="str">
        <f t="shared" si="2"/>
        <v>N/A</v>
      </c>
      <c r="J106" t="str">
        <f t="shared" si="3"/>
        <v>1.17</v>
      </c>
      <c r="K106">
        <f t="shared" si="4"/>
        <v>0</v>
      </c>
      <c r="L106">
        <f t="shared" si="5"/>
        <v>0</v>
      </c>
      <c r="M106">
        <f t="shared" si="6"/>
        <v>0</v>
      </c>
      <c r="N106">
        <f t="shared" si="7"/>
        <v>0</v>
      </c>
    </row>
    <row r="107" spans="1:14" x14ac:dyDescent="0.3">
      <c r="A107" s="1">
        <v>1</v>
      </c>
      <c r="B107" t="s">
        <v>153</v>
      </c>
      <c r="C107" t="s">
        <v>1255</v>
      </c>
      <c r="I107" t="str">
        <f t="shared" si="2"/>
        <v>N/A</v>
      </c>
      <c r="J107">
        <f t="shared" si="3"/>
        <v>0.39689999999999998</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1256</v>
      </c>
      <c r="I109" t="str">
        <f t="shared" si="2"/>
        <v>N/A</v>
      </c>
      <c r="J109" t="str">
        <f t="shared" si="3"/>
        <v>26.70</v>
      </c>
      <c r="K109">
        <f t="shared" si="4"/>
        <v>0</v>
      </c>
      <c r="L109">
        <f t="shared" si="5"/>
        <v>0</v>
      </c>
      <c r="M109">
        <f t="shared" si="6"/>
        <v>0</v>
      </c>
      <c r="N109">
        <f t="shared" si="7"/>
        <v>0</v>
      </c>
    </row>
    <row r="110" spans="1:14" x14ac:dyDescent="0.3">
      <c r="A110" s="1">
        <v>4</v>
      </c>
      <c r="B110" t="s">
        <v>159</v>
      </c>
      <c r="C110" t="s">
        <v>1257</v>
      </c>
      <c r="I110" t="str">
        <f t="shared" si="2"/>
        <v>N/A</v>
      </c>
      <c r="J110" t="str">
        <f t="shared" si="3"/>
        <v>17.52</v>
      </c>
      <c r="K110">
        <f t="shared" si="4"/>
        <v>0</v>
      </c>
      <c r="L110">
        <f t="shared" si="5"/>
        <v>0</v>
      </c>
      <c r="M110">
        <f t="shared" si="6"/>
        <v>0</v>
      </c>
      <c r="N110">
        <f t="shared" si="7"/>
        <v>0</v>
      </c>
    </row>
    <row r="111" spans="1:14" x14ac:dyDescent="0.3">
      <c r="A111" s="1">
        <v>5</v>
      </c>
      <c r="B111" t="s">
        <v>161</v>
      </c>
      <c r="C111" t="s">
        <v>1258</v>
      </c>
      <c r="I111" t="str">
        <f t="shared" si="2"/>
        <v>N/A</v>
      </c>
      <c r="J111" t="str">
        <f t="shared" si="3"/>
        <v>24.83</v>
      </c>
      <c r="K111">
        <f t="shared" si="4"/>
        <v>0</v>
      </c>
      <c r="L111">
        <f t="shared" si="5"/>
        <v>0</v>
      </c>
      <c r="M111">
        <f t="shared" si="6"/>
        <v>0</v>
      </c>
      <c r="N111">
        <f t="shared" si="7"/>
        <v>0</v>
      </c>
    </row>
    <row r="112" spans="1:14" x14ac:dyDescent="0.3">
      <c r="A112" s="1">
        <v>6</v>
      </c>
      <c r="B112" t="s">
        <v>163</v>
      </c>
      <c r="C112" t="s">
        <v>1259</v>
      </c>
      <c r="I112" t="str">
        <f t="shared" si="2"/>
        <v>N/A</v>
      </c>
      <c r="J112" t="str">
        <f t="shared" si="3"/>
        <v>24.88</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1260</v>
      </c>
      <c r="I114" t="str">
        <f t="shared" si="2"/>
        <v>N/A</v>
      </c>
      <c r="J114" t="str">
        <f t="shared" si="3"/>
        <v>772.94k</v>
      </c>
      <c r="K114">
        <f t="shared" si="4"/>
        <v>0</v>
      </c>
      <c r="L114">
        <f t="shared" si="5"/>
        <v>0</v>
      </c>
      <c r="M114">
        <f t="shared" si="6"/>
        <v>0</v>
      </c>
      <c r="N114">
        <f t="shared" si="7"/>
        <v>0</v>
      </c>
    </row>
    <row r="115" spans="1:14" x14ac:dyDescent="0.3">
      <c r="A115" s="1">
        <v>1</v>
      </c>
      <c r="B115" t="s">
        <v>167</v>
      </c>
      <c r="C115" t="s">
        <v>1261</v>
      </c>
      <c r="I115" t="str">
        <f t="shared" si="2"/>
        <v>N/A</v>
      </c>
      <c r="J115" t="str">
        <f t="shared" si="3"/>
        <v>679.85k</v>
      </c>
      <c r="K115">
        <f t="shared" si="4"/>
        <v>0</v>
      </c>
      <c r="L115">
        <f t="shared" si="5"/>
        <v>0</v>
      </c>
      <c r="M115">
        <f t="shared" si="6"/>
        <v>0</v>
      </c>
      <c r="N115">
        <f t="shared" si="7"/>
        <v>0</v>
      </c>
    </row>
    <row r="116" spans="1:14" x14ac:dyDescent="0.3">
      <c r="A116" s="1">
        <v>2</v>
      </c>
      <c r="B116" t="s">
        <v>169</v>
      </c>
      <c r="C116" t="s">
        <v>1262</v>
      </c>
      <c r="I116" t="str">
        <f t="shared" si="2"/>
        <v>N/A</v>
      </c>
      <c r="J116">
        <f t="shared" si="3"/>
        <v>150050000</v>
      </c>
      <c r="K116">
        <f t="shared" si="4"/>
        <v>0</v>
      </c>
      <c r="L116">
        <f t="shared" si="5"/>
        <v>0</v>
      </c>
      <c r="M116">
        <f t="shared" si="6"/>
        <v>0</v>
      </c>
      <c r="N116">
        <f t="shared" si="7"/>
        <v>0</v>
      </c>
    </row>
    <row r="117" spans="1:14" x14ac:dyDescent="0.3">
      <c r="A117" s="1">
        <v>3</v>
      </c>
      <c r="B117" t="s">
        <v>171</v>
      </c>
      <c r="C117" t="s">
        <v>1263</v>
      </c>
      <c r="I117" t="str">
        <f t="shared" si="2"/>
        <v>N/A</v>
      </c>
      <c r="J117">
        <f t="shared" si="3"/>
        <v>149800000</v>
      </c>
      <c r="K117">
        <f t="shared" si="4"/>
        <v>0</v>
      </c>
      <c r="L117">
        <f t="shared" si="5"/>
        <v>0</v>
      </c>
      <c r="M117">
        <f t="shared" si="6"/>
        <v>0</v>
      </c>
      <c r="N117">
        <f t="shared" si="7"/>
        <v>0</v>
      </c>
    </row>
    <row r="118" spans="1:14" x14ac:dyDescent="0.3">
      <c r="A118" s="1">
        <v>4</v>
      </c>
      <c r="B118" t="s">
        <v>173</v>
      </c>
      <c r="C118" t="s">
        <v>1264</v>
      </c>
      <c r="I118" t="str">
        <f t="shared" si="2"/>
        <v>N/A</v>
      </c>
      <c r="J118">
        <f t="shared" si="3"/>
        <v>9.1999999999999998E-3</v>
      </c>
      <c r="K118">
        <f t="shared" si="4"/>
        <v>0</v>
      </c>
      <c r="L118">
        <f t="shared" si="5"/>
        <v>0</v>
      </c>
      <c r="M118">
        <f t="shared" si="6"/>
        <v>0</v>
      </c>
      <c r="N118">
        <f t="shared" si="7"/>
        <v>0</v>
      </c>
    </row>
    <row r="119" spans="1:14" x14ac:dyDescent="0.3">
      <c r="A119" s="1">
        <v>5</v>
      </c>
      <c r="B119" t="s">
        <v>174</v>
      </c>
      <c r="C119" t="s">
        <v>1265</v>
      </c>
      <c r="I119" t="str">
        <f t="shared" si="2"/>
        <v>N/A</v>
      </c>
      <c r="J119">
        <f t="shared" si="3"/>
        <v>0.82099999999999995</v>
      </c>
      <c r="K119">
        <f t="shared" si="4"/>
        <v>0</v>
      </c>
      <c r="L119">
        <f t="shared" si="5"/>
        <v>0</v>
      </c>
      <c r="M119">
        <f t="shared" si="6"/>
        <v>0</v>
      </c>
      <c r="N119">
        <f t="shared" si="7"/>
        <v>0</v>
      </c>
    </row>
    <row r="120" spans="1:14" x14ac:dyDescent="0.3">
      <c r="A120" s="1">
        <v>6</v>
      </c>
      <c r="B120" t="s">
        <v>175</v>
      </c>
      <c r="C120" t="s">
        <v>1266</v>
      </c>
      <c r="I120" t="str">
        <f t="shared" si="2"/>
        <v>N/A</v>
      </c>
      <c r="J120">
        <f t="shared" si="3"/>
        <v>2890000</v>
      </c>
      <c r="K120">
        <f t="shared" si="4"/>
        <v>0</v>
      </c>
      <c r="L120">
        <f t="shared" si="5"/>
        <v>0</v>
      </c>
      <c r="M120">
        <f t="shared" si="6"/>
        <v>0</v>
      </c>
      <c r="N120">
        <f t="shared" si="7"/>
        <v>0</v>
      </c>
    </row>
    <row r="121" spans="1:14" x14ac:dyDescent="0.3">
      <c r="A121" s="1">
        <v>7</v>
      </c>
      <c r="B121" t="s">
        <v>176</v>
      </c>
      <c r="C121" t="s">
        <v>1267</v>
      </c>
      <c r="I121" t="str">
        <f t="shared" si="2"/>
        <v>N/A</v>
      </c>
      <c r="J121" t="str">
        <f t="shared" si="3"/>
        <v>4.65</v>
      </c>
      <c r="K121">
        <f t="shared" si="4"/>
        <v>0</v>
      </c>
      <c r="L121">
        <f t="shared" si="5"/>
        <v>0</v>
      </c>
      <c r="M121">
        <f t="shared" si="6"/>
        <v>0</v>
      </c>
      <c r="N121">
        <f t="shared" si="7"/>
        <v>0</v>
      </c>
    </row>
    <row r="122" spans="1:14" x14ac:dyDescent="0.3">
      <c r="A122" s="1">
        <v>8</v>
      </c>
      <c r="B122" t="s">
        <v>177</v>
      </c>
      <c r="C122" t="s">
        <v>1268</v>
      </c>
      <c r="I122" t="str">
        <f t="shared" si="2"/>
        <v>N/A</v>
      </c>
      <c r="J122">
        <f t="shared" si="3"/>
        <v>1.9300000000000001E-2</v>
      </c>
      <c r="K122">
        <f t="shared" si="4"/>
        <v>0</v>
      </c>
      <c r="L122">
        <f t="shared" si="5"/>
        <v>0</v>
      </c>
      <c r="M122">
        <f t="shared" si="6"/>
        <v>0</v>
      </c>
      <c r="N122">
        <f t="shared" si="7"/>
        <v>0</v>
      </c>
    </row>
    <row r="123" spans="1:14" x14ac:dyDescent="0.3">
      <c r="A123" s="1">
        <v>9</v>
      </c>
      <c r="B123" t="s">
        <v>178</v>
      </c>
      <c r="C123" t="s">
        <v>1269</v>
      </c>
      <c r="I123" t="str">
        <f t="shared" si="2"/>
        <v>N/A</v>
      </c>
      <c r="J123">
        <f t="shared" si="3"/>
        <v>3410000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1270</v>
      </c>
      <c r="I125" t="str">
        <f t="shared" si="8"/>
        <v>N/A</v>
      </c>
      <c r="J125" t="str">
        <f t="shared" si="9"/>
        <v>0.48</v>
      </c>
      <c r="K125">
        <f t="shared" si="10"/>
        <v>0</v>
      </c>
      <c r="L125">
        <f t="shared" si="11"/>
        <v>0</v>
      </c>
      <c r="M125">
        <f t="shared" si="12"/>
        <v>0</v>
      </c>
      <c r="N125">
        <f t="shared" si="13"/>
        <v>0</v>
      </c>
    </row>
    <row r="126" spans="1:14" x14ac:dyDescent="0.3">
      <c r="A126" s="1">
        <v>1</v>
      </c>
      <c r="B126" t="s">
        <v>180</v>
      </c>
      <c r="C126" t="s">
        <v>1271</v>
      </c>
      <c r="I126" t="str">
        <f t="shared" si="8"/>
        <v>N/A</v>
      </c>
      <c r="J126">
        <f t="shared" si="9"/>
        <v>1.9199999999999998E-2</v>
      </c>
      <c r="K126">
        <f t="shared" si="10"/>
        <v>0</v>
      </c>
      <c r="L126">
        <f t="shared" si="11"/>
        <v>0</v>
      </c>
      <c r="M126">
        <f t="shared" si="12"/>
        <v>0</v>
      </c>
      <c r="N126">
        <f t="shared" si="13"/>
        <v>0</v>
      </c>
    </row>
    <row r="127" spans="1:14" x14ac:dyDescent="0.3">
      <c r="A127" s="1">
        <v>2</v>
      </c>
      <c r="B127" t="s">
        <v>181</v>
      </c>
      <c r="C127" t="s">
        <v>1088</v>
      </c>
      <c r="I127" t="str">
        <f t="shared" si="8"/>
        <v>N/A</v>
      </c>
      <c r="J127" t="str">
        <f t="shared" si="9"/>
        <v>0.46</v>
      </c>
      <c r="K127">
        <f t="shared" si="10"/>
        <v>0</v>
      </c>
      <c r="L127">
        <f t="shared" si="11"/>
        <v>0</v>
      </c>
      <c r="M127">
        <f t="shared" si="12"/>
        <v>0</v>
      </c>
      <c r="N127">
        <f t="shared" si="13"/>
        <v>0</v>
      </c>
    </row>
    <row r="128" spans="1:14" x14ac:dyDescent="0.3">
      <c r="A128" s="1">
        <v>3</v>
      </c>
      <c r="B128" t="s">
        <v>183</v>
      </c>
      <c r="C128" t="s">
        <v>1272</v>
      </c>
      <c r="I128" t="str">
        <f t="shared" si="8"/>
        <v>N/A</v>
      </c>
      <c r="J128">
        <f t="shared" si="9"/>
        <v>1.8500000000000003E-2</v>
      </c>
      <c r="K128">
        <f t="shared" si="10"/>
        <v>0</v>
      </c>
      <c r="L128">
        <f t="shared" si="11"/>
        <v>0</v>
      </c>
      <c r="M128">
        <f t="shared" si="12"/>
        <v>0</v>
      </c>
      <c r="N128">
        <f t="shared" si="13"/>
        <v>0</v>
      </c>
    </row>
    <row r="129" spans="1:14" x14ac:dyDescent="0.3">
      <c r="A129" s="1">
        <v>4</v>
      </c>
      <c r="B129" t="s">
        <v>185</v>
      </c>
      <c r="C129" t="s">
        <v>1273</v>
      </c>
      <c r="I129" t="str">
        <f t="shared" si="8"/>
        <v>N/A</v>
      </c>
      <c r="J129" t="str">
        <f t="shared" si="9"/>
        <v>1.95</v>
      </c>
      <c r="K129">
        <f t="shared" si="10"/>
        <v>0</v>
      </c>
      <c r="L129">
        <f t="shared" si="11"/>
        <v>0</v>
      </c>
      <c r="M129">
        <f t="shared" si="12"/>
        <v>0</v>
      </c>
      <c r="N129">
        <f t="shared" si="13"/>
        <v>0</v>
      </c>
    </row>
    <row r="130" spans="1:14" x14ac:dyDescent="0.3">
      <c r="A130" s="1">
        <v>5</v>
      </c>
      <c r="B130" t="s">
        <v>186</v>
      </c>
      <c r="C130" t="s">
        <v>1243</v>
      </c>
      <c r="I130" t="str">
        <f t="shared" si="8"/>
        <v>N/A</v>
      </c>
      <c r="J130">
        <f t="shared" si="9"/>
        <v>0.34329999999999999</v>
      </c>
      <c r="K130">
        <f t="shared" si="10"/>
        <v>0</v>
      </c>
      <c r="L130">
        <f t="shared" si="11"/>
        <v>0</v>
      </c>
      <c r="M130">
        <f t="shared" si="12"/>
        <v>0</v>
      </c>
      <c r="N130">
        <f t="shared" si="13"/>
        <v>0</v>
      </c>
    </row>
    <row r="131" spans="1:14" x14ac:dyDescent="0.3">
      <c r="A131" s="1">
        <v>6</v>
      </c>
      <c r="B131" t="s">
        <v>187</v>
      </c>
      <c r="C131" t="s">
        <v>1274</v>
      </c>
      <c r="I131" t="str">
        <f t="shared" si="8"/>
        <v>N/A</v>
      </c>
      <c r="J131" t="str">
        <f t="shared" si="9"/>
        <v>Jun 15, 2017</v>
      </c>
      <c r="K131">
        <f t="shared" si="10"/>
        <v>0</v>
      </c>
      <c r="L131">
        <f t="shared" si="11"/>
        <v>0</v>
      </c>
      <c r="M131">
        <f t="shared" si="12"/>
        <v>0</v>
      </c>
      <c r="N131">
        <f t="shared" si="13"/>
        <v>0</v>
      </c>
    </row>
    <row r="132" spans="1:14" x14ac:dyDescent="0.3">
      <c r="A132" s="1">
        <v>7</v>
      </c>
      <c r="B132" t="s">
        <v>188</v>
      </c>
      <c r="C132" t="s">
        <v>1275</v>
      </c>
      <c r="I132" t="str">
        <f t="shared" si="8"/>
        <v>N/A</v>
      </c>
      <c r="J132" t="str">
        <f t="shared" si="9"/>
        <v>May 30, 2017</v>
      </c>
      <c r="K132">
        <f t="shared" si="10"/>
        <v>0</v>
      </c>
      <c r="L132">
        <f t="shared" si="11"/>
        <v>0</v>
      </c>
      <c r="M132">
        <f t="shared" si="12"/>
        <v>0</v>
      </c>
      <c r="N132">
        <f t="shared" si="13"/>
        <v>0</v>
      </c>
    </row>
    <row r="133" spans="1:14" x14ac:dyDescent="0.3">
      <c r="A133" s="1">
        <v>8</v>
      </c>
      <c r="B133" t="s">
        <v>189</v>
      </c>
      <c r="C133" t="s">
        <v>1276</v>
      </c>
      <c r="I133" t="str">
        <f t="shared" si="8"/>
        <v>N/A</v>
      </c>
      <c r="J133" t="str">
        <f t="shared" si="9"/>
        <v>3/2</v>
      </c>
      <c r="K133">
        <f t="shared" si="10"/>
        <v>0</v>
      </c>
      <c r="L133">
        <f t="shared" si="11"/>
        <v>0</v>
      </c>
      <c r="M133">
        <f t="shared" si="12"/>
        <v>0</v>
      </c>
      <c r="N133">
        <f t="shared" si="13"/>
        <v>0</v>
      </c>
    </row>
    <row r="134" spans="1:14" x14ac:dyDescent="0.3">
      <c r="A134" s="1">
        <v>9</v>
      </c>
      <c r="B134" t="s">
        <v>190</v>
      </c>
      <c r="C134" t="s">
        <v>1277</v>
      </c>
      <c r="I134" t="str">
        <f t="shared" si="8"/>
        <v>N/A</v>
      </c>
      <c r="J134" t="str">
        <f t="shared" si="9"/>
        <v>May 13, 2004</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1278</v>
      </c>
      <c r="C138" t="s">
        <v>1279</v>
      </c>
      <c r="D138" t="s">
        <v>1280</v>
      </c>
      <c r="F138">
        <v>60</v>
      </c>
      <c r="I138" t="str">
        <f t="shared" si="8"/>
        <v>N/A</v>
      </c>
      <c r="J138" t="str">
        <f t="shared" si="9"/>
        <v>CEO, Pres and Director</v>
      </c>
      <c r="K138">
        <f t="shared" si="10"/>
        <v>2210000</v>
      </c>
      <c r="L138">
        <f t="shared" si="11"/>
        <v>0</v>
      </c>
      <c r="M138">
        <f t="shared" si="12"/>
        <v>60</v>
      </c>
      <c r="N138">
        <f t="shared" si="13"/>
        <v>0</v>
      </c>
    </row>
    <row r="139" spans="1:14" x14ac:dyDescent="0.3">
      <c r="A139" s="1">
        <v>1</v>
      </c>
      <c r="B139" t="s">
        <v>1281</v>
      </c>
      <c r="C139" t="s">
        <v>1282</v>
      </c>
      <c r="D139" t="s">
        <v>1283</v>
      </c>
      <c r="F139">
        <v>46</v>
      </c>
      <c r="I139" t="str">
        <f t="shared" si="8"/>
        <v>N/A</v>
      </c>
      <c r="J139" t="str">
        <f t="shared" si="9"/>
        <v>CFO, Principal Accounting Officer, EVP, CFO - Assoc.d Bank NA and EVP - Assoc.d Bank NA</v>
      </c>
      <c r="K139" t="str">
        <f t="shared" si="10"/>
        <v>886.12k</v>
      </c>
      <c r="L139">
        <f t="shared" si="11"/>
        <v>0</v>
      </c>
      <c r="M139">
        <f t="shared" si="12"/>
        <v>46</v>
      </c>
      <c r="N139">
        <f t="shared" si="13"/>
        <v>0</v>
      </c>
    </row>
    <row r="140" spans="1:14" x14ac:dyDescent="0.3">
      <c r="A140" s="1">
        <v>2</v>
      </c>
      <c r="B140" t="s">
        <v>1284</v>
      </c>
      <c r="C140" t="s">
        <v>1285</v>
      </c>
      <c r="D140" t="s">
        <v>1286</v>
      </c>
      <c r="E140" t="s">
        <v>1287</v>
      </c>
      <c r="F140">
        <v>58</v>
      </c>
      <c r="I140" t="str">
        <f t="shared" si="8"/>
        <v>neg_trend</v>
      </c>
      <c r="J140" t="str">
        <f t="shared" si="9"/>
        <v>Exec. VP, Gen. Counsel, Corp. Sec. &amp; Chief Risk Officer</v>
      </c>
      <c r="K140" t="str">
        <f t="shared" si="10"/>
        <v>760.88k</v>
      </c>
      <c r="L140" t="str">
        <f t="shared" si="11"/>
        <v>159.11k</v>
      </c>
      <c r="M140">
        <f t="shared" si="12"/>
        <v>58</v>
      </c>
      <c r="N140">
        <f t="shared" si="13"/>
        <v>0</v>
      </c>
    </row>
    <row r="141" spans="1:14" x14ac:dyDescent="0.3">
      <c r="A141" s="1">
        <v>3</v>
      </c>
      <c r="B141" t="s">
        <v>1288</v>
      </c>
      <c r="C141" t="s">
        <v>1289</v>
      </c>
      <c r="D141" t="s">
        <v>1290</v>
      </c>
      <c r="E141" t="s">
        <v>1291</v>
      </c>
      <c r="F141">
        <v>49</v>
      </c>
      <c r="I141" t="str">
        <f t="shared" si="8"/>
        <v>neg_trend</v>
      </c>
      <c r="J141" t="str">
        <f t="shared" si="9"/>
        <v>Head of Corp. Banking, EVP &amp; Milwaukee Market Pres</v>
      </c>
      <c r="K141" t="str">
        <f t="shared" si="10"/>
        <v>810.56k</v>
      </c>
      <c r="L141" t="str">
        <f t="shared" si="11"/>
        <v>62.61k</v>
      </c>
      <c r="M141">
        <f t="shared" si="12"/>
        <v>49</v>
      </c>
      <c r="N141">
        <f t="shared" si="13"/>
        <v>0</v>
      </c>
    </row>
    <row r="142" spans="1:14" x14ac:dyDescent="0.3">
      <c r="A142" s="1">
        <v>4</v>
      </c>
      <c r="B142" t="s">
        <v>1292</v>
      </c>
      <c r="C142" t="s">
        <v>1293</v>
      </c>
      <c r="F142">
        <v>63</v>
      </c>
      <c r="I142" t="str">
        <f t="shared" si="8"/>
        <v>N/A</v>
      </c>
      <c r="J142" t="str">
        <f t="shared" si="9"/>
        <v>Chief Information &amp; Operations Officer and Exec. VP</v>
      </c>
      <c r="K142">
        <f t="shared" si="10"/>
        <v>0</v>
      </c>
      <c r="L142">
        <f t="shared" si="11"/>
        <v>0</v>
      </c>
      <c r="M142">
        <f t="shared" si="12"/>
        <v>63</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1295</v>
      </c>
      <c r="D145" t="s">
        <v>1296</v>
      </c>
      <c r="E145" t="s">
        <v>1297</v>
      </c>
      <c r="F145" t="s">
        <v>1298</v>
      </c>
      <c r="G145" t="s">
        <v>1299</v>
      </c>
      <c r="I145" t="str">
        <f t="shared" si="8"/>
        <v>N/A</v>
      </c>
      <c r="J145">
        <f t="shared" si="9"/>
        <v>717820000</v>
      </c>
      <c r="K145">
        <f t="shared" si="10"/>
        <v>708980000</v>
      </c>
      <c r="L145">
        <f t="shared" si="11"/>
        <v>736750000</v>
      </c>
      <c r="M145">
        <f t="shared" si="12"/>
        <v>753660000</v>
      </c>
      <c r="N145">
        <f t="shared" si="13"/>
        <v>791570000</v>
      </c>
    </row>
    <row r="146" spans="1:14" x14ac:dyDescent="0.3">
      <c r="A146" s="1">
        <v>1</v>
      </c>
      <c r="B146" t="s">
        <v>1300</v>
      </c>
      <c r="C146" t="s">
        <v>1301</v>
      </c>
      <c r="D146" t="s">
        <v>1302</v>
      </c>
      <c r="E146" t="s">
        <v>1303</v>
      </c>
      <c r="F146" t="s">
        <v>1304</v>
      </c>
      <c r="G146" t="s">
        <v>1305</v>
      </c>
      <c r="I146" t="str">
        <f t="shared" si="8"/>
        <v>N/A</v>
      </c>
      <c r="J146">
        <f t="shared" si="9"/>
        <v>595970000</v>
      </c>
      <c r="K146">
        <f t="shared" si="10"/>
        <v>587530000</v>
      </c>
      <c r="L146">
        <f t="shared" si="11"/>
        <v>598580000</v>
      </c>
      <c r="M146">
        <f t="shared" si="12"/>
        <v>615630000</v>
      </c>
      <c r="N146">
        <f t="shared" si="13"/>
        <v>659540000</v>
      </c>
    </row>
    <row r="147" spans="1:14" x14ac:dyDescent="0.3">
      <c r="A147" s="1">
        <v>2</v>
      </c>
      <c r="B147" t="s">
        <v>1306</v>
      </c>
      <c r="C147" t="s">
        <v>332</v>
      </c>
      <c r="D147" t="s">
        <v>332</v>
      </c>
      <c r="E147" t="s">
        <v>332</v>
      </c>
      <c r="F147" t="s">
        <v>332</v>
      </c>
      <c r="G147" t="s">
        <v>332</v>
      </c>
      <c r="I147" t="str">
        <f t="shared" si="8"/>
        <v>N/A</v>
      </c>
      <c r="J147" t="str">
        <f t="shared" si="9"/>
        <v>N/A</v>
      </c>
      <c r="K147" t="str">
        <f t="shared" si="10"/>
        <v>N/A</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332</v>
      </c>
      <c r="I149" t="str">
        <f t="shared" si="8"/>
        <v>N/A</v>
      </c>
      <c r="J149" t="str">
        <f t="shared" si="9"/>
        <v>N/A</v>
      </c>
      <c r="K149" t="str">
        <f t="shared" si="10"/>
        <v>N/A</v>
      </c>
      <c r="L149" t="str">
        <f t="shared" si="11"/>
        <v>N/A</v>
      </c>
      <c r="M149" t="str">
        <f t="shared" si="12"/>
        <v>N/A</v>
      </c>
      <c r="N149" t="str">
        <f t="shared" si="13"/>
        <v>N/A</v>
      </c>
    </row>
    <row r="150" spans="1:14" x14ac:dyDescent="0.3">
      <c r="A150" s="1">
        <v>5</v>
      </c>
      <c r="B150" t="s">
        <v>1309</v>
      </c>
      <c r="C150" t="s">
        <v>1310</v>
      </c>
      <c r="D150" t="s">
        <v>1311</v>
      </c>
      <c r="E150" t="s">
        <v>1312</v>
      </c>
      <c r="F150" t="s">
        <v>1313</v>
      </c>
      <c r="G150" t="s">
        <v>1314</v>
      </c>
      <c r="I150" t="str">
        <f t="shared" si="8"/>
        <v>N/A</v>
      </c>
      <c r="J150">
        <f t="shared" si="9"/>
        <v>121850000</v>
      </c>
      <c r="K150">
        <f t="shared" si="10"/>
        <v>121460000</v>
      </c>
      <c r="L150">
        <f t="shared" si="11"/>
        <v>138160000</v>
      </c>
      <c r="M150">
        <f t="shared" si="12"/>
        <v>138040000</v>
      </c>
      <c r="N150">
        <f t="shared" si="13"/>
        <v>132030000</v>
      </c>
    </row>
    <row r="151" spans="1:14" x14ac:dyDescent="0.3">
      <c r="A151" s="1">
        <v>6</v>
      </c>
      <c r="B151" t="s">
        <v>1315</v>
      </c>
      <c r="C151" t="s">
        <v>332</v>
      </c>
      <c r="D151" t="s">
        <v>1316</v>
      </c>
      <c r="E151" t="s">
        <v>1317</v>
      </c>
      <c r="F151" t="s">
        <v>1318</v>
      </c>
      <c r="G151" t="s">
        <v>1319</v>
      </c>
      <c r="I151" t="str">
        <f t="shared" si="8"/>
        <v>N/A</v>
      </c>
      <c r="J151" t="str">
        <f t="shared" si="9"/>
        <v>N/A</v>
      </c>
      <c r="K151">
        <f t="shared" si="10"/>
        <v>-1.23E-2</v>
      </c>
      <c r="L151">
        <f t="shared" si="11"/>
        <v>3.9199999999999999E-2</v>
      </c>
      <c r="M151">
        <f t="shared" si="12"/>
        <v>2.3E-2</v>
      </c>
      <c r="N151">
        <f t="shared" si="13"/>
        <v>5.0300000000000004E-2</v>
      </c>
    </row>
    <row r="152" spans="1:14" x14ac:dyDescent="0.3">
      <c r="A152" s="1">
        <v>7</v>
      </c>
      <c r="B152" t="s">
        <v>1320</v>
      </c>
      <c r="C152" t="s">
        <v>1321</v>
      </c>
      <c r="D152" t="s">
        <v>1322</v>
      </c>
      <c r="E152" t="s">
        <v>1323</v>
      </c>
      <c r="F152" t="s">
        <v>1324</v>
      </c>
      <c r="G152" t="s">
        <v>1325</v>
      </c>
      <c r="I152" t="str">
        <f t="shared" si="8"/>
        <v>N/A</v>
      </c>
      <c r="J152">
        <f t="shared" si="9"/>
        <v>92290000</v>
      </c>
      <c r="K152">
        <f t="shared" si="10"/>
        <v>63440000</v>
      </c>
      <c r="L152">
        <f t="shared" si="11"/>
        <v>55780000</v>
      </c>
      <c r="M152">
        <f t="shared" si="12"/>
        <v>77380000</v>
      </c>
      <c r="N152">
        <f t="shared" si="13"/>
        <v>84300000</v>
      </c>
    </row>
    <row r="153" spans="1:14" x14ac:dyDescent="0.3">
      <c r="A153" s="1">
        <v>8</v>
      </c>
      <c r="B153" t="s">
        <v>1326</v>
      </c>
      <c r="C153" t="s">
        <v>1327</v>
      </c>
      <c r="D153" t="s">
        <v>1328</v>
      </c>
      <c r="E153" t="s">
        <v>1329</v>
      </c>
      <c r="F153" t="s">
        <v>1330</v>
      </c>
      <c r="G153" t="s">
        <v>1331</v>
      </c>
      <c r="I153" t="str">
        <f t="shared" si="8"/>
        <v>N/A</v>
      </c>
      <c r="J153">
        <f t="shared" si="9"/>
        <v>41430000</v>
      </c>
      <c r="K153">
        <f t="shared" si="10"/>
        <v>31270000</v>
      </c>
      <c r="L153">
        <f t="shared" si="11"/>
        <v>26290000</v>
      </c>
      <c r="M153">
        <f t="shared" si="12"/>
        <v>33130000.000000004</v>
      </c>
      <c r="N153">
        <f t="shared" si="13"/>
        <v>50340000</v>
      </c>
    </row>
    <row r="154" spans="1:14" x14ac:dyDescent="0.3">
      <c r="A154" s="1">
        <v>9</v>
      </c>
      <c r="B154" t="s">
        <v>1332</v>
      </c>
      <c r="C154" t="s">
        <v>1333</v>
      </c>
      <c r="D154" t="s">
        <v>1334</v>
      </c>
      <c r="E154" t="s">
        <v>1335</v>
      </c>
      <c r="F154" t="s">
        <v>1336</v>
      </c>
      <c r="G154" t="s">
        <v>1337</v>
      </c>
      <c r="I154" t="str">
        <f t="shared" si="8"/>
        <v>N/A</v>
      </c>
      <c r="J154">
        <f t="shared" si="9"/>
        <v>48170000</v>
      </c>
      <c r="K154">
        <f t="shared" si="10"/>
        <v>30850000</v>
      </c>
      <c r="L154">
        <f t="shared" si="11"/>
        <v>28270000</v>
      </c>
      <c r="M154">
        <f t="shared" si="12"/>
        <v>43320000</v>
      </c>
      <c r="N154">
        <f t="shared" si="13"/>
        <v>32650000</v>
      </c>
    </row>
    <row r="155" spans="1:14" x14ac:dyDescent="0.3">
      <c r="A155" s="1">
        <v>10</v>
      </c>
      <c r="B155" t="s">
        <v>1338</v>
      </c>
      <c r="C155" t="s">
        <v>1333</v>
      </c>
      <c r="D155" t="s">
        <v>1334</v>
      </c>
      <c r="E155" t="s">
        <v>1335</v>
      </c>
      <c r="F155" t="s">
        <v>1336</v>
      </c>
      <c r="G155" t="s">
        <v>1337</v>
      </c>
      <c r="I155" t="str">
        <f t="shared" si="8"/>
        <v>N/A</v>
      </c>
      <c r="J155">
        <f t="shared" si="9"/>
        <v>48170000</v>
      </c>
      <c r="K155">
        <f t="shared" si="10"/>
        <v>30850000</v>
      </c>
      <c r="L155">
        <f t="shared" si="11"/>
        <v>28270000</v>
      </c>
      <c r="M155">
        <f t="shared" si="12"/>
        <v>43320000</v>
      </c>
      <c r="N155">
        <f t="shared" si="13"/>
        <v>32650000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1341</v>
      </c>
      <c r="E158" t="s">
        <v>1342</v>
      </c>
      <c r="F158" t="s">
        <v>1343</v>
      </c>
      <c r="G158" t="s">
        <v>1344</v>
      </c>
      <c r="I158" t="str">
        <f t="shared" si="8"/>
        <v>N/A</v>
      </c>
      <c r="J158" t="str">
        <f t="shared" si="9"/>
        <v>N/A</v>
      </c>
      <c r="K158">
        <f t="shared" si="10"/>
        <v>-0.31260000000000004</v>
      </c>
      <c r="L158">
        <f t="shared" si="11"/>
        <v>-0.1208</v>
      </c>
      <c r="M158">
        <f t="shared" si="12"/>
        <v>0.38740000000000002</v>
      </c>
      <c r="N158">
        <f t="shared" si="13"/>
        <v>8.9300000000000004E-2</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1346</v>
      </c>
      <c r="D161" t="s">
        <v>1347</v>
      </c>
      <c r="E161" t="s">
        <v>1348</v>
      </c>
      <c r="F161" t="s">
        <v>1349</v>
      </c>
      <c r="G161" t="s">
        <v>1350</v>
      </c>
      <c r="I161" t="str">
        <f t="shared" si="8"/>
        <v>N/A</v>
      </c>
      <c r="J161">
        <f t="shared" si="9"/>
        <v>625520000</v>
      </c>
      <c r="K161">
        <f t="shared" si="10"/>
        <v>645540000</v>
      </c>
      <c r="L161">
        <f t="shared" si="11"/>
        <v>680970000</v>
      </c>
      <c r="M161">
        <f t="shared" si="12"/>
        <v>676280000</v>
      </c>
      <c r="N161">
        <f t="shared" si="13"/>
        <v>707270000</v>
      </c>
    </row>
    <row r="162" spans="1:14" x14ac:dyDescent="0.3">
      <c r="A162" s="1">
        <v>1</v>
      </c>
      <c r="B162" t="s">
        <v>1351</v>
      </c>
      <c r="C162" t="s">
        <v>332</v>
      </c>
      <c r="D162" t="s">
        <v>1352</v>
      </c>
      <c r="E162" t="s">
        <v>1353</v>
      </c>
      <c r="F162" t="s">
        <v>1354</v>
      </c>
      <c r="G162" t="s">
        <v>1355</v>
      </c>
      <c r="I162" t="str">
        <f t="shared" si="8"/>
        <v>N/A</v>
      </c>
      <c r="J162" t="str">
        <f t="shared" si="9"/>
        <v>N/A</v>
      </c>
      <c r="K162">
        <f t="shared" si="10"/>
        <v>3.2000000000000001E-2</v>
      </c>
      <c r="L162">
        <f t="shared" si="11"/>
        <v>5.4900000000000004E-2</v>
      </c>
      <c r="M162">
        <f t="shared" si="12"/>
        <v>-6.8999999999999999E-3</v>
      </c>
      <c r="N162">
        <f t="shared" si="13"/>
        <v>4.58E-2</v>
      </c>
    </row>
    <row r="163" spans="1:14" x14ac:dyDescent="0.3">
      <c r="A163" s="1">
        <v>2</v>
      </c>
      <c r="B163" t="s">
        <v>1356</v>
      </c>
      <c r="C163" t="s">
        <v>1357</v>
      </c>
      <c r="D163" t="s">
        <v>1358</v>
      </c>
      <c r="E163" t="s">
        <v>1359</v>
      </c>
      <c r="F163" t="s">
        <v>1360</v>
      </c>
      <c r="G163" t="s">
        <v>1361</v>
      </c>
      <c r="I163" t="str">
        <f t="shared" si="8"/>
        <v>pos_trend</v>
      </c>
      <c r="J163">
        <f t="shared" si="9"/>
        <v>3000000</v>
      </c>
      <c r="K163">
        <f t="shared" si="10"/>
        <v>10000000</v>
      </c>
      <c r="L163">
        <f t="shared" si="11"/>
        <v>16000000</v>
      </c>
      <c r="M163">
        <f t="shared" si="12"/>
        <v>37500000</v>
      </c>
      <c r="N163">
        <f t="shared" si="13"/>
        <v>70000000</v>
      </c>
    </row>
    <row r="164" spans="1:14" x14ac:dyDescent="0.3">
      <c r="A164" s="1">
        <v>3</v>
      </c>
      <c r="B164" t="s">
        <v>1362</v>
      </c>
      <c r="C164" t="s">
        <v>332</v>
      </c>
      <c r="D164" t="s">
        <v>1363</v>
      </c>
      <c r="E164" t="s">
        <v>1364</v>
      </c>
      <c r="F164" t="s">
        <v>1365</v>
      </c>
      <c r="G164" t="s">
        <v>1366</v>
      </c>
      <c r="I164" t="str">
        <f t="shared" si="8"/>
        <v>N/A</v>
      </c>
      <c r="J164" t="str">
        <f t="shared" si="9"/>
        <v>N/A</v>
      </c>
      <c r="K164">
        <f t="shared" si="10"/>
        <v>2.3333000000000004</v>
      </c>
      <c r="L164">
        <f t="shared" si="11"/>
        <v>0.6</v>
      </c>
      <c r="M164">
        <f t="shared" si="12"/>
        <v>1.3437999999999999</v>
      </c>
      <c r="N164">
        <f t="shared" si="13"/>
        <v>0.86670000000000003</v>
      </c>
    </row>
    <row r="165" spans="1:14" x14ac:dyDescent="0.3">
      <c r="A165" s="1">
        <v>4</v>
      </c>
      <c r="B165" t="s">
        <v>1367</v>
      </c>
      <c r="C165" t="s">
        <v>1368</v>
      </c>
      <c r="D165" t="s">
        <v>1369</v>
      </c>
      <c r="E165" t="s">
        <v>1370</v>
      </c>
      <c r="F165" t="s">
        <v>1371</v>
      </c>
      <c r="G165" t="s">
        <v>1372</v>
      </c>
      <c r="I165" t="str">
        <f t="shared" si="8"/>
        <v>N/A</v>
      </c>
      <c r="J165">
        <f t="shared" si="9"/>
        <v>622520000</v>
      </c>
      <c r="K165">
        <f t="shared" si="10"/>
        <v>635540000</v>
      </c>
      <c r="L165">
        <f t="shared" si="11"/>
        <v>664970000</v>
      </c>
      <c r="M165">
        <f t="shared" si="12"/>
        <v>638780000</v>
      </c>
      <c r="N165">
        <f t="shared" si="13"/>
        <v>637270000</v>
      </c>
    </row>
    <row r="166" spans="1:14" x14ac:dyDescent="0.3">
      <c r="A166" s="1">
        <v>5</v>
      </c>
      <c r="B166" t="s">
        <v>1373</v>
      </c>
      <c r="C166" t="s">
        <v>332</v>
      </c>
      <c r="D166" t="s">
        <v>1374</v>
      </c>
      <c r="E166" t="s">
        <v>1375</v>
      </c>
      <c r="F166" t="s">
        <v>1376</v>
      </c>
      <c r="G166" t="s">
        <v>1377</v>
      </c>
      <c r="I166" t="str">
        <f t="shared" si="8"/>
        <v>N/A</v>
      </c>
      <c r="J166" t="str">
        <f t="shared" si="9"/>
        <v>N/A</v>
      </c>
      <c r="K166">
        <f t="shared" si="10"/>
        <v>2.0899999999999998E-2</v>
      </c>
      <c r="L166">
        <f t="shared" si="11"/>
        <v>4.6300000000000001E-2</v>
      </c>
      <c r="M166">
        <f t="shared" si="12"/>
        <v>-3.9399999999999998E-2</v>
      </c>
      <c r="N166">
        <f t="shared" si="13"/>
        <v>-2.3999999999999998E-3</v>
      </c>
    </row>
    <row r="167" spans="1:14" x14ac:dyDescent="0.3">
      <c r="A167" s="1">
        <v>6</v>
      </c>
      <c r="B167" t="s">
        <v>1378</v>
      </c>
      <c r="C167" t="s">
        <v>332</v>
      </c>
      <c r="D167" t="s">
        <v>332</v>
      </c>
      <c r="E167" t="s">
        <v>332</v>
      </c>
      <c r="F167" t="s">
        <v>332</v>
      </c>
      <c r="G167" t="s">
        <v>1379</v>
      </c>
      <c r="I167" t="str">
        <f t="shared" si="8"/>
        <v>N/A</v>
      </c>
      <c r="J167" t="str">
        <f t="shared" si="9"/>
        <v>N/A</v>
      </c>
      <c r="K167" t="str">
        <f t="shared" si="10"/>
        <v>N/A</v>
      </c>
      <c r="L167" t="str">
        <f t="shared" si="11"/>
        <v>N/A</v>
      </c>
      <c r="M167" t="str">
        <f t="shared" si="12"/>
        <v>N/A</v>
      </c>
      <c r="N167">
        <f t="shared" si="13"/>
        <v>2.7999999999999997E-2</v>
      </c>
    </row>
    <row r="168" spans="1:14" x14ac:dyDescent="0.3">
      <c r="A168" s="1">
        <v>7</v>
      </c>
      <c r="B168" t="s">
        <v>1380</v>
      </c>
      <c r="C168" t="s">
        <v>1381</v>
      </c>
      <c r="D168" t="s">
        <v>1382</v>
      </c>
      <c r="E168" t="s">
        <v>1383</v>
      </c>
      <c r="F168" t="s">
        <v>1384</v>
      </c>
      <c r="G168" t="s">
        <v>1385</v>
      </c>
      <c r="I168" t="str">
        <f t="shared" si="8"/>
        <v>N/A</v>
      </c>
      <c r="J168">
        <f t="shared" si="9"/>
        <v>356780000</v>
      </c>
      <c r="K168">
        <f t="shared" si="10"/>
        <v>312650000</v>
      </c>
      <c r="L168">
        <f t="shared" si="11"/>
        <v>304340000</v>
      </c>
      <c r="M168">
        <f t="shared" si="12"/>
        <v>337760000</v>
      </c>
      <c r="N168">
        <f t="shared" si="13"/>
        <v>360720000</v>
      </c>
    </row>
    <row r="169" spans="1:14" x14ac:dyDescent="0.3">
      <c r="A169" s="1">
        <v>8</v>
      </c>
      <c r="B169" t="s">
        <v>1386</v>
      </c>
      <c r="C169" t="s">
        <v>1387</v>
      </c>
      <c r="D169" t="s">
        <v>1388</v>
      </c>
      <c r="E169" t="s">
        <v>1389</v>
      </c>
      <c r="F169" t="s">
        <v>1390</v>
      </c>
      <c r="G169" t="s">
        <v>1391</v>
      </c>
      <c r="I169" t="str">
        <f t="shared" si="8"/>
        <v>N/A</v>
      </c>
      <c r="J169">
        <f t="shared" si="9"/>
        <v>4260000</v>
      </c>
      <c r="K169" t="str">
        <f t="shared" si="10"/>
        <v>564000</v>
      </c>
      <c r="L169" t="str">
        <f t="shared" si="11"/>
        <v>494000</v>
      </c>
      <c r="M169">
        <f t="shared" si="12"/>
        <v>8130000.0000000009</v>
      </c>
      <c r="N169">
        <f t="shared" si="13"/>
        <v>9320000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1394</v>
      </c>
      <c r="D171" t="s">
        <v>1395</v>
      </c>
      <c r="E171" t="s">
        <v>1396</v>
      </c>
      <c r="F171" t="s">
        <v>1397</v>
      </c>
      <c r="G171" t="s">
        <v>1398</v>
      </c>
      <c r="I171" t="str">
        <f t="shared" si="8"/>
        <v>N/A</v>
      </c>
      <c r="J171">
        <f t="shared" si="9"/>
        <v>329310000</v>
      </c>
      <c r="K171">
        <f t="shared" si="10"/>
        <v>290350000</v>
      </c>
      <c r="L171">
        <f t="shared" si="11"/>
        <v>271510000</v>
      </c>
      <c r="M171">
        <f t="shared" si="12"/>
        <v>308180000</v>
      </c>
      <c r="N171">
        <f t="shared" si="13"/>
        <v>328600000</v>
      </c>
    </row>
    <row r="172" spans="1:14" x14ac:dyDescent="0.3">
      <c r="A172" s="1">
        <v>11</v>
      </c>
      <c r="B172" t="s">
        <v>1399</v>
      </c>
      <c r="C172" t="s">
        <v>1400</v>
      </c>
      <c r="D172" t="s">
        <v>1401</v>
      </c>
      <c r="E172" t="s">
        <v>1402</v>
      </c>
      <c r="F172" t="s">
        <v>1403</v>
      </c>
      <c r="G172" t="s">
        <v>1404</v>
      </c>
      <c r="I172" t="str">
        <f t="shared" si="8"/>
        <v>N/A</v>
      </c>
      <c r="J172">
        <f t="shared" si="9"/>
        <v>288570000</v>
      </c>
      <c r="K172">
        <f t="shared" si="10"/>
        <v>244720000</v>
      </c>
      <c r="L172">
        <f t="shared" si="11"/>
        <v>223110000</v>
      </c>
      <c r="M172">
        <f t="shared" si="12"/>
        <v>259339999.99999997</v>
      </c>
      <c r="N172">
        <f t="shared" si="13"/>
        <v>281740000</v>
      </c>
    </row>
    <row r="173" spans="1:14" x14ac:dyDescent="0.3">
      <c r="A173" s="1">
        <v>12</v>
      </c>
      <c r="B173" t="s">
        <v>1405</v>
      </c>
      <c r="C173" t="s">
        <v>1406</v>
      </c>
      <c r="D173" t="s">
        <v>1407</v>
      </c>
      <c r="E173" t="s">
        <v>1408</v>
      </c>
      <c r="F173" t="s">
        <v>1409</v>
      </c>
      <c r="G173" t="s">
        <v>1410</v>
      </c>
      <c r="I173" t="str">
        <f t="shared" si="8"/>
        <v>N/A</v>
      </c>
      <c r="J173">
        <f t="shared" si="9"/>
        <v>23210000</v>
      </c>
      <c r="K173">
        <f t="shared" si="10"/>
        <v>21740000</v>
      </c>
      <c r="L173">
        <f t="shared" si="11"/>
        <v>32330000</v>
      </c>
      <c r="M173">
        <f t="shared" si="12"/>
        <v>21440000</v>
      </c>
      <c r="N173">
        <f t="shared" si="13"/>
        <v>22800000</v>
      </c>
    </row>
    <row r="174" spans="1:14" x14ac:dyDescent="0.3">
      <c r="A174" s="1">
        <v>13</v>
      </c>
      <c r="B174" t="s">
        <v>1411</v>
      </c>
      <c r="C174" t="s">
        <v>1412</v>
      </c>
      <c r="D174" t="s">
        <v>1413</v>
      </c>
      <c r="E174" t="s">
        <v>1414</v>
      </c>
      <c r="F174" t="s">
        <v>1415</v>
      </c>
      <c r="G174" t="s">
        <v>1416</v>
      </c>
      <c r="I174" t="str">
        <f t="shared" si="8"/>
        <v>N/A</v>
      </c>
      <c r="J174">
        <f t="shared" si="9"/>
        <v>698140000</v>
      </c>
      <c r="K174">
        <f t="shared" si="10"/>
        <v>685710000</v>
      </c>
      <c r="L174">
        <f t="shared" si="11"/>
        <v>693260000</v>
      </c>
      <c r="M174">
        <f t="shared" si="12"/>
        <v>706750000</v>
      </c>
      <c r="N174">
        <f t="shared" si="13"/>
        <v>710400000</v>
      </c>
    </row>
    <row r="175" spans="1:14" x14ac:dyDescent="0.3">
      <c r="A175" s="1">
        <v>14</v>
      </c>
      <c r="B175" t="s">
        <v>1417</v>
      </c>
      <c r="C175" t="s">
        <v>1418</v>
      </c>
      <c r="D175" t="s">
        <v>1419</v>
      </c>
      <c r="E175" t="s">
        <v>1420</v>
      </c>
      <c r="F175" t="s">
        <v>1421</v>
      </c>
      <c r="G175" t="s">
        <v>1422</v>
      </c>
      <c r="I175" t="str">
        <f t="shared" si="8"/>
        <v>N/A</v>
      </c>
      <c r="J175">
        <f t="shared" si="9"/>
        <v>381400000</v>
      </c>
      <c r="K175">
        <f t="shared" si="10"/>
        <v>408020000</v>
      </c>
      <c r="L175">
        <f t="shared" si="11"/>
        <v>400400000</v>
      </c>
      <c r="M175">
        <f t="shared" si="12"/>
        <v>415740000</v>
      </c>
      <c r="N175">
        <f t="shared" si="13"/>
        <v>428840000</v>
      </c>
    </row>
    <row r="176" spans="1:14" x14ac:dyDescent="0.3">
      <c r="A176" s="1">
        <v>15</v>
      </c>
      <c r="B176" t="s">
        <v>1423</v>
      </c>
      <c r="C176" t="s">
        <v>1424</v>
      </c>
      <c r="D176" t="s">
        <v>1425</v>
      </c>
      <c r="E176" t="s">
        <v>1426</v>
      </c>
      <c r="F176" t="s">
        <v>1427</v>
      </c>
      <c r="G176" t="s">
        <v>1428</v>
      </c>
      <c r="I176" t="str">
        <f t="shared" si="8"/>
        <v>N/A</v>
      </c>
      <c r="J176">
        <f t="shared" si="9"/>
        <v>84360000</v>
      </c>
      <c r="K176">
        <f t="shared" si="10"/>
        <v>84760000</v>
      </c>
      <c r="L176">
        <f t="shared" si="11"/>
        <v>82460000</v>
      </c>
      <c r="M176">
        <f t="shared" si="12"/>
        <v>84110000</v>
      </c>
      <c r="N176">
        <f t="shared" si="13"/>
        <v>77560000</v>
      </c>
    </row>
    <row r="177" spans="1:14" x14ac:dyDescent="0.3">
      <c r="A177" s="1">
        <v>16</v>
      </c>
      <c r="B177" t="s">
        <v>408</v>
      </c>
      <c r="C177" t="s">
        <v>1429</v>
      </c>
      <c r="D177" t="s">
        <v>1430</v>
      </c>
      <c r="E177" t="s">
        <v>1431</v>
      </c>
      <c r="F177" t="s">
        <v>1432</v>
      </c>
      <c r="G177" t="s">
        <v>1433</v>
      </c>
      <c r="I177" t="str">
        <f t="shared" si="8"/>
        <v>N/A</v>
      </c>
      <c r="J177">
        <f t="shared" si="9"/>
        <v>195800000</v>
      </c>
      <c r="K177">
        <f t="shared" si="10"/>
        <v>154750000</v>
      </c>
      <c r="L177">
        <f t="shared" si="11"/>
        <v>158170000</v>
      </c>
      <c r="M177">
        <f t="shared" si="12"/>
        <v>162930000</v>
      </c>
      <c r="N177">
        <f t="shared" si="13"/>
        <v>163060000</v>
      </c>
    </row>
    <row r="178" spans="1:14" x14ac:dyDescent="0.3">
      <c r="A178" s="1">
        <v>17</v>
      </c>
      <c r="B178" t="s">
        <v>1434</v>
      </c>
      <c r="C178" t="s">
        <v>1435</v>
      </c>
      <c r="D178" t="s">
        <v>1436</v>
      </c>
      <c r="E178" t="s">
        <v>1437</v>
      </c>
      <c r="F178" t="s">
        <v>1438</v>
      </c>
      <c r="G178" t="s">
        <v>1439</v>
      </c>
      <c r="I178" t="str">
        <f t="shared" si="8"/>
        <v>N/A</v>
      </c>
      <c r="J178">
        <f t="shared" si="9"/>
        <v>281170000</v>
      </c>
      <c r="K178">
        <f t="shared" si="10"/>
        <v>262480000.00000003</v>
      </c>
      <c r="L178">
        <f t="shared" si="11"/>
        <v>276050000</v>
      </c>
      <c r="M178">
        <f t="shared" si="12"/>
        <v>269790000</v>
      </c>
      <c r="N178">
        <f t="shared" si="13"/>
        <v>287600000</v>
      </c>
    </row>
    <row r="179" spans="1:14" x14ac:dyDescent="0.3">
      <c r="A179" s="1">
        <v>18</v>
      </c>
      <c r="B179" t="s">
        <v>1440</v>
      </c>
      <c r="C179" t="s">
        <v>332</v>
      </c>
      <c r="D179" t="s">
        <v>1441</v>
      </c>
      <c r="E179" t="s">
        <v>1442</v>
      </c>
      <c r="F179" t="s">
        <v>1157</v>
      </c>
      <c r="G179" t="s">
        <v>1443</v>
      </c>
      <c r="I179" t="str">
        <f t="shared" si="8"/>
        <v>N/A</v>
      </c>
      <c r="J179" t="str">
        <f t="shared" si="9"/>
        <v>N/A</v>
      </c>
      <c r="K179">
        <f t="shared" si="10"/>
        <v>-6.6500000000000004E-2</v>
      </c>
      <c r="L179">
        <f t="shared" si="11"/>
        <v>5.1700000000000003E-2</v>
      </c>
      <c r="M179">
        <f t="shared" si="12"/>
        <v>-2.2700000000000001E-2</v>
      </c>
      <c r="N179">
        <f t="shared" si="13"/>
        <v>6.6000000000000003E-2</v>
      </c>
    </row>
    <row r="180" spans="1:14" x14ac:dyDescent="0.3">
      <c r="A180" s="1">
        <v>19</v>
      </c>
      <c r="B180" t="s">
        <v>1444</v>
      </c>
      <c r="C180" t="s">
        <v>332</v>
      </c>
      <c r="D180" t="s">
        <v>332</v>
      </c>
      <c r="E180" t="s">
        <v>332</v>
      </c>
      <c r="F180" t="s">
        <v>332</v>
      </c>
      <c r="G180" t="s">
        <v>1445</v>
      </c>
      <c r="I180" t="str">
        <f t="shared" si="8"/>
        <v>N/A</v>
      </c>
      <c r="J180" t="str">
        <f t="shared" si="9"/>
        <v>N/A</v>
      </c>
      <c r="K180" t="str">
        <f t="shared" si="10"/>
        <v>N/A</v>
      </c>
      <c r="L180" t="str">
        <f t="shared" si="11"/>
        <v>N/A</v>
      </c>
      <c r="M180" t="str">
        <f t="shared" si="12"/>
        <v>N/A</v>
      </c>
      <c r="N180">
        <f t="shared" si="13"/>
        <v>0.24960000000000002</v>
      </c>
    </row>
    <row r="181" spans="1:14" x14ac:dyDescent="0.3">
      <c r="A181" s="1">
        <v>20</v>
      </c>
      <c r="B181" t="s">
        <v>1446</v>
      </c>
      <c r="C181" t="s">
        <v>1447</v>
      </c>
      <c r="D181" t="s">
        <v>1448</v>
      </c>
      <c r="E181" t="s">
        <v>332</v>
      </c>
      <c r="F181" t="s">
        <v>332</v>
      </c>
      <c r="G181" t="s">
        <v>332</v>
      </c>
      <c r="I181" t="str">
        <f t="shared" si="8"/>
        <v>N/A</v>
      </c>
      <c r="J181" t="str">
        <f t="shared" si="9"/>
        <v>(12.1M)</v>
      </c>
      <c r="K181">
        <f t="shared" si="10"/>
        <v>5410000</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1447</v>
      </c>
      <c r="D183" t="s">
        <v>1448</v>
      </c>
      <c r="E183" t="s">
        <v>332</v>
      </c>
      <c r="F183" t="s">
        <v>332</v>
      </c>
      <c r="G183" t="s">
        <v>332</v>
      </c>
      <c r="I183" t="str">
        <f t="shared" si="8"/>
        <v>N/A</v>
      </c>
      <c r="J183" t="str">
        <f t="shared" si="9"/>
        <v>(12.1M)</v>
      </c>
      <c r="K183">
        <f t="shared" si="10"/>
        <v>5410000</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1450</v>
      </c>
      <c r="D185" t="s">
        <v>332</v>
      </c>
      <c r="E185" t="s">
        <v>332</v>
      </c>
      <c r="F185" t="s">
        <v>332</v>
      </c>
      <c r="G185" t="s">
        <v>332</v>
      </c>
      <c r="I185" t="str">
        <f t="shared" si="8"/>
        <v>N/A</v>
      </c>
      <c r="J185">
        <f t="shared" si="9"/>
        <v>14610000</v>
      </c>
      <c r="K185" t="str">
        <f t="shared" si="10"/>
        <v>N/A</v>
      </c>
      <c r="L185" t="str">
        <f t="shared" si="11"/>
        <v>N/A</v>
      </c>
      <c r="M185" t="str">
        <f t="shared" si="12"/>
        <v>N/A</v>
      </c>
      <c r="N185" t="str">
        <f t="shared" si="13"/>
        <v>N/A</v>
      </c>
    </row>
    <row r="186" spans="1:14" x14ac:dyDescent="0.3">
      <c r="A186" s="1">
        <v>25</v>
      </c>
      <c r="B186" t="s">
        <v>441</v>
      </c>
      <c r="C186" t="s">
        <v>1451</v>
      </c>
      <c r="D186" t="s">
        <v>1452</v>
      </c>
      <c r="E186" t="s">
        <v>1437</v>
      </c>
      <c r="F186" t="s">
        <v>1438</v>
      </c>
      <c r="G186" t="s">
        <v>1439</v>
      </c>
      <c r="I186" t="str">
        <f t="shared" si="8"/>
        <v>N/A</v>
      </c>
      <c r="J186">
        <f t="shared" si="9"/>
        <v>254460000</v>
      </c>
      <c r="K186">
        <f t="shared" si="10"/>
        <v>267890000</v>
      </c>
      <c r="L186">
        <f t="shared" si="11"/>
        <v>276050000</v>
      </c>
      <c r="M186">
        <f t="shared" si="12"/>
        <v>269790000</v>
      </c>
      <c r="N186">
        <f t="shared" si="13"/>
        <v>287600000</v>
      </c>
    </row>
    <row r="187" spans="1:14" x14ac:dyDescent="0.3">
      <c r="A187" s="1">
        <v>26</v>
      </c>
      <c r="B187" t="s">
        <v>447</v>
      </c>
      <c r="C187" t="s">
        <v>332</v>
      </c>
      <c r="D187" t="s">
        <v>1453</v>
      </c>
      <c r="E187" t="s">
        <v>1454</v>
      </c>
      <c r="F187" t="s">
        <v>1157</v>
      </c>
      <c r="G187" t="s">
        <v>1443</v>
      </c>
      <c r="I187" t="str">
        <f t="shared" si="8"/>
        <v>N/A</v>
      </c>
      <c r="J187" t="str">
        <f t="shared" si="9"/>
        <v>N/A</v>
      </c>
      <c r="K187">
        <f t="shared" si="10"/>
        <v>5.2800000000000007E-2</v>
      </c>
      <c r="L187">
        <f t="shared" si="11"/>
        <v>3.04E-2</v>
      </c>
      <c r="M187">
        <f t="shared" si="12"/>
        <v>-2.2700000000000001E-2</v>
      </c>
      <c r="N187">
        <f t="shared" si="13"/>
        <v>6.6000000000000003E-2</v>
      </c>
    </row>
    <row r="188" spans="1:14" x14ac:dyDescent="0.3">
      <c r="A188" s="1">
        <v>27</v>
      </c>
      <c r="B188" t="s">
        <v>452</v>
      </c>
      <c r="C188" t="s">
        <v>332</v>
      </c>
      <c r="D188" t="s">
        <v>332</v>
      </c>
      <c r="E188" t="s">
        <v>332</v>
      </c>
      <c r="F188" t="s">
        <v>332</v>
      </c>
      <c r="G188" t="s">
        <v>1445</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0.24960000000000002</v>
      </c>
    </row>
    <row r="189" spans="1:14" x14ac:dyDescent="0.3">
      <c r="A189" s="1">
        <v>28</v>
      </c>
      <c r="B189" t="s">
        <v>1455</v>
      </c>
      <c r="C189" t="s">
        <v>1456</v>
      </c>
      <c r="D189" t="s">
        <v>1457</v>
      </c>
      <c r="E189" t="s">
        <v>1458</v>
      </c>
      <c r="F189" t="s">
        <v>1459</v>
      </c>
      <c r="G189" t="s">
        <v>1460</v>
      </c>
      <c r="I189" t="str">
        <f t="shared" si="14"/>
        <v>N/A</v>
      </c>
      <c r="J189">
        <f t="shared" si="15"/>
        <v>75490000</v>
      </c>
      <c r="K189">
        <f t="shared" si="16"/>
        <v>79200000</v>
      </c>
      <c r="L189">
        <f t="shared" si="17"/>
        <v>85540000</v>
      </c>
      <c r="M189">
        <f t="shared" si="18"/>
        <v>81490000</v>
      </c>
      <c r="N189">
        <f t="shared" si="19"/>
        <v>87320000</v>
      </c>
    </row>
    <row r="190" spans="1:14" x14ac:dyDescent="0.3">
      <c r="A190" s="1">
        <v>29</v>
      </c>
      <c r="B190" t="s">
        <v>1461</v>
      </c>
      <c r="C190" t="s">
        <v>1462</v>
      </c>
      <c r="D190" t="s">
        <v>1463</v>
      </c>
      <c r="E190" t="s">
        <v>1464</v>
      </c>
      <c r="F190" t="s">
        <v>1465</v>
      </c>
      <c r="G190" t="s">
        <v>1466</v>
      </c>
      <c r="I190" t="str">
        <f t="shared" si="14"/>
        <v>N/A</v>
      </c>
      <c r="J190">
        <f t="shared" si="15"/>
        <v>19720000</v>
      </c>
      <c r="K190">
        <f t="shared" si="16"/>
        <v>50630000</v>
      </c>
      <c r="L190">
        <f t="shared" si="17"/>
        <v>74650000</v>
      </c>
      <c r="M190">
        <f t="shared" si="18"/>
        <v>85010000</v>
      </c>
      <c r="N190">
        <f t="shared" si="19"/>
        <v>76670000</v>
      </c>
    </row>
    <row r="191" spans="1:14" x14ac:dyDescent="0.3">
      <c r="A191" s="1">
        <v>30</v>
      </c>
      <c r="B191" t="s">
        <v>1467</v>
      </c>
      <c r="C191" t="s">
        <v>462</v>
      </c>
      <c r="D191" t="s">
        <v>1468</v>
      </c>
      <c r="E191" t="s">
        <v>1469</v>
      </c>
      <c r="F191" t="s">
        <v>332</v>
      </c>
      <c r="G191" t="s">
        <v>332</v>
      </c>
      <c r="I191" t="str">
        <f t="shared" si="14"/>
        <v>N/A</v>
      </c>
      <c r="J191">
        <f t="shared" si="15"/>
        <v>1470000</v>
      </c>
      <c r="K191">
        <f t="shared" si="16"/>
        <v>2650000</v>
      </c>
      <c r="L191">
        <f t="shared" si="17"/>
        <v>1000000</v>
      </c>
      <c r="M191" t="str">
        <f t="shared" si="18"/>
        <v>N/A</v>
      </c>
      <c r="N191" t="str">
        <f t="shared" si="19"/>
        <v>N/A</v>
      </c>
    </row>
    <row r="192" spans="1:14" x14ac:dyDescent="0.3">
      <c r="A192" s="1">
        <v>31</v>
      </c>
      <c r="B192" t="s">
        <v>1470</v>
      </c>
      <c r="C192" t="s">
        <v>1471</v>
      </c>
      <c r="D192" t="s">
        <v>1472</v>
      </c>
      <c r="E192" t="s">
        <v>1473</v>
      </c>
      <c r="F192" t="s">
        <v>1474</v>
      </c>
      <c r="G192" t="s">
        <v>1475</v>
      </c>
      <c r="I192" t="str">
        <f t="shared" si="14"/>
        <v>N/A</v>
      </c>
      <c r="J192">
        <f t="shared" si="15"/>
        <v>41910000</v>
      </c>
      <c r="K192">
        <f t="shared" si="16"/>
        <v>16410000</v>
      </c>
      <c r="L192" t="str">
        <f t="shared" si="17"/>
        <v>(805,000)</v>
      </c>
      <c r="M192" t="str">
        <f t="shared" si="18"/>
        <v>(3.52M)</v>
      </c>
      <c r="N192">
        <f t="shared" si="19"/>
        <v>10660000</v>
      </c>
    </row>
    <row r="193" spans="1:14" x14ac:dyDescent="0.3">
      <c r="A193" s="1">
        <v>32</v>
      </c>
      <c r="B193" t="s">
        <v>1476</v>
      </c>
      <c r="C193" t="s">
        <v>1477</v>
      </c>
      <c r="D193" t="s">
        <v>1478</v>
      </c>
      <c r="E193" t="s">
        <v>1479</v>
      </c>
      <c r="F193" t="s">
        <v>332</v>
      </c>
      <c r="G193" t="s">
        <v>332</v>
      </c>
      <c r="I193" t="str">
        <f t="shared" si="14"/>
        <v>N/A</v>
      </c>
      <c r="J193">
        <f t="shared" si="15"/>
        <v>12390000</v>
      </c>
      <c r="K193">
        <f t="shared" si="16"/>
        <v>9510000</v>
      </c>
      <c r="L193">
        <f t="shared" si="17"/>
        <v>10700000</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1480</v>
      </c>
      <c r="D196" t="s">
        <v>1481</v>
      </c>
      <c r="E196" t="s">
        <v>1482</v>
      </c>
      <c r="F196" t="s">
        <v>1483</v>
      </c>
      <c r="G196" t="s">
        <v>1484</v>
      </c>
      <c r="I196" t="str">
        <f t="shared" si="14"/>
        <v>N/A</v>
      </c>
      <c r="J196" t="str">
        <f t="shared" si="15"/>
        <v>(762,000)</v>
      </c>
      <c r="K196" t="str">
        <f t="shared" si="16"/>
        <v>(1.44M)</v>
      </c>
      <c r="L196" t="str">
        <f t="shared" si="17"/>
        <v>(1.74M)</v>
      </c>
      <c r="M196" t="str">
        <f t="shared" si="18"/>
        <v>(1.87M)</v>
      </c>
      <c r="N196" t="str">
        <f t="shared" si="19"/>
        <v>(2.07M)</v>
      </c>
    </row>
    <row r="197" spans="1:14" x14ac:dyDescent="0.3">
      <c r="A197" s="1">
        <v>36</v>
      </c>
      <c r="B197" t="s">
        <v>482</v>
      </c>
      <c r="C197" t="s">
        <v>1485</v>
      </c>
      <c r="D197" t="s">
        <v>1486</v>
      </c>
      <c r="E197" t="s">
        <v>1487</v>
      </c>
      <c r="F197" t="s">
        <v>1488</v>
      </c>
      <c r="G197" t="s">
        <v>1489</v>
      </c>
      <c r="I197" t="str">
        <f t="shared" si="14"/>
        <v>N/A</v>
      </c>
      <c r="J197">
        <f t="shared" si="15"/>
        <v>178210000</v>
      </c>
      <c r="K197">
        <f t="shared" si="16"/>
        <v>187260000</v>
      </c>
      <c r="L197">
        <f t="shared" si="17"/>
        <v>188770000</v>
      </c>
      <c r="M197">
        <f t="shared" si="18"/>
        <v>186430000</v>
      </c>
      <c r="N197">
        <f t="shared" si="19"/>
        <v>198210000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1485</v>
      </c>
      <c r="D199" t="s">
        <v>1486</v>
      </c>
      <c r="E199" t="s">
        <v>1487</v>
      </c>
      <c r="F199" t="s">
        <v>1488</v>
      </c>
      <c r="G199" t="s">
        <v>1489</v>
      </c>
      <c r="I199" t="str">
        <f t="shared" si="14"/>
        <v>N/A</v>
      </c>
      <c r="J199">
        <f t="shared" si="15"/>
        <v>178210000</v>
      </c>
      <c r="K199">
        <f t="shared" si="16"/>
        <v>187260000</v>
      </c>
      <c r="L199">
        <f t="shared" si="17"/>
        <v>188770000</v>
      </c>
      <c r="M199">
        <f t="shared" si="18"/>
        <v>186430000</v>
      </c>
      <c r="N199">
        <f t="shared" si="19"/>
        <v>198210000</v>
      </c>
    </row>
    <row r="200" spans="1:14" x14ac:dyDescent="0.3">
      <c r="A200" s="1">
        <v>39</v>
      </c>
      <c r="B200" t="s">
        <v>489</v>
      </c>
      <c r="C200" t="s">
        <v>332</v>
      </c>
      <c r="D200" t="s">
        <v>1490</v>
      </c>
      <c r="E200" t="s">
        <v>1491</v>
      </c>
      <c r="F200" t="s">
        <v>1492</v>
      </c>
      <c r="G200" t="s">
        <v>1493</v>
      </c>
      <c r="I200" t="str">
        <f t="shared" si="14"/>
        <v>N/A</v>
      </c>
      <c r="J200" t="str">
        <f t="shared" si="15"/>
        <v>N/A</v>
      </c>
      <c r="K200">
        <f t="shared" si="16"/>
        <v>5.0700000000000002E-2</v>
      </c>
      <c r="L200">
        <f t="shared" si="17"/>
        <v>8.1000000000000013E-3</v>
      </c>
      <c r="M200">
        <f t="shared" si="18"/>
        <v>-1.24E-2</v>
      </c>
      <c r="N200">
        <f t="shared" si="19"/>
        <v>6.3200000000000006E-2</v>
      </c>
    </row>
    <row r="201" spans="1:14" x14ac:dyDescent="0.3">
      <c r="A201" s="1">
        <v>40</v>
      </c>
      <c r="B201" t="s">
        <v>1494</v>
      </c>
      <c r="C201" t="s">
        <v>332</v>
      </c>
      <c r="D201" t="s">
        <v>332</v>
      </c>
      <c r="E201" t="s">
        <v>332</v>
      </c>
      <c r="F201" t="s">
        <v>332</v>
      </c>
      <c r="G201" t="s">
        <v>1495</v>
      </c>
      <c r="I201" t="str">
        <f t="shared" si="14"/>
        <v>N/A</v>
      </c>
      <c r="J201" t="str">
        <f t="shared" si="15"/>
        <v>N/A</v>
      </c>
      <c r="K201" t="str">
        <f t="shared" si="16"/>
        <v>N/A</v>
      </c>
      <c r="L201" t="str">
        <f t="shared" si="17"/>
        <v>N/A</v>
      </c>
      <c r="M201" t="str">
        <f t="shared" si="18"/>
        <v>N/A</v>
      </c>
      <c r="N201">
        <f t="shared" si="19"/>
        <v>0.17199999999999999</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1496</v>
      </c>
      <c r="D207" t="s">
        <v>1497</v>
      </c>
      <c r="E207" t="s">
        <v>442</v>
      </c>
      <c r="F207" t="s">
        <v>840</v>
      </c>
      <c r="G207" t="s">
        <v>1498</v>
      </c>
      <c r="I207" t="str">
        <f t="shared" si="14"/>
        <v>N/A</v>
      </c>
      <c r="J207">
        <f t="shared" si="15"/>
        <v>5200000</v>
      </c>
      <c r="K207">
        <f t="shared" si="16"/>
        <v>5160000</v>
      </c>
      <c r="L207">
        <f t="shared" si="17"/>
        <v>5000000</v>
      </c>
      <c r="M207">
        <f t="shared" si="18"/>
        <v>7160000</v>
      </c>
      <c r="N207">
        <f t="shared" si="19"/>
        <v>8900000</v>
      </c>
    </row>
    <row r="208" spans="1:14" x14ac:dyDescent="0.3">
      <c r="A208" s="1">
        <v>47</v>
      </c>
      <c r="B208" t="s">
        <v>502</v>
      </c>
      <c r="C208" t="s">
        <v>1499</v>
      </c>
      <c r="D208" t="s">
        <v>1500</v>
      </c>
      <c r="E208" t="s">
        <v>1501</v>
      </c>
      <c r="F208" t="s">
        <v>1502</v>
      </c>
      <c r="G208" t="s">
        <v>1503</v>
      </c>
      <c r="I208" t="str">
        <f t="shared" si="14"/>
        <v>N/A</v>
      </c>
      <c r="J208">
        <f t="shared" si="15"/>
        <v>173010000</v>
      </c>
      <c r="K208">
        <f t="shared" si="16"/>
        <v>182100000</v>
      </c>
      <c r="L208">
        <f t="shared" si="17"/>
        <v>183770000</v>
      </c>
      <c r="M208">
        <f t="shared" si="18"/>
        <v>179270000</v>
      </c>
      <c r="N208">
        <f t="shared" si="19"/>
        <v>189310000</v>
      </c>
    </row>
    <row r="209" spans="1:14" x14ac:dyDescent="0.3">
      <c r="A209" s="1">
        <v>48</v>
      </c>
      <c r="B209" t="s">
        <v>503</v>
      </c>
      <c r="C209" t="s">
        <v>1504</v>
      </c>
      <c r="D209" t="s">
        <v>110</v>
      </c>
      <c r="E209" t="s">
        <v>1200</v>
      </c>
      <c r="F209" t="s">
        <v>1505</v>
      </c>
      <c r="G209" t="s">
        <v>1506</v>
      </c>
      <c r="I209" t="str">
        <f t="shared" si="14"/>
        <v>pos_trend</v>
      </c>
      <c r="J209" t="str">
        <f t="shared" si="15"/>
        <v>1.00</v>
      </c>
      <c r="K209" t="str">
        <f t="shared" si="16"/>
        <v>1.10</v>
      </c>
      <c r="L209" t="str">
        <f t="shared" si="17"/>
        <v>1.17</v>
      </c>
      <c r="M209" t="str">
        <f t="shared" si="18"/>
        <v>1.20</v>
      </c>
      <c r="N209" t="str">
        <f t="shared" si="19"/>
        <v>1.27</v>
      </c>
    </row>
    <row r="210" spans="1:14" x14ac:dyDescent="0.3">
      <c r="A210" s="1">
        <v>49</v>
      </c>
      <c r="B210" t="s">
        <v>509</v>
      </c>
      <c r="C210" t="s">
        <v>332</v>
      </c>
      <c r="D210" t="s">
        <v>258</v>
      </c>
      <c r="E210" t="s">
        <v>1507</v>
      </c>
      <c r="F210" t="s">
        <v>1508</v>
      </c>
      <c r="G210" t="s">
        <v>1509</v>
      </c>
      <c r="I210" t="str">
        <f t="shared" si="14"/>
        <v>N/A</v>
      </c>
      <c r="J210" t="str">
        <f t="shared" si="15"/>
        <v>N/A</v>
      </c>
      <c r="K210">
        <f t="shared" si="16"/>
        <v>0.1</v>
      </c>
      <c r="L210">
        <f t="shared" si="17"/>
        <v>6.3600000000000004E-2</v>
      </c>
      <c r="M210">
        <f t="shared" si="18"/>
        <v>2.5600000000000001E-2</v>
      </c>
      <c r="N210">
        <f t="shared" si="19"/>
        <v>5.8300000000000005E-2</v>
      </c>
    </row>
    <row r="211" spans="1:14" x14ac:dyDescent="0.3">
      <c r="A211" s="1">
        <v>50</v>
      </c>
      <c r="B211" t="s">
        <v>514</v>
      </c>
      <c r="C211" t="s">
        <v>1510</v>
      </c>
      <c r="D211" t="s">
        <v>1511</v>
      </c>
      <c r="E211" t="s">
        <v>1512</v>
      </c>
      <c r="F211" t="s">
        <v>1513</v>
      </c>
      <c r="G211" t="s">
        <v>1514</v>
      </c>
      <c r="I211" t="str">
        <f t="shared" si="14"/>
        <v>neg_trend</v>
      </c>
      <c r="J211">
        <f t="shared" si="15"/>
        <v>172260000</v>
      </c>
      <c r="K211">
        <f t="shared" si="16"/>
        <v>165580000</v>
      </c>
      <c r="L211">
        <f t="shared" si="17"/>
        <v>157290000</v>
      </c>
      <c r="M211">
        <f t="shared" si="18"/>
        <v>149350000</v>
      </c>
      <c r="N211">
        <f t="shared" si="19"/>
        <v>148770000</v>
      </c>
    </row>
    <row r="212" spans="1:14" x14ac:dyDescent="0.3">
      <c r="A212" s="1">
        <v>51</v>
      </c>
      <c r="B212" t="s">
        <v>519</v>
      </c>
      <c r="C212" t="s">
        <v>1504</v>
      </c>
      <c r="D212" t="s">
        <v>110</v>
      </c>
      <c r="E212" t="s">
        <v>1515</v>
      </c>
      <c r="F212" t="s">
        <v>1516</v>
      </c>
      <c r="G212" t="s">
        <v>505</v>
      </c>
      <c r="I212" t="str">
        <f t="shared" si="14"/>
        <v>pos_trend</v>
      </c>
      <c r="J212" t="str">
        <f t="shared" si="15"/>
        <v>1.00</v>
      </c>
      <c r="K212" t="str">
        <f t="shared" si="16"/>
        <v>1.10</v>
      </c>
      <c r="L212" t="str">
        <f t="shared" si="17"/>
        <v>1.16</v>
      </c>
      <c r="M212" t="str">
        <f t="shared" si="18"/>
        <v>1.19</v>
      </c>
      <c r="N212" t="str">
        <f t="shared" si="19"/>
        <v>1.26</v>
      </c>
    </row>
    <row r="213" spans="1:14" x14ac:dyDescent="0.3">
      <c r="A213" s="1">
        <v>52</v>
      </c>
      <c r="B213" t="s">
        <v>525</v>
      </c>
      <c r="C213" t="s">
        <v>332</v>
      </c>
      <c r="D213" t="s">
        <v>258</v>
      </c>
      <c r="E213" t="s">
        <v>1517</v>
      </c>
      <c r="F213" t="s">
        <v>1518</v>
      </c>
      <c r="G213" t="s">
        <v>1519</v>
      </c>
      <c r="I213" t="str">
        <f t="shared" si="14"/>
        <v>N/A</v>
      </c>
      <c r="J213" t="str">
        <f t="shared" si="15"/>
        <v>N/A</v>
      </c>
      <c r="K213">
        <f t="shared" si="16"/>
        <v>0.1</v>
      </c>
      <c r="L213">
        <f t="shared" si="17"/>
        <v>5.45E-2</v>
      </c>
      <c r="M213">
        <f t="shared" si="18"/>
        <v>2.5899999999999999E-2</v>
      </c>
      <c r="N213">
        <f t="shared" si="19"/>
        <v>5.8799999999999998E-2</v>
      </c>
    </row>
    <row r="214" spans="1:14" x14ac:dyDescent="0.3">
      <c r="A214" s="1">
        <v>53</v>
      </c>
      <c r="B214" t="s">
        <v>530</v>
      </c>
      <c r="C214" t="s">
        <v>1520</v>
      </c>
      <c r="D214" t="s">
        <v>1521</v>
      </c>
      <c r="E214" t="s">
        <v>1522</v>
      </c>
      <c r="F214" t="s">
        <v>1523</v>
      </c>
      <c r="G214" t="s">
        <v>1524</v>
      </c>
      <c r="I214" t="str">
        <f t="shared" si="14"/>
        <v>neg_trend</v>
      </c>
      <c r="J214">
        <f t="shared" si="15"/>
        <v>172360000</v>
      </c>
      <c r="K214">
        <f t="shared" si="16"/>
        <v>165800000</v>
      </c>
      <c r="L214">
        <f t="shared" si="17"/>
        <v>158250000</v>
      </c>
      <c r="M214">
        <f t="shared" si="18"/>
        <v>150600000</v>
      </c>
      <c r="N214">
        <f t="shared" si="19"/>
        <v>149960000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1526</v>
      </c>
      <c r="D217" t="s">
        <v>1527</v>
      </c>
      <c r="E217" t="s">
        <v>1528</v>
      </c>
      <c r="F217" t="s">
        <v>1529</v>
      </c>
      <c r="G217" t="s">
        <v>1530</v>
      </c>
      <c r="I217" t="str">
        <f t="shared" si="14"/>
        <v>N/A</v>
      </c>
      <c r="J217">
        <f t="shared" si="15"/>
        <v>563300000</v>
      </c>
      <c r="K217">
        <f t="shared" si="16"/>
        <v>455480000</v>
      </c>
      <c r="L217">
        <f t="shared" si="17"/>
        <v>444110000</v>
      </c>
      <c r="M217">
        <f t="shared" si="18"/>
        <v>374920000</v>
      </c>
      <c r="N217">
        <f t="shared" si="19"/>
        <v>446560000</v>
      </c>
    </row>
    <row r="218" spans="1:14" x14ac:dyDescent="0.3">
      <c r="A218" s="1">
        <v>1</v>
      </c>
      <c r="B218" t="s">
        <v>1531</v>
      </c>
      <c r="C218" t="s">
        <v>332</v>
      </c>
      <c r="D218" t="s">
        <v>1532</v>
      </c>
      <c r="E218" t="s">
        <v>1533</v>
      </c>
      <c r="F218" t="s">
        <v>1534</v>
      </c>
      <c r="G218" t="s">
        <v>1535</v>
      </c>
      <c r="I218" t="str">
        <f t="shared" si="14"/>
        <v>N/A</v>
      </c>
      <c r="J218" t="str">
        <f t="shared" si="15"/>
        <v>N/A</v>
      </c>
      <c r="K218">
        <f t="shared" si="16"/>
        <v>-0.19140000000000001</v>
      </c>
      <c r="L218">
        <f t="shared" si="17"/>
        <v>-2.5000000000000001E-2</v>
      </c>
      <c r="M218">
        <f t="shared" si="18"/>
        <v>-0.15579999999999999</v>
      </c>
      <c r="N218">
        <f t="shared" si="19"/>
        <v>0.19109999999999999</v>
      </c>
    </row>
    <row r="219" spans="1:14" x14ac:dyDescent="0.3">
      <c r="A219" s="1">
        <v>2</v>
      </c>
      <c r="B219" t="s">
        <v>1536</v>
      </c>
      <c r="C219" t="s">
        <v>1537</v>
      </c>
      <c r="D219" t="s">
        <v>1538</v>
      </c>
      <c r="E219" t="s">
        <v>1539</v>
      </c>
      <c r="F219" t="s">
        <v>1540</v>
      </c>
      <c r="G219" t="s">
        <v>1541</v>
      </c>
      <c r="I219" t="str">
        <f t="shared" si="14"/>
        <v>N/A</v>
      </c>
      <c r="J219">
        <f t="shared" si="15"/>
        <v>5640000000</v>
      </c>
      <c r="K219">
        <f t="shared" si="16"/>
        <v>5900000000</v>
      </c>
      <c r="L219">
        <f t="shared" si="17"/>
        <v>6800000000</v>
      </c>
      <c r="M219">
        <f t="shared" si="18"/>
        <v>6540000000</v>
      </c>
      <c r="N219">
        <f t="shared" si="19"/>
        <v>6460000000</v>
      </c>
    </row>
    <row r="220" spans="1:14" x14ac:dyDescent="0.3">
      <c r="A220" s="1">
        <v>3</v>
      </c>
      <c r="B220" t="s">
        <v>1542</v>
      </c>
      <c r="C220" t="s">
        <v>1543</v>
      </c>
      <c r="D220" t="s">
        <v>1544</v>
      </c>
      <c r="E220" t="s">
        <v>1545</v>
      </c>
      <c r="F220" t="s">
        <v>1546</v>
      </c>
      <c r="G220" t="s">
        <v>1547</v>
      </c>
      <c r="I220" t="str">
        <f t="shared" si="14"/>
        <v>N/A</v>
      </c>
      <c r="J220">
        <f t="shared" si="15"/>
        <v>70710000</v>
      </c>
      <c r="K220">
        <f t="shared" si="16"/>
        <v>43730000</v>
      </c>
      <c r="L220">
        <f t="shared" si="17"/>
        <v>35160000</v>
      </c>
      <c r="M220">
        <f t="shared" si="18"/>
        <v>32189999.999999996</v>
      </c>
      <c r="N220">
        <f t="shared" si="19"/>
        <v>52400000</v>
      </c>
    </row>
    <row r="221" spans="1:14" x14ac:dyDescent="0.3">
      <c r="A221" s="1">
        <v>4</v>
      </c>
      <c r="B221" t="s">
        <v>1548</v>
      </c>
      <c r="C221" t="s">
        <v>1549</v>
      </c>
      <c r="D221" t="s">
        <v>1178</v>
      </c>
      <c r="E221" t="s">
        <v>1550</v>
      </c>
      <c r="F221" t="s">
        <v>1551</v>
      </c>
      <c r="G221" t="s">
        <v>1552</v>
      </c>
      <c r="I221" t="str">
        <f t="shared" si="14"/>
        <v>N/A</v>
      </c>
      <c r="J221">
        <f t="shared" si="15"/>
        <v>27140000</v>
      </c>
      <c r="K221">
        <f t="shared" si="16"/>
        <v>20750000</v>
      </c>
      <c r="L221">
        <f t="shared" si="17"/>
        <v>16030000.000000002</v>
      </c>
      <c r="M221">
        <f t="shared" si="18"/>
        <v>19000000</v>
      </c>
      <c r="N221">
        <f t="shared" si="19"/>
        <v>46500000</v>
      </c>
    </row>
    <row r="222" spans="1:14" x14ac:dyDescent="0.3">
      <c r="A222" s="1">
        <v>5</v>
      </c>
      <c r="B222" t="s">
        <v>1553</v>
      </c>
      <c r="C222" t="s">
        <v>1549</v>
      </c>
      <c r="D222" t="s">
        <v>1178</v>
      </c>
      <c r="E222" t="s">
        <v>1550</v>
      </c>
      <c r="F222" t="s">
        <v>1551</v>
      </c>
      <c r="G222" t="s">
        <v>1552</v>
      </c>
      <c r="I222" t="str">
        <f t="shared" si="14"/>
        <v>N/A</v>
      </c>
      <c r="J222">
        <f t="shared" si="15"/>
        <v>27140000</v>
      </c>
      <c r="K222">
        <f t="shared" si="16"/>
        <v>20750000</v>
      </c>
      <c r="L222">
        <f t="shared" si="17"/>
        <v>16030000.000000002</v>
      </c>
      <c r="M222">
        <f t="shared" si="18"/>
        <v>19000000</v>
      </c>
      <c r="N222">
        <f t="shared" si="19"/>
        <v>46500000</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1469</v>
      </c>
      <c r="D224" t="s">
        <v>1469</v>
      </c>
      <c r="E224" t="s">
        <v>1556</v>
      </c>
      <c r="F224" t="s">
        <v>1557</v>
      </c>
      <c r="G224" t="s">
        <v>1469</v>
      </c>
      <c r="I224" t="str">
        <f t="shared" si="14"/>
        <v>N/A</v>
      </c>
      <c r="J224">
        <f t="shared" si="15"/>
        <v>1000000</v>
      </c>
      <c r="K224">
        <f t="shared" si="16"/>
        <v>1000000</v>
      </c>
      <c r="L224" t="str">
        <f t="shared" si="17"/>
        <v>998000</v>
      </c>
      <c r="M224" t="str">
        <f t="shared" si="18"/>
        <v>997000</v>
      </c>
      <c r="N224">
        <f t="shared" si="19"/>
        <v>1000000</v>
      </c>
    </row>
    <row r="225" spans="1:14" x14ac:dyDescent="0.3">
      <c r="A225" s="1">
        <v>8</v>
      </c>
      <c r="B225" t="s">
        <v>1558</v>
      </c>
      <c r="C225" t="s">
        <v>1559</v>
      </c>
      <c r="D225" t="s">
        <v>1560</v>
      </c>
      <c r="E225" t="s">
        <v>1561</v>
      </c>
      <c r="F225" t="s">
        <v>1562</v>
      </c>
      <c r="G225" t="s">
        <v>1563</v>
      </c>
      <c r="I225" t="str">
        <f t="shared" si="14"/>
        <v>N/A</v>
      </c>
      <c r="J225">
        <f t="shared" si="15"/>
        <v>166770000</v>
      </c>
      <c r="K225">
        <f t="shared" si="16"/>
        <v>181250000</v>
      </c>
      <c r="L225">
        <f t="shared" si="17"/>
        <v>189110000</v>
      </c>
      <c r="M225">
        <f t="shared" si="18"/>
        <v>147240000</v>
      </c>
      <c r="N225">
        <f t="shared" si="19"/>
        <v>140000000</v>
      </c>
    </row>
    <row r="226" spans="1:14" x14ac:dyDescent="0.3">
      <c r="A226" s="1">
        <v>9</v>
      </c>
      <c r="B226" t="s">
        <v>1564</v>
      </c>
      <c r="C226" t="s">
        <v>1565</v>
      </c>
      <c r="D226" t="s">
        <v>1566</v>
      </c>
      <c r="E226" t="s">
        <v>1567</v>
      </c>
      <c r="F226" t="s">
        <v>1568</v>
      </c>
      <c r="G226" t="s">
        <v>1569</v>
      </c>
      <c r="I226" t="str">
        <f t="shared" si="14"/>
        <v>pos_trend</v>
      </c>
      <c r="J226">
        <f t="shared" si="15"/>
        <v>841070000</v>
      </c>
      <c r="K226">
        <f t="shared" si="16"/>
        <v>851290000</v>
      </c>
      <c r="L226">
        <f t="shared" si="17"/>
        <v>987130000</v>
      </c>
      <c r="M226">
        <f t="shared" si="18"/>
        <v>1040000000</v>
      </c>
      <c r="N226">
        <f t="shared" si="19"/>
        <v>1150000000</v>
      </c>
    </row>
    <row r="227" spans="1:14" x14ac:dyDescent="0.3">
      <c r="A227" s="1">
        <v>10</v>
      </c>
      <c r="B227" t="s">
        <v>1570</v>
      </c>
      <c r="C227" t="s">
        <v>1571</v>
      </c>
      <c r="D227" t="s">
        <v>1572</v>
      </c>
      <c r="E227" t="s">
        <v>1573</v>
      </c>
      <c r="F227" t="s">
        <v>1574</v>
      </c>
      <c r="G227" t="s">
        <v>1575</v>
      </c>
      <c r="I227" t="str">
        <f t="shared" si="14"/>
        <v>N/A</v>
      </c>
      <c r="J227">
        <f t="shared" si="15"/>
        <v>4030000000.0000005</v>
      </c>
      <c r="K227">
        <f t="shared" si="16"/>
        <v>4510000000</v>
      </c>
      <c r="L227">
        <f t="shared" si="17"/>
        <v>4810000000</v>
      </c>
      <c r="M227">
        <f t="shared" si="18"/>
        <v>5090000000</v>
      </c>
      <c r="N227">
        <f t="shared" si="19"/>
        <v>4800000000</v>
      </c>
    </row>
    <row r="228" spans="1:14" x14ac:dyDescent="0.3">
      <c r="A228" s="1">
        <v>11</v>
      </c>
      <c r="B228" t="s">
        <v>1576</v>
      </c>
      <c r="C228" t="s">
        <v>1577</v>
      </c>
      <c r="D228" t="s">
        <v>1578</v>
      </c>
      <c r="E228" t="s">
        <v>1579</v>
      </c>
      <c r="F228" t="s">
        <v>1580</v>
      </c>
      <c r="G228" t="s">
        <v>1581</v>
      </c>
      <c r="I228" t="str">
        <f t="shared" si="14"/>
        <v>N/A</v>
      </c>
      <c r="J228">
        <f t="shared" si="15"/>
        <v>92100000</v>
      </c>
      <c r="K228">
        <f t="shared" si="16"/>
        <v>94520000</v>
      </c>
      <c r="L228">
        <f t="shared" si="17"/>
        <v>33159999.999999996</v>
      </c>
      <c r="M228">
        <f t="shared" si="18"/>
        <v>4770000</v>
      </c>
      <c r="N228">
        <f t="shared" si="19"/>
        <v>4800000</v>
      </c>
    </row>
    <row r="229" spans="1:14" x14ac:dyDescent="0.3">
      <c r="A229" s="1">
        <v>12</v>
      </c>
      <c r="B229" t="s">
        <v>1582</v>
      </c>
      <c r="C229" t="s">
        <v>1583</v>
      </c>
      <c r="D229" t="s">
        <v>1584</v>
      </c>
      <c r="E229" t="s">
        <v>1585</v>
      </c>
      <c r="F229" t="s">
        <v>1586</v>
      </c>
      <c r="G229" t="s">
        <v>1587</v>
      </c>
      <c r="I229" t="str">
        <f t="shared" si="14"/>
        <v>N/A</v>
      </c>
      <c r="J229">
        <f t="shared" si="15"/>
        <v>408840000</v>
      </c>
      <c r="K229">
        <f t="shared" si="16"/>
        <v>190760000</v>
      </c>
      <c r="L229">
        <f t="shared" si="17"/>
        <v>726860000</v>
      </c>
      <c r="M229">
        <f t="shared" si="18"/>
        <v>204680000</v>
      </c>
      <c r="N229">
        <f t="shared" si="19"/>
        <v>269660000</v>
      </c>
    </row>
    <row r="230" spans="1:14" x14ac:dyDescent="0.3">
      <c r="A230" s="1">
        <v>13</v>
      </c>
      <c r="B230" t="s">
        <v>1588</v>
      </c>
      <c r="C230" t="s">
        <v>332</v>
      </c>
      <c r="D230" t="s">
        <v>1589</v>
      </c>
      <c r="E230" t="s">
        <v>1590</v>
      </c>
      <c r="F230" t="s">
        <v>1591</v>
      </c>
      <c r="G230" t="s">
        <v>1592</v>
      </c>
      <c r="I230" t="str">
        <f t="shared" si="14"/>
        <v>N/A</v>
      </c>
      <c r="J230" t="str">
        <f t="shared" si="15"/>
        <v>N/A</v>
      </c>
      <c r="K230">
        <f t="shared" si="16"/>
        <v>4.5199999999999997E-2</v>
      </c>
      <c r="L230">
        <f t="shared" si="17"/>
        <v>0.1527</v>
      </c>
      <c r="M230">
        <f t="shared" si="18"/>
        <v>-3.78E-2</v>
      </c>
      <c r="N230">
        <f t="shared" si="19"/>
        <v>-1.17E-2</v>
      </c>
    </row>
    <row r="231" spans="1:14" x14ac:dyDescent="0.3">
      <c r="A231" s="1">
        <v>14</v>
      </c>
      <c r="B231" t="s">
        <v>1593</v>
      </c>
      <c r="C231" t="s">
        <v>1594</v>
      </c>
      <c r="D231" t="s">
        <v>1595</v>
      </c>
      <c r="E231" t="s">
        <v>1596</v>
      </c>
      <c r="F231" t="s">
        <v>1597</v>
      </c>
      <c r="G231" t="s">
        <v>1598</v>
      </c>
      <c r="I231" t="str">
        <f t="shared" si="14"/>
        <v>pos_trend</v>
      </c>
      <c r="J231">
        <f t="shared" si="15"/>
        <v>15110000000</v>
      </c>
      <c r="K231">
        <f t="shared" si="16"/>
        <v>15630000000</v>
      </c>
      <c r="L231">
        <f t="shared" si="17"/>
        <v>17330000000</v>
      </c>
      <c r="M231">
        <f t="shared" si="18"/>
        <v>18440000000</v>
      </c>
      <c r="N231">
        <f t="shared" si="19"/>
        <v>19780000000</v>
      </c>
    </row>
    <row r="232" spans="1:14" x14ac:dyDescent="0.3">
      <c r="A232" s="1">
        <v>15</v>
      </c>
      <c r="B232" t="s">
        <v>1599</v>
      </c>
      <c r="C232" t="s">
        <v>1600</v>
      </c>
      <c r="D232" t="s">
        <v>1601</v>
      </c>
      <c r="E232" t="s">
        <v>1602</v>
      </c>
      <c r="F232" t="s">
        <v>1603</v>
      </c>
      <c r="G232" t="s">
        <v>1604</v>
      </c>
      <c r="I232" t="str">
        <f t="shared" si="14"/>
        <v>pos_trend</v>
      </c>
      <c r="J232">
        <f t="shared" si="15"/>
        <v>15410000000</v>
      </c>
      <c r="K232">
        <f t="shared" si="16"/>
        <v>15900000000</v>
      </c>
      <c r="L232">
        <f t="shared" si="17"/>
        <v>17590000000</v>
      </c>
      <c r="M232">
        <f t="shared" si="18"/>
        <v>18710000000</v>
      </c>
      <c r="N232">
        <f t="shared" si="19"/>
        <v>20050000000</v>
      </c>
    </row>
    <row r="233" spans="1:14" x14ac:dyDescent="0.3">
      <c r="A233" s="1">
        <v>16</v>
      </c>
      <c r="B233" t="s">
        <v>1605</v>
      </c>
      <c r="C233" t="s">
        <v>1606</v>
      </c>
      <c r="D233" t="s">
        <v>1607</v>
      </c>
      <c r="E233" t="s">
        <v>1608</v>
      </c>
      <c r="F233" t="s">
        <v>1609</v>
      </c>
      <c r="G233" t="s">
        <v>1610</v>
      </c>
      <c r="I233" t="str">
        <f t="shared" si="14"/>
        <v>pos_trend</v>
      </c>
      <c r="J233">
        <f t="shared" si="15"/>
        <v>4500000000</v>
      </c>
      <c r="K233">
        <f t="shared" si="16"/>
        <v>4820000000</v>
      </c>
      <c r="L233">
        <f t="shared" si="17"/>
        <v>5910000000</v>
      </c>
      <c r="M233">
        <f t="shared" si="18"/>
        <v>6190000000</v>
      </c>
      <c r="N233">
        <f t="shared" si="19"/>
        <v>6490000000</v>
      </c>
    </row>
    <row r="234" spans="1:14" x14ac:dyDescent="0.3">
      <c r="A234" s="1">
        <v>17</v>
      </c>
      <c r="B234" t="s">
        <v>1611</v>
      </c>
      <c r="C234" t="s">
        <v>1612</v>
      </c>
      <c r="D234" t="s">
        <v>1613</v>
      </c>
      <c r="E234" t="s">
        <v>1614</v>
      </c>
      <c r="F234" t="s">
        <v>1615</v>
      </c>
      <c r="G234" t="s">
        <v>1616</v>
      </c>
      <c r="I234" t="str">
        <f t="shared" si="14"/>
        <v>neg_trend</v>
      </c>
      <c r="J234">
        <f t="shared" si="15"/>
        <v>2690000000</v>
      </c>
      <c r="K234">
        <f t="shared" si="16"/>
        <v>2230000000</v>
      </c>
      <c r="L234">
        <f t="shared" si="17"/>
        <v>2089999999.9999998</v>
      </c>
      <c r="M234">
        <f t="shared" si="18"/>
        <v>1430000000</v>
      </c>
      <c r="N234">
        <f t="shared" si="19"/>
        <v>1330000000</v>
      </c>
    </row>
    <row r="235" spans="1:14" x14ac:dyDescent="0.3">
      <c r="A235" s="1">
        <v>18</v>
      </c>
      <c r="B235" t="s">
        <v>1617</v>
      </c>
      <c r="C235" t="s">
        <v>1618</v>
      </c>
      <c r="D235" t="s">
        <v>1619</v>
      </c>
      <c r="E235" t="s">
        <v>1620</v>
      </c>
      <c r="F235" t="s">
        <v>1621</v>
      </c>
      <c r="G235" t="s">
        <v>1622</v>
      </c>
      <c r="I235" t="str">
        <f t="shared" si="14"/>
        <v>pos_trend</v>
      </c>
      <c r="J235">
        <f t="shared" si="15"/>
        <v>8160000000</v>
      </c>
      <c r="K235">
        <f t="shared" si="16"/>
        <v>8790000000</v>
      </c>
      <c r="L235">
        <f t="shared" si="17"/>
        <v>9550000000</v>
      </c>
      <c r="M235">
        <f t="shared" si="18"/>
        <v>11100000000</v>
      </c>
      <c r="N235">
        <f t="shared" si="19"/>
        <v>12240000000</v>
      </c>
    </row>
    <row r="236" spans="1:14" x14ac:dyDescent="0.3">
      <c r="A236" s="1">
        <v>19</v>
      </c>
      <c r="B236" t="s">
        <v>1623</v>
      </c>
      <c r="C236" t="s">
        <v>1624</v>
      </c>
      <c r="D236" t="s">
        <v>1625</v>
      </c>
      <c r="E236" t="s">
        <v>1626</v>
      </c>
      <c r="F236" t="s">
        <v>332</v>
      </c>
      <c r="G236" t="s">
        <v>332</v>
      </c>
      <c r="I236" t="str">
        <f t="shared" si="14"/>
        <v>N/A</v>
      </c>
      <c r="J236">
        <f t="shared" si="15"/>
        <v>64200000</v>
      </c>
      <c r="K236">
        <f t="shared" si="16"/>
        <v>55480000</v>
      </c>
      <c r="L236">
        <f t="shared" si="17"/>
        <v>51530000</v>
      </c>
      <c r="M236" t="str">
        <f t="shared" si="18"/>
        <v>N/A</v>
      </c>
      <c r="N236" t="str">
        <f t="shared" si="19"/>
        <v>N/A</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332</v>
      </c>
      <c r="F239" t="s">
        <v>332</v>
      </c>
      <c r="G239" t="s">
        <v>332</v>
      </c>
      <c r="I239" t="str">
        <f t="shared" si="14"/>
        <v>N/A</v>
      </c>
      <c r="J239" t="str">
        <f t="shared" si="15"/>
        <v>N/A</v>
      </c>
      <c r="K239" t="str">
        <f t="shared" si="16"/>
        <v>N/A</v>
      </c>
      <c r="L239" t="str">
        <f t="shared" si="17"/>
        <v>N/A</v>
      </c>
      <c r="M239" t="str">
        <f t="shared" si="18"/>
        <v>N/A</v>
      </c>
      <c r="N239" t="str">
        <f t="shared" si="19"/>
        <v>N/A</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1632</v>
      </c>
      <c r="D241" t="s">
        <v>1633</v>
      </c>
      <c r="E241" t="s">
        <v>1634</v>
      </c>
      <c r="F241" t="s">
        <v>1635</v>
      </c>
      <c r="G241" t="s">
        <v>1636</v>
      </c>
      <c r="I241" t="str">
        <f t="shared" si="14"/>
        <v>N/A</v>
      </c>
      <c r="J241" t="str">
        <f t="shared" si="15"/>
        <v>(297.41M)</v>
      </c>
      <c r="K241" t="str">
        <f t="shared" si="16"/>
        <v>(268.32M)</v>
      </c>
      <c r="L241" t="str">
        <f t="shared" si="17"/>
        <v>(266.3M)</v>
      </c>
      <c r="M241" t="str">
        <f t="shared" si="18"/>
        <v>(274.26M)</v>
      </c>
      <c r="N241" t="str">
        <f t="shared" si="19"/>
        <v>(278.34M)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1639</v>
      </c>
      <c r="E243" t="s">
        <v>1640</v>
      </c>
      <c r="F243" t="s">
        <v>568</v>
      </c>
      <c r="G243" t="s">
        <v>1641</v>
      </c>
      <c r="I243" t="str">
        <f t="shared" si="14"/>
        <v>N/A</v>
      </c>
      <c r="J243" t="str">
        <f t="shared" si="15"/>
        <v>N/A</v>
      </c>
      <c r="K243">
        <f t="shared" si="16"/>
        <v>3.4000000000000002E-2</v>
      </c>
      <c r="L243">
        <f t="shared" si="17"/>
        <v>0.10880000000000001</v>
      </c>
      <c r="M243">
        <f t="shared" si="18"/>
        <v>6.4200000000000007E-2</v>
      </c>
      <c r="N243">
        <f t="shared" si="19"/>
        <v>7.2499999999999995E-2</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1644</v>
      </c>
      <c r="D246" t="s">
        <v>1645</v>
      </c>
      <c r="E246" t="s">
        <v>1646</v>
      </c>
      <c r="F246" t="s">
        <v>1647</v>
      </c>
      <c r="G246" t="s">
        <v>1648</v>
      </c>
      <c r="I246" t="str">
        <f t="shared" si="14"/>
        <v>N/A</v>
      </c>
      <c r="J246">
        <f t="shared" si="15"/>
        <v>253960000</v>
      </c>
      <c r="K246">
        <f t="shared" si="16"/>
        <v>270890000</v>
      </c>
      <c r="L246">
        <f t="shared" si="17"/>
        <v>274690000</v>
      </c>
      <c r="M246">
        <f t="shared" si="18"/>
        <v>267610000</v>
      </c>
      <c r="N246">
        <f t="shared" si="19"/>
        <v>330320000</v>
      </c>
    </row>
    <row r="247" spans="1:14" x14ac:dyDescent="0.3">
      <c r="A247" s="1">
        <v>30</v>
      </c>
      <c r="B247" t="s">
        <v>1649</v>
      </c>
      <c r="C247" t="s">
        <v>1650</v>
      </c>
      <c r="D247" t="s">
        <v>1651</v>
      </c>
      <c r="E247" t="s">
        <v>1652</v>
      </c>
      <c r="F247" t="s">
        <v>1653</v>
      </c>
      <c r="G247" t="s">
        <v>1653</v>
      </c>
      <c r="I247" t="str">
        <f t="shared" si="14"/>
        <v>N/A</v>
      </c>
      <c r="J247">
        <f t="shared" si="15"/>
        <v>1760000000</v>
      </c>
      <c r="K247">
        <f t="shared" si="16"/>
        <v>1860000000</v>
      </c>
      <c r="L247">
        <f t="shared" si="17"/>
        <v>1870000000</v>
      </c>
      <c r="M247">
        <f t="shared" si="18"/>
        <v>1980000000</v>
      </c>
      <c r="N247">
        <f t="shared" si="19"/>
        <v>1980000000</v>
      </c>
    </row>
    <row r="248" spans="1:14" x14ac:dyDescent="0.3">
      <c r="A248" s="1">
        <v>31</v>
      </c>
      <c r="B248" t="s">
        <v>681</v>
      </c>
      <c r="C248" t="s">
        <v>1654</v>
      </c>
      <c r="D248" t="s">
        <v>1655</v>
      </c>
      <c r="E248" t="s">
        <v>1656</v>
      </c>
      <c r="F248" t="s">
        <v>1657</v>
      </c>
      <c r="G248" t="s">
        <v>1658</v>
      </c>
      <c r="I248" t="str">
        <f t="shared" si="14"/>
        <v>N/A</v>
      </c>
      <c r="J248">
        <f t="shared" si="15"/>
        <v>766450000</v>
      </c>
      <c r="K248">
        <f t="shared" si="16"/>
        <v>921790000</v>
      </c>
      <c r="L248">
        <f t="shared" si="17"/>
        <v>938220000</v>
      </c>
      <c r="M248">
        <f t="shared" si="18"/>
        <v>997240000</v>
      </c>
      <c r="N248">
        <f t="shared" si="19"/>
        <v>989160000</v>
      </c>
    </row>
    <row r="249" spans="1:14" x14ac:dyDescent="0.3">
      <c r="A249" s="1">
        <v>32</v>
      </c>
      <c r="B249" t="s">
        <v>667</v>
      </c>
      <c r="C249" t="s">
        <v>1659</v>
      </c>
      <c r="D249" t="s">
        <v>1660</v>
      </c>
      <c r="E249" t="s">
        <v>1661</v>
      </c>
      <c r="F249" t="s">
        <v>1662</v>
      </c>
      <c r="G249" t="s">
        <v>1663</v>
      </c>
      <c r="I249" t="str">
        <f t="shared" si="14"/>
        <v>N/A</v>
      </c>
      <c r="J249">
        <f t="shared" si="15"/>
        <v>990340000</v>
      </c>
      <c r="K249">
        <f t="shared" si="16"/>
        <v>940350000</v>
      </c>
      <c r="L249">
        <f t="shared" si="17"/>
        <v>936610000</v>
      </c>
      <c r="M249">
        <f t="shared" si="18"/>
        <v>985300000</v>
      </c>
      <c r="N249">
        <f t="shared" si="19"/>
        <v>987330000</v>
      </c>
    </row>
    <row r="250" spans="1:14" x14ac:dyDescent="0.3">
      <c r="A250" s="1">
        <v>33</v>
      </c>
      <c r="B250" t="s">
        <v>1664</v>
      </c>
      <c r="C250" t="s">
        <v>1665</v>
      </c>
      <c r="D250" t="s">
        <v>1666</v>
      </c>
      <c r="E250" t="s">
        <v>1667</v>
      </c>
      <c r="F250" t="s">
        <v>332</v>
      </c>
      <c r="G250" t="s">
        <v>332</v>
      </c>
      <c r="I250" t="str">
        <f t="shared" si="14"/>
        <v>N/A</v>
      </c>
      <c r="J250">
        <f t="shared" si="15"/>
        <v>68390000</v>
      </c>
      <c r="K250">
        <f t="shared" si="16"/>
        <v>66310000</v>
      </c>
      <c r="L250">
        <f t="shared" si="17"/>
        <v>67570000</v>
      </c>
      <c r="M250" t="str">
        <f t="shared" si="18"/>
        <v>N/A</v>
      </c>
      <c r="N250" t="str">
        <f t="shared" si="19"/>
        <v>N/A</v>
      </c>
    </row>
    <row r="251" spans="1:14" x14ac:dyDescent="0.3">
      <c r="A251" s="1">
        <v>34</v>
      </c>
      <c r="B251" t="s">
        <v>688</v>
      </c>
      <c r="C251" t="s">
        <v>1668</v>
      </c>
      <c r="D251" t="s">
        <v>1669</v>
      </c>
      <c r="E251" t="s">
        <v>1670</v>
      </c>
      <c r="F251" t="s">
        <v>1671</v>
      </c>
      <c r="G251" t="s">
        <v>1672</v>
      </c>
      <c r="I251" t="str">
        <f t="shared" si="14"/>
        <v>pos_trend</v>
      </c>
      <c r="J251">
        <f t="shared" si="15"/>
        <v>23660000000</v>
      </c>
      <c r="K251">
        <f t="shared" si="16"/>
        <v>24400000000</v>
      </c>
      <c r="L251">
        <f t="shared" si="17"/>
        <v>26980000000</v>
      </c>
      <c r="M251">
        <f t="shared" si="18"/>
        <v>27870000000</v>
      </c>
      <c r="N251">
        <f t="shared" si="19"/>
        <v>29290000000</v>
      </c>
    </row>
    <row r="252" spans="1:14" x14ac:dyDescent="0.3">
      <c r="A252" s="1">
        <v>35</v>
      </c>
      <c r="B252" t="s">
        <v>1673</v>
      </c>
      <c r="C252" t="s">
        <v>332</v>
      </c>
      <c r="D252" t="s">
        <v>1674</v>
      </c>
      <c r="E252" t="s">
        <v>1675</v>
      </c>
      <c r="F252" t="s">
        <v>1676</v>
      </c>
      <c r="G252" t="s">
        <v>1677</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3.1400000000000004E-2</v>
      </c>
      <c r="L252">
        <f t="shared" ref="L252:L315" si="23">IF(TRIM(E252)="-", "N/A", IF(RIGHT(E252,1)="M",1000000*VALUE(LEFT(E252,LEN(E252)-1)),IF(RIGHT(E252,1)="B",1000000000*VALUE(LEFT(E252,LEN(E252)-1)),IF(RIGHT(E252,1)="%",0.01*VALUE(LEFT(E252,LEN(E252)-1)),E252))))</f>
        <v>0.10589999999999999</v>
      </c>
      <c r="M252">
        <f t="shared" ref="M252:M315" si="24">IF(TRIM(F252)="-", "N/A", IF(RIGHT(F252,1)="M",1000000*VALUE(LEFT(F252,LEN(F252)-1)),IF(RIGHT(F252,1)="B",1000000000*VALUE(LEFT(F252,LEN(F252)-1)),IF(RIGHT(F252,1)="%",0.01*VALUE(LEFT(F252,LEN(F252)-1)),F252))))</f>
        <v>3.2899999999999999E-2</v>
      </c>
      <c r="N252">
        <f t="shared" ref="N252:N315" si="25">IF(TRIM(G252)="-", "N/A", IF(RIGHT(G252,1)="M",1000000*VALUE(LEFT(G252,LEN(G252)-1)),IF(RIGHT(G252,1)="B",1000000000*VALUE(LEFT(G252,LEN(G252)-1)),IF(RIGHT(G252,1)="%",0.01*VALUE(LEFT(G252,LEN(G252)-1)),G252))))</f>
        <v>5.1100000000000007E-2</v>
      </c>
    </row>
    <row r="253" spans="1:14" x14ac:dyDescent="0.3">
      <c r="A253" s="1">
        <v>36</v>
      </c>
      <c r="B253" t="s">
        <v>1678</v>
      </c>
      <c r="C253" t="s">
        <v>332</v>
      </c>
      <c r="D253" t="s">
        <v>332</v>
      </c>
      <c r="E253" t="s">
        <v>332</v>
      </c>
      <c r="F253" t="s">
        <v>332</v>
      </c>
      <c r="G253" t="s">
        <v>1679</v>
      </c>
      <c r="I253" t="str">
        <f t="shared" si="20"/>
        <v>N/A</v>
      </c>
      <c r="J253" t="str">
        <f t="shared" si="21"/>
        <v>N/A</v>
      </c>
      <c r="K253" t="str">
        <f t="shared" si="22"/>
        <v>N/A</v>
      </c>
      <c r="L253" t="str">
        <f t="shared" si="23"/>
        <v>N/A</v>
      </c>
      <c r="M253" t="str">
        <f t="shared" si="24"/>
        <v>N/A</v>
      </c>
      <c r="N253">
        <f t="shared" si="25"/>
        <v>6.8999999999999999E-3</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1681</v>
      </c>
      <c r="D256" t="s">
        <v>1682</v>
      </c>
      <c r="E256" t="s">
        <v>1683</v>
      </c>
      <c r="F256" t="s">
        <v>1684</v>
      </c>
      <c r="G256" t="s">
        <v>1685</v>
      </c>
      <c r="I256" t="str">
        <f t="shared" si="20"/>
        <v>pos_trend</v>
      </c>
      <c r="J256">
        <f t="shared" si="21"/>
        <v>16940000000.000002</v>
      </c>
      <c r="K256">
        <f t="shared" si="22"/>
        <v>17270000000</v>
      </c>
      <c r="L256">
        <f t="shared" si="23"/>
        <v>18760000000</v>
      </c>
      <c r="M256">
        <f t="shared" si="24"/>
        <v>21010000000</v>
      </c>
      <c r="N256">
        <f t="shared" si="25"/>
        <v>21890000000</v>
      </c>
    </row>
    <row r="257" spans="1:14" x14ac:dyDescent="0.3">
      <c r="A257" s="1">
        <v>1</v>
      </c>
      <c r="B257" t="s">
        <v>1686</v>
      </c>
      <c r="C257" t="s">
        <v>1687</v>
      </c>
      <c r="D257" t="s">
        <v>1688</v>
      </c>
      <c r="E257" t="s">
        <v>1572</v>
      </c>
      <c r="F257" t="s">
        <v>1689</v>
      </c>
      <c r="G257" t="s">
        <v>1690</v>
      </c>
      <c r="I257" t="str">
        <f t="shared" si="20"/>
        <v>N/A</v>
      </c>
      <c r="J257">
        <f t="shared" si="21"/>
        <v>4760000000</v>
      </c>
      <c r="K257">
        <f t="shared" si="22"/>
        <v>4630000000</v>
      </c>
      <c r="L257">
        <f t="shared" si="23"/>
        <v>4510000000</v>
      </c>
      <c r="M257">
        <f t="shared" si="24"/>
        <v>5560000000</v>
      </c>
      <c r="N257">
        <f t="shared" si="25"/>
        <v>5390000000</v>
      </c>
    </row>
    <row r="258" spans="1:14" x14ac:dyDescent="0.3">
      <c r="A258" s="1">
        <v>2</v>
      </c>
      <c r="B258" t="s">
        <v>1691</v>
      </c>
      <c r="C258" t="s">
        <v>1692</v>
      </c>
      <c r="D258" t="s">
        <v>1693</v>
      </c>
      <c r="E258" t="s">
        <v>1694</v>
      </c>
      <c r="F258" t="s">
        <v>1695</v>
      </c>
      <c r="G258" t="s">
        <v>1696</v>
      </c>
      <c r="I258" t="str">
        <f t="shared" si="20"/>
        <v>pos_trend</v>
      </c>
      <c r="J258">
        <f t="shared" si="21"/>
        <v>12180000000</v>
      </c>
      <c r="K258">
        <f t="shared" si="22"/>
        <v>12640000000</v>
      </c>
      <c r="L258">
        <f t="shared" si="23"/>
        <v>14260000000</v>
      </c>
      <c r="M258">
        <f t="shared" si="24"/>
        <v>15450000000</v>
      </c>
      <c r="N258">
        <f t="shared" si="25"/>
        <v>16500000000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1268</v>
      </c>
      <c r="E260" t="s">
        <v>1699</v>
      </c>
      <c r="F260" t="s">
        <v>1700</v>
      </c>
      <c r="G260" t="s">
        <v>1701</v>
      </c>
      <c r="I260" t="str">
        <f t="shared" si="20"/>
        <v>N/A</v>
      </c>
      <c r="J260" t="str">
        <f t="shared" si="21"/>
        <v>N/A</v>
      </c>
      <c r="K260">
        <f t="shared" si="22"/>
        <v>1.9300000000000001E-2</v>
      </c>
      <c r="L260">
        <f t="shared" si="23"/>
        <v>8.6699999999999999E-2</v>
      </c>
      <c r="M260">
        <f t="shared" si="24"/>
        <v>0.11960000000000001</v>
      </c>
      <c r="N260">
        <f t="shared" si="25"/>
        <v>4.1900000000000007E-2</v>
      </c>
    </row>
    <row r="261" spans="1:14" x14ac:dyDescent="0.3">
      <c r="A261" s="1">
        <v>5</v>
      </c>
      <c r="B261" t="s">
        <v>1702</v>
      </c>
      <c r="C261" t="s">
        <v>1703</v>
      </c>
      <c r="D261" t="s">
        <v>1704</v>
      </c>
      <c r="E261" t="s">
        <v>1705</v>
      </c>
      <c r="F261" t="s">
        <v>1706</v>
      </c>
      <c r="G261" t="s">
        <v>1707</v>
      </c>
      <c r="I261" t="str">
        <f t="shared" si="20"/>
        <v>N/A</v>
      </c>
      <c r="J261">
        <f t="shared" si="21"/>
        <v>3340000000</v>
      </c>
      <c r="K261">
        <f t="shared" si="22"/>
        <v>3830000000</v>
      </c>
      <c r="L261">
        <f t="shared" si="23"/>
        <v>5000000000</v>
      </c>
      <c r="M261">
        <f t="shared" si="24"/>
        <v>3510000000</v>
      </c>
      <c r="N261">
        <f t="shared" si="25"/>
        <v>3850000000</v>
      </c>
    </row>
    <row r="262" spans="1:14" x14ac:dyDescent="0.3">
      <c r="A262" s="1">
        <v>6</v>
      </c>
      <c r="B262" t="s">
        <v>699</v>
      </c>
      <c r="C262" t="s">
        <v>1708</v>
      </c>
      <c r="D262" t="s">
        <v>1709</v>
      </c>
      <c r="E262" t="s">
        <v>127</v>
      </c>
      <c r="F262" t="s">
        <v>1710</v>
      </c>
      <c r="G262" t="s">
        <v>1211</v>
      </c>
      <c r="I262" t="str">
        <f t="shared" si="20"/>
        <v>N/A</v>
      </c>
      <c r="J262">
        <f t="shared" si="21"/>
        <v>2730000000</v>
      </c>
      <c r="K262">
        <f t="shared" si="22"/>
        <v>895930000</v>
      </c>
      <c r="L262">
        <f t="shared" si="23"/>
        <v>1070000000.0000001</v>
      </c>
      <c r="M262">
        <f t="shared" si="24"/>
        <v>834420000</v>
      </c>
      <c r="N262">
        <f t="shared" si="25"/>
        <v>1090000000</v>
      </c>
    </row>
    <row r="263" spans="1:14" x14ac:dyDescent="0.3">
      <c r="A263" s="1">
        <v>7</v>
      </c>
      <c r="B263" t="s">
        <v>701</v>
      </c>
      <c r="C263" t="s">
        <v>1711</v>
      </c>
      <c r="D263" t="s">
        <v>1712</v>
      </c>
      <c r="E263" t="s">
        <v>1713</v>
      </c>
      <c r="F263" t="s">
        <v>1714</v>
      </c>
      <c r="G263" t="s">
        <v>1715</v>
      </c>
      <c r="I263" t="str">
        <f t="shared" si="20"/>
        <v>N/A</v>
      </c>
      <c r="J263">
        <f t="shared" si="21"/>
        <v>1930000000</v>
      </c>
      <c r="K263">
        <f t="shared" si="22"/>
        <v>355000000</v>
      </c>
      <c r="L263">
        <f t="shared" si="23"/>
        <v>500000000</v>
      </c>
      <c r="M263">
        <f t="shared" si="24"/>
        <v>335000000</v>
      </c>
      <c r="N263">
        <f t="shared" si="25"/>
        <v>482010000</v>
      </c>
    </row>
    <row r="264" spans="1:14" x14ac:dyDescent="0.3">
      <c r="A264" s="1">
        <v>8</v>
      </c>
      <c r="B264" t="s">
        <v>700</v>
      </c>
      <c r="C264" t="s">
        <v>1716</v>
      </c>
      <c r="D264" t="s">
        <v>1717</v>
      </c>
      <c r="E264" t="s">
        <v>1718</v>
      </c>
      <c r="F264" t="s">
        <v>1719</v>
      </c>
      <c r="G264" t="s">
        <v>1720</v>
      </c>
      <c r="I264" t="str">
        <f t="shared" si="20"/>
        <v>N/A</v>
      </c>
      <c r="J264">
        <f t="shared" si="21"/>
        <v>801940000</v>
      </c>
      <c r="K264">
        <f t="shared" si="22"/>
        <v>540930000</v>
      </c>
      <c r="L264">
        <f t="shared" si="23"/>
        <v>568290000</v>
      </c>
      <c r="M264">
        <f t="shared" si="24"/>
        <v>499420000</v>
      </c>
      <c r="N264">
        <f t="shared" si="25"/>
        <v>610040000</v>
      </c>
    </row>
    <row r="265" spans="1:14" x14ac:dyDescent="0.3">
      <c r="A265" s="1">
        <v>9</v>
      </c>
      <c r="B265" t="s">
        <v>727</v>
      </c>
      <c r="C265" t="s">
        <v>1721</v>
      </c>
      <c r="D265" t="s">
        <v>1722</v>
      </c>
      <c r="E265" t="s">
        <v>1723</v>
      </c>
      <c r="F265" t="s">
        <v>1724</v>
      </c>
      <c r="G265" t="s">
        <v>1725</v>
      </c>
      <c r="I265" t="str">
        <f t="shared" si="20"/>
        <v>N/A</v>
      </c>
      <c r="J265">
        <f t="shared" si="21"/>
        <v>615300000</v>
      </c>
      <c r="K265">
        <f t="shared" si="22"/>
        <v>2930000000</v>
      </c>
      <c r="L265">
        <f t="shared" si="23"/>
        <v>3930000000</v>
      </c>
      <c r="M265">
        <f t="shared" si="24"/>
        <v>2680000000</v>
      </c>
      <c r="N265">
        <f t="shared" si="25"/>
        <v>2760000000</v>
      </c>
    </row>
    <row r="266" spans="1:14" x14ac:dyDescent="0.3">
      <c r="A266" s="1">
        <v>10</v>
      </c>
      <c r="B266" t="s">
        <v>1726</v>
      </c>
      <c r="C266" t="s">
        <v>1721</v>
      </c>
      <c r="D266" t="s">
        <v>1722</v>
      </c>
      <c r="E266" t="s">
        <v>1723</v>
      </c>
      <c r="F266" t="s">
        <v>1724</v>
      </c>
      <c r="G266" t="s">
        <v>1725</v>
      </c>
      <c r="I266" t="str">
        <f t="shared" si="20"/>
        <v>N/A</v>
      </c>
      <c r="J266">
        <f t="shared" si="21"/>
        <v>615300000</v>
      </c>
      <c r="K266">
        <f t="shared" si="22"/>
        <v>2930000000</v>
      </c>
      <c r="L266">
        <f t="shared" si="23"/>
        <v>3930000000</v>
      </c>
      <c r="M266">
        <f t="shared" si="24"/>
        <v>2680000000</v>
      </c>
      <c r="N266">
        <f t="shared" si="25"/>
        <v>2760000000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1728</v>
      </c>
      <c r="E268" t="s">
        <v>1729</v>
      </c>
      <c r="F268" t="s">
        <v>1730</v>
      </c>
      <c r="G268" t="s">
        <v>1352</v>
      </c>
      <c r="I268" t="str">
        <f t="shared" si="20"/>
        <v>N/A</v>
      </c>
      <c r="J268" t="str">
        <f t="shared" si="21"/>
        <v>N/A</v>
      </c>
      <c r="K268">
        <f t="shared" si="22"/>
        <v>3.7656000000000001</v>
      </c>
      <c r="L268">
        <f t="shared" si="23"/>
        <v>0.34029999999999999</v>
      </c>
      <c r="M268">
        <f t="shared" si="24"/>
        <v>-0.31909999999999999</v>
      </c>
      <c r="N268">
        <f t="shared" si="25"/>
        <v>3.2000000000000001E-2</v>
      </c>
    </row>
    <row r="269" spans="1:14" x14ac:dyDescent="0.3">
      <c r="A269" s="1">
        <v>13</v>
      </c>
      <c r="B269" t="s">
        <v>1731</v>
      </c>
      <c r="C269" t="s">
        <v>1732</v>
      </c>
      <c r="D269" t="s">
        <v>1733</v>
      </c>
      <c r="E269" t="s">
        <v>1734</v>
      </c>
      <c r="F269" t="s">
        <v>1735</v>
      </c>
      <c r="G269" t="s">
        <v>1736</v>
      </c>
      <c r="I269" t="str">
        <f t="shared" si="20"/>
        <v>N/A</v>
      </c>
      <c r="J269">
        <f t="shared" si="21"/>
        <v>0.14130000000000001</v>
      </c>
      <c r="K269">
        <f t="shared" si="22"/>
        <v>0.15690000000000001</v>
      </c>
      <c r="L269">
        <f t="shared" si="23"/>
        <v>0.18530000000000002</v>
      </c>
      <c r="M269">
        <f t="shared" si="24"/>
        <v>0.126</v>
      </c>
      <c r="N269">
        <f t="shared" si="25"/>
        <v>0.13159999999999999</v>
      </c>
    </row>
    <row r="270" spans="1:14" x14ac:dyDescent="0.3">
      <c r="A270" s="1">
        <v>14</v>
      </c>
      <c r="B270" t="s">
        <v>751</v>
      </c>
      <c r="C270" t="s">
        <v>1737</v>
      </c>
      <c r="D270" t="s">
        <v>1738</v>
      </c>
      <c r="E270" t="s">
        <v>1739</v>
      </c>
      <c r="F270" t="s">
        <v>1740</v>
      </c>
      <c r="G270" t="s">
        <v>1741</v>
      </c>
      <c r="I270" t="str">
        <f t="shared" si="20"/>
        <v>N/A</v>
      </c>
      <c r="J270">
        <f t="shared" si="21"/>
        <v>269190000</v>
      </c>
      <c r="K270">
        <f t="shared" si="22"/>
        <v>240270000</v>
      </c>
      <c r="L270">
        <f t="shared" si="23"/>
        <v>259610000</v>
      </c>
      <c r="M270">
        <f t="shared" si="24"/>
        <v>256339999.99999997</v>
      </c>
      <c r="N270">
        <f t="shared" si="25"/>
        <v>305730000</v>
      </c>
    </row>
    <row r="271" spans="1:14" x14ac:dyDescent="0.3">
      <c r="A271" s="1">
        <v>15</v>
      </c>
      <c r="B271" t="s">
        <v>757</v>
      </c>
      <c r="C271" t="s">
        <v>1737</v>
      </c>
      <c r="D271" t="s">
        <v>1738</v>
      </c>
      <c r="E271" t="s">
        <v>1739</v>
      </c>
      <c r="F271" t="s">
        <v>1740</v>
      </c>
      <c r="G271" t="s">
        <v>1741</v>
      </c>
      <c r="I271" t="str">
        <f t="shared" si="20"/>
        <v>N/A</v>
      </c>
      <c r="J271">
        <f t="shared" si="21"/>
        <v>269190000</v>
      </c>
      <c r="K271">
        <f t="shared" si="22"/>
        <v>240270000</v>
      </c>
      <c r="L271">
        <f t="shared" si="23"/>
        <v>259610000</v>
      </c>
      <c r="M271">
        <f t="shared" si="24"/>
        <v>256339999.99999997</v>
      </c>
      <c r="N271">
        <f t="shared" si="25"/>
        <v>305730000</v>
      </c>
    </row>
    <row r="272" spans="1:14" x14ac:dyDescent="0.3">
      <c r="A272" s="1">
        <v>16</v>
      </c>
      <c r="B272" t="s">
        <v>762</v>
      </c>
      <c r="C272" t="s">
        <v>1742</v>
      </c>
      <c r="D272" t="s">
        <v>1743</v>
      </c>
      <c r="E272" t="s">
        <v>1744</v>
      </c>
      <c r="F272" t="s">
        <v>1745</v>
      </c>
      <c r="G272" t="s">
        <v>1746</v>
      </c>
      <c r="I272" t="str">
        <f t="shared" si="20"/>
        <v>pos_trend</v>
      </c>
      <c r="J272">
        <f t="shared" si="21"/>
        <v>20720000000</v>
      </c>
      <c r="K272">
        <f t="shared" si="22"/>
        <v>21510000000</v>
      </c>
      <c r="L272">
        <f t="shared" si="23"/>
        <v>24180000000</v>
      </c>
      <c r="M272">
        <f t="shared" si="24"/>
        <v>24930000000</v>
      </c>
      <c r="N272">
        <f t="shared" si="25"/>
        <v>26200000000</v>
      </c>
    </row>
    <row r="273" spans="1:14" x14ac:dyDescent="0.3">
      <c r="A273" s="1">
        <v>17</v>
      </c>
      <c r="B273" t="s">
        <v>775</v>
      </c>
      <c r="C273" t="s">
        <v>1747</v>
      </c>
      <c r="D273" t="s">
        <v>1748</v>
      </c>
      <c r="E273" t="s">
        <v>1749</v>
      </c>
      <c r="F273" t="s">
        <v>1750</v>
      </c>
      <c r="G273" t="s">
        <v>1751</v>
      </c>
      <c r="I273" t="str">
        <f t="shared" si="20"/>
        <v>N/A</v>
      </c>
      <c r="J273">
        <f t="shared" si="21"/>
        <v>63270000</v>
      </c>
      <c r="K273">
        <f t="shared" si="22"/>
        <v>61860000</v>
      </c>
      <c r="L273">
        <f t="shared" si="23"/>
        <v>59730000</v>
      </c>
      <c r="M273">
        <f t="shared" si="24"/>
        <v>121380000</v>
      </c>
      <c r="N273">
        <f t="shared" si="25"/>
        <v>159930000</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1747</v>
      </c>
      <c r="D275" t="s">
        <v>1748</v>
      </c>
      <c r="E275" t="s">
        <v>1749</v>
      </c>
      <c r="F275" t="s">
        <v>1750</v>
      </c>
      <c r="G275" t="s">
        <v>1751</v>
      </c>
      <c r="I275" t="str">
        <f t="shared" si="20"/>
        <v>N/A</v>
      </c>
      <c r="J275">
        <f t="shared" si="21"/>
        <v>63270000</v>
      </c>
      <c r="K275">
        <f t="shared" si="22"/>
        <v>61860000</v>
      </c>
      <c r="L275">
        <f t="shared" si="23"/>
        <v>59730000</v>
      </c>
      <c r="M275">
        <f t="shared" si="24"/>
        <v>121380000</v>
      </c>
      <c r="N275">
        <f t="shared" si="25"/>
        <v>159930000</v>
      </c>
    </row>
    <row r="276" spans="1:14" x14ac:dyDescent="0.3">
      <c r="A276" s="1">
        <v>20</v>
      </c>
      <c r="B276" t="s">
        <v>778</v>
      </c>
      <c r="C276" t="s">
        <v>1752</v>
      </c>
      <c r="D276" t="s">
        <v>1753</v>
      </c>
      <c r="E276" t="s">
        <v>1754</v>
      </c>
      <c r="F276" t="s">
        <v>1755</v>
      </c>
      <c r="G276" t="s">
        <v>1722</v>
      </c>
      <c r="I276" t="str">
        <f t="shared" si="20"/>
        <v>N/A</v>
      </c>
      <c r="J276">
        <f t="shared" si="21"/>
        <v>2870000000</v>
      </c>
      <c r="K276">
        <f t="shared" si="22"/>
        <v>2830000000</v>
      </c>
      <c r="L276">
        <f t="shared" si="23"/>
        <v>2740000000</v>
      </c>
      <c r="M276">
        <f t="shared" si="24"/>
        <v>2820000000</v>
      </c>
      <c r="N276">
        <f t="shared" si="25"/>
        <v>2930000000</v>
      </c>
    </row>
    <row r="277" spans="1:14" x14ac:dyDescent="0.3">
      <c r="A277" s="1">
        <v>21</v>
      </c>
      <c r="B277" t="s">
        <v>784</v>
      </c>
      <c r="C277" t="s">
        <v>1756</v>
      </c>
      <c r="D277" t="s">
        <v>1756</v>
      </c>
      <c r="E277" t="s">
        <v>1757</v>
      </c>
      <c r="F277" t="s">
        <v>1758</v>
      </c>
      <c r="G277" t="s">
        <v>1759</v>
      </c>
      <c r="I277" t="str">
        <f t="shared" si="20"/>
        <v>N/A</v>
      </c>
      <c r="J277">
        <f t="shared" si="21"/>
        <v>1750000</v>
      </c>
      <c r="K277">
        <f t="shared" si="22"/>
        <v>1750000</v>
      </c>
      <c r="L277">
        <f t="shared" si="23"/>
        <v>1670000</v>
      </c>
      <c r="M277">
        <f t="shared" si="24"/>
        <v>1640000</v>
      </c>
      <c r="N277">
        <f t="shared" si="25"/>
        <v>1630000</v>
      </c>
    </row>
    <row r="278" spans="1:14" x14ac:dyDescent="0.3">
      <c r="A278" s="1">
        <v>22</v>
      </c>
      <c r="B278" t="s">
        <v>1760</v>
      </c>
      <c r="C278" t="s">
        <v>1761</v>
      </c>
      <c r="D278" t="s">
        <v>1762</v>
      </c>
      <c r="E278" t="s">
        <v>1763</v>
      </c>
      <c r="F278" t="s">
        <v>1764</v>
      </c>
      <c r="G278" t="s">
        <v>1764</v>
      </c>
      <c r="I278" t="str">
        <f t="shared" si="20"/>
        <v>N/A</v>
      </c>
      <c r="J278">
        <f t="shared" si="21"/>
        <v>1600000000</v>
      </c>
      <c r="K278">
        <f t="shared" si="22"/>
        <v>1620000000</v>
      </c>
      <c r="L278">
        <f t="shared" si="23"/>
        <v>1480000000</v>
      </c>
      <c r="M278">
        <f t="shared" si="24"/>
        <v>1460000000</v>
      </c>
      <c r="N278">
        <f t="shared" si="25"/>
        <v>1460000000</v>
      </c>
    </row>
    <row r="279" spans="1:14" x14ac:dyDescent="0.3">
      <c r="A279" s="1">
        <v>23</v>
      </c>
      <c r="B279" t="s">
        <v>790</v>
      </c>
      <c r="C279" t="s">
        <v>1765</v>
      </c>
      <c r="D279" t="s">
        <v>52</v>
      </c>
      <c r="E279" t="s">
        <v>1766</v>
      </c>
      <c r="F279" t="s">
        <v>1767</v>
      </c>
      <c r="G279" t="s">
        <v>1768</v>
      </c>
      <c r="I279" t="str">
        <f t="shared" si="20"/>
        <v>pos_trend</v>
      </c>
      <c r="J279">
        <f t="shared" si="21"/>
        <v>1280000000</v>
      </c>
      <c r="K279">
        <f t="shared" si="22"/>
        <v>1390000000</v>
      </c>
      <c r="L279">
        <f t="shared" si="23"/>
        <v>1500000000</v>
      </c>
      <c r="M279">
        <f t="shared" si="24"/>
        <v>1590000000</v>
      </c>
      <c r="N279">
        <f t="shared" si="25"/>
        <v>1700000000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332</v>
      </c>
      <c r="D282" t="s">
        <v>1769</v>
      </c>
      <c r="E282" t="s">
        <v>1770</v>
      </c>
      <c r="F282" t="s">
        <v>1771</v>
      </c>
      <c r="G282" t="s">
        <v>1772</v>
      </c>
      <c r="I282" t="str">
        <f t="shared" si="20"/>
        <v>N/A</v>
      </c>
      <c r="J282" t="str">
        <f t="shared" si="21"/>
        <v>N/A</v>
      </c>
      <c r="K282" t="str">
        <f t="shared" si="22"/>
        <v>(11.4M)</v>
      </c>
      <c r="L282">
        <f t="shared" si="23"/>
        <v>18510000</v>
      </c>
      <c r="M282" t="str">
        <f t="shared" si="24"/>
        <v>459000</v>
      </c>
      <c r="N282" t="str">
        <f t="shared" si="25"/>
        <v>(20.08M)</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1774</v>
      </c>
      <c r="D284" t="s">
        <v>1775</v>
      </c>
      <c r="E284" t="s">
        <v>1776</v>
      </c>
      <c r="F284" t="s">
        <v>1777</v>
      </c>
      <c r="G284" t="s">
        <v>1778</v>
      </c>
      <c r="I284" t="str">
        <f t="shared" si="20"/>
        <v>pos_trend</v>
      </c>
      <c r="J284">
        <f t="shared" si="21"/>
        <v>48600000</v>
      </c>
      <c r="K284" t="str">
        <f t="shared" si="22"/>
        <v>(12.85M)</v>
      </c>
      <c r="L284" t="str">
        <f t="shared" si="23"/>
        <v>(23.36M)</v>
      </c>
      <c r="M284" t="str">
        <f t="shared" si="24"/>
        <v>(33.08M)</v>
      </c>
      <c r="N284" t="str">
        <f t="shared" si="25"/>
        <v>(34.6M)</v>
      </c>
    </row>
    <row r="285" spans="1:14" x14ac:dyDescent="0.3">
      <c r="A285" s="1">
        <v>29</v>
      </c>
      <c r="B285" t="s">
        <v>805</v>
      </c>
      <c r="C285" t="s">
        <v>1779</v>
      </c>
      <c r="D285" t="s">
        <v>1780</v>
      </c>
      <c r="E285" t="s">
        <v>1781</v>
      </c>
      <c r="F285" t="s">
        <v>1782</v>
      </c>
      <c r="G285" t="s">
        <v>1783</v>
      </c>
      <c r="I285" t="str">
        <f t="shared" si="20"/>
        <v>N/A</v>
      </c>
      <c r="J285" t="str">
        <f t="shared" si="21"/>
        <v>(61.17M)</v>
      </c>
      <c r="K285" t="str">
        <f t="shared" si="22"/>
        <v>(158.58M)</v>
      </c>
      <c r="L285" t="str">
        <f t="shared" si="23"/>
        <v>(239.04M)</v>
      </c>
      <c r="M285" t="str">
        <f t="shared" si="24"/>
        <v>(204.92M)</v>
      </c>
      <c r="N285" t="str">
        <f t="shared" si="25"/>
        <v>(170.83M)</v>
      </c>
    </row>
    <row r="286" spans="1:14" x14ac:dyDescent="0.3">
      <c r="A286" s="1">
        <v>30</v>
      </c>
      <c r="B286" t="s">
        <v>809</v>
      </c>
      <c r="C286" t="s">
        <v>1784</v>
      </c>
      <c r="D286" t="s">
        <v>1785</v>
      </c>
      <c r="E286" t="s">
        <v>1786</v>
      </c>
      <c r="F286" t="s">
        <v>1787</v>
      </c>
      <c r="G286" t="s">
        <v>1788</v>
      </c>
      <c r="I286" t="str">
        <f t="shared" si="20"/>
        <v>neg_trend</v>
      </c>
      <c r="J286">
        <f t="shared" si="21"/>
        <v>0.12150000000000001</v>
      </c>
      <c r="K286">
        <f t="shared" si="22"/>
        <v>0.11599999999999999</v>
      </c>
      <c r="L286">
        <f t="shared" si="23"/>
        <v>0.10160000000000001</v>
      </c>
      <c r="M286">
        <f t="shared" si="24"/>
        <v>0.10099999999999999</v>
      </c>
      <c r="N286">
        <f t="shared" si="25"/>
        <v>0.10009999999999999</v>
      </c>
    </row>
    <row r="287" spans="1:14" x14ac:dyDescent="0.3">
      <c r="A287" s="1">
        <v>31</v>
      </c>
      <c r="B287" t="s">
        <v>815</v>
      </c>
      <c r="C287" t="s">
        <v>1789</v>
      </c>
      <c r="D287" t="s">
        <v>1790</v>
      </c>
      <c r="E287" t="s">
        <v>1791</v>
      </c>
      <c r="F287" t="s">
        <v>1789</v>
      </c>
      <c r="G287" t="s">
        <v>1792</v>
      </c>
      <c r="I287" t="str">
        <f t="shared" si="20"/>
        <v>N/A</v>
      </c>
      <c r="J287">
        <f t="shared" si="21"/>
        <v>2940000000</v>
      </c>
      <c r="K287">
        <f t="shared" si="22"/>
        <v>2890000000</v>
      </c>
      <c r="L287">
        <f t="shared" si="23"/>
        <v>2800000000</v>
      </c>
      <c r="M287">
        <f t="shared" si="24"/>
        <v>2940000000</v>
      </c>
      <c r="N287">
        <f t="shared" si="25"/>
        <v>3090000000</v>
      </c>
    </row>
    <row r="288" spans="1:14" x14ac:dyDescent="0.3">
      <c r="A288" s="1">
        <v>32</v>
      </c>
      <c r="B288" t="s">
        <v>816</v>
      </c>
      <c r="C288" t="s">
        <v>1793</v>
      </c>
      <c r="D288" t="s">
        <v>1794</v>
      </c>
      <c r="E288" t="s">
        <v>1795</v>
      </c>
      <c r="F288" t="s">
        <v>1796</v>
      </c>
      <c r="G288" t="s">
        <v>1797</v>
      </c>
      <c r="I288" t="str">
        <f t="shared" si="20"/>
        <v>N/A</v>
      </c>
      <c r="J288">
        <f t="shared" si="21"/>
        <v>0.1241</v>
      </c>
      <c r="K288">
        <f t="shared" si="22"/>
        <v>0.11849999999999999</v>
      </c>
      <c r="L288">
        <f t="shared" si="23"/>
        <v>0.1038</v>
      </c>
      <c r="M288">
        <f t="shared" si="24"/>
        <v>0.10539999999999999</v>
      </c>
      <c r="N288">
        <f t="shared" si="25"/>
        <v>0.10550000000000001</v>
      </c>
    </row>
    <row r="289" spans="1:14" x14ac:dyDescent="0.3">
      <c r="A289" s="1">
        <v>33</v>
      </c>
      <c r="B289" t="s">
        <v>1798</v>
      </c>
      <c r="C289" t="s">
        <v>332</v>
      </c>
      <c r="D289" t="s">
        <v>332</v>
      </c>
      <c r="E289" t="s">
        <v>332</v>
      </c>
      <c r="F289" t="s">
        <v>332</v>
      </c>
      <c r="G289" t="s">
        <v>544</v>
      </c>
      <c r="I289" t="str">
        <f t="shared" si="20"/>
        <v>N/A</v>
      </c>
      <c r="J289" t="str">
        <f t="shared" si="21"/>
        <v>N/A</v>
      </c>
      <c r="K289" t="str">
        <f t="shared" si="22"/>
        <v>N/A</v>
      </c>
      <c r="L289" t="str">
        <f t="shared" si="23"/>
        <v>N/A</v>
      </c>
      <c r="M289" t="str">
        <f t="shared" si="24"/>
        <v>N/A</v>
      </c>
      <c r="N289">
        <f t="shared" si="25"/>
        <v>6.5799999999999997E-2</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1789</v>
      </c>
      <c r="D291" t="s">
        <v>1790</v>
      </c>
      <c r="E291" t="s">
        <v>1791</v>
      </c>
      <c r="F291" t="s">
        <v>1789</v>
      </c>
      <c r="G291" t="s">
        <v>1792</v>
      </c>
      <c r="I291" t="str">
        <f t="shared" si="20"/>
        <v>N/A</v>
      </c>
      <c r="J291">
        <f t="shared" si="21"/>
        <v>2940000000</v>
      </c>
      <c r="K291">
        <f t="shared" si="22"/>
        <v>2890000000</v>
      </c>
      <c r="L291">
        <f t="shared" si="23"/>
        <v>2800000000</v>
      </c>
      <c r="M291">
        <f t="shared" si="24"/>
        <v>2940000000</v>
      </c>
      <c r="N291">
        <f t="shared" si="25"/>
        <v>3090000000</v>
      </c>
    </row>
    <row r="292" spans="1:14" x14ac:dyDescent="0.3">
      <c r="A292" s="1">
        <v>36</v>
      </c>
      <c r="B292" t="s">
        <v>819</v>
      </c>
      <c r="C292" t="s">
        <v>1668</v>
      </c>
      <c r="D292" t="s">
        <v>1669</v>
      </c>
      <c r="E292" t="s">
        <v>1670</v>
      </c>
      <c r="F292" t="s">
        <v>1671</v>
      </c>
      <c r="G292" t="s">
        <v>1672</v>
      </c>
      <c r="I292" t="str">
        <f t="shared" si="20"/>
        <v>pos_trend</v>
      </c>
      <c r="J292">
        <f t="shared" si="21"/>
        <v>23660000000</v>
      </c>
      <c r="K292">
        <f t="shared" si="22"/>
        <v>24400000000</v>
      </c>
      <c r="L292">
        <f t="shared" si="23"/>
        <v>26980000000</v>
      </c>
      <c r="M292">
        <f t="shared" si="24"/>
        <v>27870000000</v>
      </c>
      <c r="N292">
        <f t="shared" si="25"/>
        <v>29290000000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1799</v>
      </c>
      <c r="D295" t="s">
        <v>1800</v>
      </c>
      <c r="E295" t="s">
        <v>1801</v>
      </c>
      <c r="F295" t="s">
        <v>1800</v>
      </c>
      <c r="G295" t="s">
        <v>1802</v>
      </c>
      <c r="I295" t="str">
        <f t="shared" si="20"/>
        <v>N/A</v>
      </c>
      <c r="J295" t="str">
        <f t="shared" si="21"/>
        <v>(89.94M)</v>
      </c>
      <c r="K295" t="str">
        <f t="shared" si="22"/>
        <v>(69.82M)</v>
      </c>
      <c r="L295" t="str">
        <f t="shared" si="23"/>
        <v>(54.89M)</v>
      </c>
      <c r="M295" t="str">
        <f t="shared" si="24"/>
        <v>(69.82M)</v>
      </c>
      <c r="N295" t="str">
        <f t="shared" si="25"/>
        <v>(114.94M)</v>
      </c>
    </row>
    <row r="296" spans="1:14" x14ac:dyDescent="0.3">
      <c r="A296" s="1">
        <v>1</v>
      </c>
      <c r="B296" t="s">
        <v>887</v>
      </c>
      <c r="C296" t="s">
        <v>1803</v>
      </c>
      <c r="D296" t="s">
        <v>1804</v>
      </c>
      <c r="E296" t="s">
        <v>1805</v>
      </c>
      <c r="F296" t="s">
        <v>1806</v>
      </c>
      <c r="G296" t="s">
        <v>1807</v>
      </c>
      <c r="I296" t="str">
        <f t="shared" si="20"/>
        <v>N/A</v>
      </c>
      <c r="J296" t="str">
        <f t="shared" si="21"/>
        <v>(83.97M)</v>
      </c>
      <c r="K296" t="str">
        <f t="shared" si="22"/>
        <v>(67.72M)</v>
      </c>
      <c r="L296" t="str">
        <f t="shared" si="23"/>
        <v>(50.4M)</v>
      </c>
      <c r="M296" t="str">
        <f t="shared" si="24"/>
        <v>(54.64M)</v>
      </c>
      <c r="N296" t="str">
        <f t="shared" si="25"/>
        <v>(103.88M)</v>
      </c>
    </row>
    <row r="297" spans="1:14" x14ac:dyDescent="0.3">
      <c r="A297" s="1">
        <v>2</v>
      </c>
      <c r="B297" t="s">
        <v>893</v>
      </c>
      <c r="C297" t="s">
        <v>1808</v>
      </c>
      <c r="D297" t="s">
        <v>1809</v>
      </c>
      <c r="E297" t="s">
        <v>1810</v>
      </c>
      <c r="F297" t="s">
        <v>926</v>
      </c>
      <c r="G297" t="s">
        <v>1811</v>
      </c>
      <c r="I297" t="str">
        <f t="shared" si="20"/>
        <v>N/A</v>
      </c>
      <c r="J297" t="str">
        <f t="shared" si="21"/>
        <v>(5.97M)</v>
      </c>
      <c r="K297" t="str">
        <f t="shared" si="22"/>
        <v>(2.1M)</v>
      </c>
      <c r="L297" t="str">
        <f t="shared" si="23"/>
        <v>(4.5M)</v>
      </c>
      <c r="M297" t="str">
        <f t="shared" si="24"/>
        <v>(15.19M)</v>
      </c>
      <c r="N297" t="str">
        <f t="shared" si="25"/>
        <v>(11.06M)</v>
      </c>
    </row>
    <row r="298" spans="1:14" x14ac:dyDescent="0.3">
      <c r="A298" s="1">
        <v>3</v>
      </c>
      <c r="B298" t="s">
        <v>910</v>
      </c>
      <c r="C298" t="s">
        <v>332</v>
      </c>
      <c r="D298" t="s">
        <v>332</v>
      </c>
      <c r="E298" t="s">
        <v>332</v>
      </c>
      <c r="F298" t="s">
        <v>332</v>
      </c>
      <c r="G298" t="s">
        <v>1812</v>
      </c>
      <c r="I298" t="str">
        <f t="shared" si="20"/>
        <v>N/A</v>
      </c>
      <c r="J298" t="str">
        <f t="shared" si="21"/>
        <v>N/A</v>
      </c>
      <c r="K298" t="str">
        <f t="shared" si="22"/>
        <v>N/A</v>
      </c>
      <c r="L298" t="str">
        <f t="shared" si="23"/>
        <v>N/A</v>
      </c>
      <c r="M298" t="str">
        <f t="shared" si="24"/>
        <v>N/A</v>
      </c>
      <c r="N298" t="str">
        <f t="shared" si="25"/>
        <v>(685,000)</v>
      </c>
    </row>
    <row r="299" spans="1:14" x14ac:dyDescent="0.3">
      <c r="A299" s="1">
        <v>4</v>
      </c>
      <c r="B299" t="s">
        <v>914</v>
      </c>
      <c r="C299" t="s">
        <v>332</v>
      </c>
      <c r="D299" t="s">
        <v>332</v>
      </c>
      <c r="E299" t="s">
        <v>332</v>
      </c>
      <c r="F299" t="s">
        <v>1813</v>
      </c>
      <c r="G299" t="s">
        <v>332</v>
      </c>
      <c r="I299" t="str">
        <f t="shared" si="20"/>
        <v>N/A</v>
      </c>
      <c r="J299" t="str">
        <f t="shared" si="21"/>
        <v>N/A</v>
      </c>
      <c r="K299" t="str">
        <f t="shared" si="22"/>
        <v>N/A</v>
      </c>
      <c r="L299" t="str">
        <f t="shared" si="23"/>
        <v>N/A</v>
      </c>
      <c r="M299">
        <f t="shared" si="24"/>
        <v>1130000</v>
      </c>
      <c r="N299" t="str">
        <f t="shared" si="25"/>
        <v>N/A</v>
      </c>
    </row>
    <row r="300" spans="1:14" x14ac:dyDescent="0.3">
      <c r="A300" s="1">
        <v>5</v>
      </c>
      <c r="B300" t="s">
        <v>917</v>
      </c>
      <c r="C300" t="s">
        <v>1814</v>
      </c>
      <c r="D300" t="s">
        <v>1815</v>
      </c>
      <c r="E300" t="s">
        <v>1816</v>
      </c>
      <c r="F300" t="s">
        <v>1817</v>
      </c>
      <c r="G300" t="s">
        <v>1818</v>
      </c>
      <c r="I300" t="str">
        <f t="shared" si="20"/>
        <v>N/A</v>
      </c>
      <c r="J300" t="str">
        <f t="shared" si="21"/>
        <v>(107.74M)</v>
      </c>
      <c r="K300" t="str">
        <f t="shared" si="22"/>
        <v>(670.49M)</v>
      </c>
      <c r="L300" t="str">
        <f t="shared" si="23"/>
        <v>(363.59M)</v>
      </c>
      <c r="M300" t="str">
        <f t="shared" si="24"/>
        <v>(350.11M)</v>
      </c>
      <c r="N300">
        <f t="shared" si="25"/>
        <v>129930000</v>
      </c>
    </row>
    <row r="301" spans="1:14" x14ac:dyDescent="0.3">
      <c r="A301" s="1">
        <v>6</v>
      </c>
      <c r="B301" t="s">
        <v>918</v>
      </c>
      <c r="C301" t="s">
        <v>1819</v>
      </c>
      <c r="D301" t="s">
        <v>1820</v>
      </c>
      <c r="E301" t="s">
        <v>1821</v>
      </c>
      <c r="F301" t="s">
        <v>1822</v>
      </c>
      <c r="G301" t="s">
        <v>1823</v>
      </c>
      <c r="I301" t="str">
        <f t="shared" si="20"/>
        <v>N/A</v>
      </c>
      <c r="J301" t="str">
        <f t="shared" si="21"/>
        <v>(2.13B)</v>
      </c>
      <c r="K301" t="str">
        <f t="shared" si="22"/>
        <v>(2.12B)</v>
      </c>
      <c r="L301" t="str">
        <f t="shared" si="23"/>
        <v>(1.33B)</v>
      </c>
      <c r="M301" t="str">
        <f t="shared" si="24"/>
        <v>(3.15B)</v>
      </c>
      <c r="N301" t="str">
        <f t="shared" si="25"/>
        <v>(1.59B)</v>
      </c>
    </row>
    <row r="302" spans="1:14" x14ac:dyDescent="0.3">
      <c r="A302" s="1">
        <v>7</v>
      </c>
      <c r="B302" t="s">
        <v>919</v>
      </c>
      <c r="C302" t="s">
        <v>1824</v>
      </c>
      <c r="D302" t="s">
        <v>1825</v>
      </c>
      <c r="E302" t="s">
        <v>1826</v>
      </c>
      <c r="F302" t="s">
        <v>1791</v>
      </c>
      <c r="G302" t="s">
        <v>1827</v>
      </c>
      <c r="I302" t="str">
        <f t="shared" si="20"/>
        <v>N/A</v>
      </c>
      <c r="J302">
        <f t="shared" si="21"/>
        <v>2020000000</v>
      </c>
      <c r="K302">
        <f t="shared" si="22"/>
        <v>1450000000</v>
      </c>
      <c r="L302">
        <f t="shared" si="23"/>
        <v>970470000</v>
      </c>
      <c r="M302">
        <f t="shared" si="24"/>
        <v>2800000000</v>
      </c>
      <c r="N302">
        <f t="shared" si="25"/>
        <v>1720000000</v>
      </c>
    </row>
    <row r="303" spans="1:14" x14ac:dyDescent="0.3">
      <c r="A303" s="1">
        <v>8</v>
      </c>
      <c r="B303" t="s">
        <v>1828</v>
      </c>
      <c r="C303" t="s">
        <v>1829</v>
      </c>
      <c r="D303" t="s">
        <v>1830</v>
      </c>
      <c r="E303" t="s">
        <v>1831</v>
      </c>
      <c r="F303" t="s">
        <v>1832</v>
      </c>
      <c r="G303" t="s">
        <v>1833</v>
      </c>
      <c r="I303" t="str">
        <f t="shared" si="20"/>
        <v>N/A</v>
      </c>
      <c r="J303" t="str">
        <f t="shared" si="21"/>
        <v>(4.3B)</v>
      </c>
      <c r="K303" t="str">
        <f t="shared" si="22"/>
        <v>(2.9B)</v>
      </c>
      <c r="L303" t="str">
        <f t="shared" si="23"/>
        <v>(2.81B)</v>
      </c>
      <c r="M303" t="str">
        <f t="shared" si="24"/>
        <v>(2.36B)</v>
      </c>
      <c r="N303" t="str">
        <f t="shared" si="25"/>
        <v>(2.95B)</v>
      </c>
    </row>
    <row r="304" spans="1:14" x14ac:dyDescent="0.3">
      <c r="A304" s="1">
        <v>9</v>
      </c>
      <c r="B304" t="s">
        <v>1834</v>
      </c>
      <c r="C304" t="s">
        <v>1755</v>
      </c>
      <c r="D304" t="s">
        <v>1835</v>
      </c>
      <c r="E304" t="s">
        <v>1245</v>
      </c>
      <c r="F304" t="s">
        <v>1836</v>
      </c>
      <c r="G304" t="s">
        <v>1837</v>
      </c>
      <c r="I304" t="str">
        <f t="shared" si="20"/>
        <v>N/A</v>
      </c>
      <c r="J304">
        <f t="shared" si="21"/>
        <v>2820000000</v>
      </c>
      <c r="K304">
        <f t="shared" si="22"/>
        <v>2560000000</v>
      </c>
      <c r="L304">
        <f t="shared" si="23"/>
        <v>1010000000</v>
      </c>
      <c r="M304">
        <f t="shared" si="24"/>
        <v>1240000000</v>
      </c>
      <c r="N304">
        <f t="shared" si="25"/>
        <v>1540000000</v>
      </c>
    </row>
    <row r="305" spans="1:14" x14ac:dyDescent="0.3">
      <c r="A305" s="1">
        <v>10</v>
      </c>
      <c r="B305" t="s">
        <v>920</v>
      </c>
      <c r="C305" t="s">
        <v>332</v>
      </c>
      <c r="D305" t="s">
        <v>332</v>
      </c>
      <c r="E305" t="s">
        <v>332</v>
      </c>
      <c r="F305" t="s">
        <v>332</v>
      </c>
      <c r="G305" t="s">
        <v>332</v>
      </c>
      <c r="I305" t="str">
        <f t="shared" si="20"/>
        <v>N/A</v>
      </c>
      <c r="J305" t="str">
        <f t="shared" si="21"/>
        <v>N/A</v>
      </c>
      <c r="K305" t="str">
        <f t="shared" si="22"/>
        <v>N/A</v>
      </c>
      <c r="L305" t="str">
        <f t="shared" si="23"/>
        <v>N/A</v>
      </c>
      <c r="M305" t="str">
        <f t="shared" si="24"/>
        <v>N/A</v>
      </c>
      <c r="N305" t="str">
        <f t="shared" si="25"/>
        <v>N/A</v>
      </c>
    </row>
    <row r="306" spans="1:14" x14ac:dyDescent="0.3">
      <c r="A306" s="1">
        <v>11</v>
      </c>
      <c r="B306" t="s">
        <v>921</v>
      </c>
      <c r="C306" t="s">
        <v>1838</v>
      </c>
      <c r="D306" t="s">
        <v>1839</v>
      </c>
      <c r="E306" t="s">
        <v>1840</v>
      </c>
      <c r="F306" t="s">
        <v>1841</v>
      </c>
      <c r="G306" t="s">
        <v>1842</v>
      </c>
      <c r="I306" t="str">
        <f t="shared" si="20"/>
        <v>N/A</v>
      </c>
      <c r="J306">
        <f t="shared" si="21"/>
        <v>70920000</v>
      </c>
      <c r="K306">
        <f t="shared" si="22"/>
        <v>41670000</v>
      </c>
      <c r="L306">
        <f t="shared" si="23"/>
        <v>36450000</v>
      </c>
      <c r="M306">
        <f t="shared" si="24"/>
        <v>21240000</v>
      </c>
      <c r="N306">
        <f t="shared" si="25"/>
        <v>27690000</v>
      </c>
    </row>
    <row r="307" spans="1:14" x14ac:dyDescent="0.3">
      <c r="A307" s="1">
        <v>12</v>
      </c>
      <c r="B307" t="s">
        <v>923</v>
      </c>
      <c r="C307" t="s">
        <v>1843</v>
      </c>
      <c r="D307" t="s">
        <v>1844</v>
      </c>
      <c r="E307" t="s">
        <v>1845</v>
      </c>
      <c r="F307" t="s">
        <v>1846</v>
      </c>
      <c r="G307" t="s">
        <v>1847</v>
      </c>
      <c r="I307" t="str">
        <f t="shared" si="20"/>
        <v>N/A</v>
      </c>
      <c r="J307" t="str">
        <f t="shared" si="21"/>
        <v>(1.61B)</v>
      </c>
      <c r="K307" t="str">
        <f t="shared" si="22"/>
        <v>(1.04B)</v>
      </c>
      <c r="L307" t="str">
        <f t="shared" si="23"/>
        <v>(2.18B)</v>
      </c>
      <c r="M307" t="str">
        <f t="shared" si="24"/>
        <v>(1.52B)</v>
      </c>
      <c r="N307" t="str">
        <f t="shared" si="25"/>
        <v>(1.37B)</v>
      </c>
    </row>
    <row r="308" spans="1:14" x14ac:dyDescent="0.3">
      <c r="A308" s="1">
        <v>13</v>
      </c>
      <c r="B308" t="s">
        <v>929</v>
      </c>
      <c r="C308" t="s">
        <v>332</v>
      </c>
      <c r="D308" t="s">
        <v>1848</v>
      </c>
      <c r="E308" t="s">
        <v>1849</v>
      </c>
      <c r="F308" t="s">
        <v>1850</v>
      </c>
      <c r="G308" t="s">
        <v>1851</v>
      </c>
      <c r="I308" t="str">
        <f t="shared" si="20"/>
        <v>N/A</v>
      </c>
      <c r="J308" t="str">
        <f t="shared" si="21"/>
        <v>N/A</v>
      </c>
      <c r="K308">
        <f t="shared" si="22"/>
        <v>0.35340000000000005</v>
      </c>
      <c r="L308">
        <f t="shared" si="23"/>
        <v>-1.0934000000000001</v>
      </c>
      <c r="M308">
        <f t="shared" si="24"/>
        <v>0.30149999999999999</v>
      </c>
      <c r="N308">
        <f t="shared" si="25"/>
        <v>0.1002</v>
      </c>
    </row>
    <row r="309" spans="1:14" x14ac:dyDescent="0.3">
      <c r="A309" s="1">
        <v>14</v>
      </c>
      <c r="B309" t="s">
        <v>1852</v>
      </c>
      <c r="C309" t="s">
        <v>1853</v>
      </c>
      <c r="D309" t="s">
        <v>1854</v>
      </c>
      <c r="E309" t="s">
        <v>1855</v>
      </c>
      <c r="F309" t="s">
        <v>1856</v>
      </c>
      <c r="G309" t="s">
        <v>1857</v>
      </c>
      <c r="I309" t="str">
        <f t="shared" si="20"/>
        <v>N/A</v>
      </c>
      <c r="J309">
        <f t="shared" si="21"/>
        <v>-2.2416999999999998</v>
      </c>
      <c r="K309">
        <f t="shared" si="22"/>
        <v>-1.4677000000000002</v>
      </c>
      <c r="L309">
        <f t="shared" si="23"/>
        <v>-2.9566000000000003</v>
      </c>
      <c r="M309">
        <f t="shared" si="24"/>
        <v>-2.0186999999999999</v>
      </c>
      <c r="N309">
        <f t="shared" si="25"/>
        <v>-1.7294999999999998</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1858</v>
      </c>
      <c r="D312" t="s">
        <v>1859</v>
      </c>
      <c r="E312" t="s">
        <v>1860</v>
      </c>
      <c r="F312" t="s">
        <v>1861</v>
      </c>
      <c r="G312" t="s">
        <v>1862</v>
      </c>
      <c r="I312" t="str">
        <f t="shared" si="20"/>
        <v>pos_trend</v>
      </c>
      <c r="J312" t="str">
        <f t="shared" si="21"/>
        <v>(44.83M)</v>
      </c>
      <c r="K312" t="str">
        <f t="shared" si="22"/>
        <v>(60.15M)</v>
      </c>
      <c r="L312" t="str">
        <f t="shared" si="23"/>
        <v>(63.71M)</v>
      </c>
      <c r="M312" t="str">
        <f t="shared" si="24"/>
        <v>(69.56M)</v>
      </c>
      <c r="N312" t="str">
        <f t="shared" si="25"/>
        <v>(76.76M)</v>
      </c>
    </row>
    <row r="313" spans="1:14" x14ac:dyDescent="0.3">
      <c r="A313" s="1">
        <v>1</v>
      </c>
      <c r="B313" t="s">
        <v>946</v>
      </c>
      <c r="C313" t="s">
        <v>1863</v>
      </c>
      <c r="D313" t="s">
        <v>1864</v>
      </c>
      <c r="E313" t="s">
        <v>1865</v>
      </c>
      <c r="F313" t="s">
        <v>1866</v>
      </c>
      <c r="G313" t="s">
        <v>1867</v>
      </c>
      <c r="I313" t="str">
        <f t="shared" si="20"/>
        <v>pos_trend</v>
      </c>
      <c r="J313" t="str">
        <f t="shared" si="21"/>
        <v>(39.63M)</v>
      </c>
      <c r="K313" t="str">
        <f t="shared" si="22"/>
        <v>(54.99M)</v>
      </c>
      <c r="L313" t="str">
        <f t="shared" si="23"/>
        <v>(58.71M)</v>
      </c>
      <c r="M313" t="str">
        <f t="shared" si="24"/>
        <v>(62.4M)</v>
      </c>
      <c r="N313" t="str">
        <f t="shared" si="25"/>
        <v>(67.86M)</v>
      </c>
    </row>
    <row r="314" spans="1:14" x14ac:dyDescent="0.3">
      <c r="A314" s="1">
        <v>2</v>
      </c>
      <c r="B314" t="s">
        <v>501</v>
      </c>
      <c r="C314" t="s">
        <v>1868</v>
      </c>
      <c r="D314" t="s">
        <v>1869</v>
      </c>
      <c r="E314" t="s">
        <v>1870</v>
      </c>
      <c r="F314" t="s">
        <v>1871</v>
      </c>
      <c r="G314" t="s">
        <v>1872</v>
      </c>
      <c r="I314" t="str">
        <f t="shared" si="20"/>
        <v>N/A</v>
      </c>
      <c r="J314" t="str">
        <f t="shared" si="21"/>
        <v>(5.2M)</v>
      </c>
      <c r="K314" t="str">
        <f t="shared" si="22"/>
        <v>(5.16M)</v>
      </c>
      <c r="L314" t="str">
        <f t="shared" si="23"/>
        <v>(5M)</v>
      </c>
      <c r="M314" t="str">
        <f t="shared" si="24"/>
        <v>(7.16M)</v>
      </c>
      <c r="N314" t="str">
        <f t="shared" si="25"/>
        <v>(8.9M)</v>
      </c>
    </row>
    <row r="315" spans="1:14" x14ac:dyDescent="0.3">
      <c r="A315" s="1">
        <v>3</v>
      </c>
      <c r="B315" t="s">
        <v>1873</v>
      </c>
      <c r="C315" t="s">
        <v>332</v>
      </c>
      <c r="D315" t="s">
        <v>1874</v>
      </c>
      <c r="E315" t="s">
        <v>1875</v>
      </c>
      <c r="F315" t="s">
        <v>1876</v>
      </c>
      <c r="G315" t="s">
        <v>1877</v>
      </c>
      <c r="I315" t="str">
        <f t="shared" si="20"/>
        <v>N/A</v>
      </c>
      <c r="J315" t="str">
        <f t="shared" si="21"/>
        <v>N/A</v>
      </c>
      <c r="K315">
        <f t="shared" si="22"/>
        <v>-0.34159999999999996</v>
      </c>
      <c r="L315">
        <f t="shared" si="23"/>
        <v>-5.9200000000000003E-2</v>
      </c>
      <c r="M315">
        <f t="shared" si="24"/>
        <v>-9.1700000000000004E-2</v>
      </c>
      <c r="N315">
        <f t="shared" si="25"/>
        <v>-0.1036</v>
      </c>
    </row>
    <row r="316" spans="1:14" x14ac:dyDescent="0.3">
      <c r="A316" s="1">
        <v>4</v>
      </c>
      <c r="B316" t="s">
        <v>1878</v>
      </c>
      <c r="C316" t="s">
        <v>332</v>
      </c>
      <c r="D316" t="s">
        <v>332</v>
      </c>
      <c r="E316" t="s">
        <v>332</v>
      </c>
      <c r="F316" t="s">
        <v>332</v>
      </c>
      <c r="G316" t="s">
        <v>332</v>
      </c>
      <c r="I316" t="str">
        <f t="shared" ref="I316:I379" si="26">IF(AND(K316&gt; J316, L316&gt; K316, M316&gt; L316, N316&gt; M316), "pos_trend", IF(AND(K316&lt; J316, L316&lt; K316, M316&lt; L316, N316&lt; M316), "neg_trend", "N/A"))</f>
        <v>N/A</v>
      </c>
      <c r="J316" t="str">
        <f t="shared" ref="J316:J379" si="27">IF(TRIM(C316)="-", "N/A", IF(RIGHT(C316,1)="M",1000000*VALUE(LEFT(C316,LEN(C316)-1)),IF(RIGHT(C316,1)="B",1000000000*VALUE(LEFT(C316,LEN(C316)-1)),IF(RIGHT(C316,1)="%",0.01*VALUE(LEFT(C316,LEN(C316)-1)),C316))))</f>
        <v>N/A</v>
      </c>
      <c r="K316" t="str">
        <f t="shared" ref="K316:K379" si="28">IF(TRIM(D316)="-", "N/A", IF(RIGHT(D316,1)="M",1000000*VALUE(LEFT(D316,LEN(D316)-1)),IF(RIGHT(D316,1)="B",1000000000*VALUE(LEFT(D316,LEN(D316)-1)),IF(RIGHT(D316,1)="%",0.01*VALUE(LEFT(D316,LEN(D316)-1)),D316))))</f>
        <v>N/A</v>
      </c>
      <c r="L316" t="str">
        <f t="shared" ref="L316:L379" si="29">IF(TRIM(E316)="-", "N/A", IF(RIGHT(E316,1)="M",1000000*VALUE(LEFT(E316,LEN(E316)-1)),IF(RIGHT(E316,1)="B",1000000000*VALUE(LEFT(E316,LEN(E316)-1)),IF(RIGHT(E316,1)="%",0.01*VALUE(LEFT(E316,LEN(E316)-1)),E316))))</f>
        <v>N/A</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1651</v>
      </c>
      <c r="D317" t="s">
        <v>1880</v>
      </c>
      <c r="E317" t="s">
        <v>1766</v>
      </c>
      <c r="F317" t="s">
        <v>1881</v>
      </c>
      <c r="G317" t="s">
        <v>1882</v>
      </c>
      <c r="I317" t="str">
        <f t="shared" si="26"/>
        <v>N/A</v>
      </c>
      <c r="J317">
        <f t="shared" si="27"/>
        <v>1860000000</v>
      </c>
      <c r="K317">
        <f t="shared" si="28"/>
        <v>328910000</v>
      </c>
      <c r="L317">
        <f t="shared" si="29"/>
        <v>1500000000</v>
      </c>
      <c r="M317">
        <f t="shared" si="30"/>
        <v>2240000000</v>
      </c>
      <c r="N317">
        <f t="shared" si="31"/>
        <v>880780000</v>
      </c>
    </row>
    <row r="318" spans="1:14" x14ac:dyDescent="0.3">
      <c r="A318" s="1">
        <v>6</v>
      </c>
      <c r="B318" t="s">
        <v>947</v>
      </c>
      <c r="C318" t="s">
        <v>1883</v>
      </c>
      <c r="D318" t="s">
        <v>1884</v>
      </c>
      <c r="E318" t="s">
        <v>1885</v>
      </c>
      <c r="F318" t="s">
        <v>1886</v>
      </c>
      <c r="G318" t="s">
        <v>1887</v>
      </c>
      <c r="I318" t="str">
        <f t="shared" si="26"/>
        <v>N/A</v>
      </c>
      <c r="J318" t="str">
        <f t="shared" si="27"/>
        <v>(61.65M)</v>
      </c>
      <c r="K318" t="str">
        <f t="shared" si="28"/>
        <v>(124.98M)</v>
      </c>
      <c r="L318" t="str">
        <f t="shared" si="29"/>
        <v>(265.26M)</v>
      </c>
      <c r="M318" t="str">
        <f t="shared" si="30"/>
        <v>(36.52M)</v>
      </c>
      <c r="N318">
        <f t="shared" si="31"/>
        <v>11830000</v>
      </c>
    </row>
    <row r="319" spans="1:14" x14ac:dyDescent="0.3">
      <c r="A319" s="1">
        <v>7</v>
      </c>
      <c r="B319" t="s">
        <v>953</v>
      </c>
      <c r="C319" t="s">
        <v>1883</v>
      </c>
      <c r="D319" t="s">
        <v>1884</v>
      </c>
      <c r="E319" t="s">
        <v>1885</v>
      </c>
      <c r="F319" t="s">
        <v>1888</v>
      </c>
      <c r="G319" t="s">
        <v>1889</v>
      </c>
      <c r="I319" t="str">
        <f t="shared" si="26"/>
        <v>N/A</v>
      </c>
      <c r="J319" t="str">
        <f t="shared" si="27"/>
        <v>(61.65M)</v>
      </c>
      <c r="K319" t="str">
        <f t="shared" si="28"/>
        <v>(124.98M)</v>
      </c>
      <c r="L319" t="str">
        <f t="shared" si="29"/>
        <v>(265.26M)</v>
      </c>
      <c r="M319" t="str">
        <f t="shared" si="30"/>
        <v>(99.49M)</v>
      </c>
      <c r="N319" t="str">
        <f t="shared" si="31"/>
        <v>(85.23M)</v>
      </c>
    </row>
    <row r="320" spans="1:14" x14ac:dyDescent="0.3">
      <c r="A320" s="1">
        <v>8</v>
      </c>
      <c r="B320" t="s">
        <v>957</v>
      </c>
      <c r="C320" t="s">
        <v>332</v>
      </c>
      <c r="D320" t="s">
        <v>332</v>
      </c>
      <c r="E320" t="s">
        <v>332</v>
      </c>
      <c r="F320" t="s">
        <v>1890</v>
      </c>
      <c r="G320" t="s">
        <v>1891</v>
      </c>
      <c r="I320" t="str">
        <f t="shared" si="26"/>
        <v>N/A</v>
      </c>
      <c r="J320" t="str">
        <f t="shared" si="27"/>
        <v>N/A</v>
      </c>
      <c r="K320" t="str">
        <f t="shared" si="28"/>
        <v>N/A</v>
      </c>
      <c r="L320" t="str">
        <f t="shared" si="29"/>
        <v>N/A</v>
      </c>
      <c r="M320">
        <f t="shared" si="30"/>
        <v>62970000</v>
      </c>
      <c r="N320">
        <f t="shared" si="31"/>
        <v>97070000</v>
      </c>
    </row>
    <row r="321" spans="1:14" x14ac:dyDescent="0.3">
      <c r="A321" s="1">
        <v>9</v>
      </c>
      <c r="B321" t="s">
        <v>961</v>
      </c>
      <c r="C321" t="s">
        <v>332</v>
      </c>
      <c r="D321" t="s">
        <v>332</v>
      </c>
      <c r="E321" t="s">
        <v>332</v>
      </c>
      <c r="F321" t="s">
        <v>1890</v>
      </c>
      <c r="G321" t="s">
        <v>1891</v>
      </c>
      <c r="I321" t="str">
        <f t="shared" si="26"/>
        <v>N/A</v>
      </c>
      <c r="J321" t="str">
        <f t="shared" si="27"/>
        <v>N/A</v>
      </c>
      <c r="K321" t="str">
        <f t="shared" si="28"/>
        <v>N/A</v>
      </c>
      <c r="L321" t="str">
        <f t="shared" si="29"/>
        <v>N/A</v>
      </c>
      <c r="M321">
        <f t="shared" si="30"/>
        <v>62970000</v>
      </c>
      <c r="N321">
        <f t="shared" si="31"/>
        <v>97070000</v>
      </c>
    </row>
    <row r="322" spans="1:14" x14ac:dyDescent="0.3">
      <c r="A322" s="1">
        <v>10</v>
      </c>
      <c r="B322" t="s">
        <v>963</v>
      </c>
      <c r="C322" t="s">
        <v>1892</v>
      </c>
      <c r="D322" t="s">
        <v>1893</v>
      </c>
      <c r="E322" t="s">
        <v>22</v>
      </c>
      <c r="F322" t="s">
        <v>1894</v>
      </c>
      <c r="G322" t="s">
        <v>1895</v>
      </c>
      <c r="I322" t="str">
        <f t="shared" si="26"/>
        <v>N/A</v>
      </c>
      <c r="J322" t="str">
        <f t="shared" si="27"/>
        <v>(344.43M)</v>
      </c>
      <c r="K322">
        <f t="shared" si="28"/>
        <v>486560000</v>
      </c>
      <c r="L322">
        <f t="shared" si="29"/>
        <v>1170000000</v>
      </c>
      <c r="M322" t="str">
        <f t="shared" si="30"/>
        <v>(1.48B)</v>
      </c>
      <c r="N322">
        <f t="shared" si="31"/>
        <v>342580000</v>
      </c>
    </row>
    <row r="323" spans="1:14" x14ac:dyDescent="0.3">
      <c r="A323" s="1">
        <v>11</v>
      </c>
      <c r="B323" t="s">
        <v>969</v>
      </c>
      <c r="C323" t="s">
        <v>1896</v>
      </c>
      <c r="D323" t="s">
        <v>1823</v>
      </c>
      <c r="E323" t="s">
        <v>1897</v>
      </c>
      <c r="F323" t="s">
        <v>1898</v>
      </c>
      <c r="G323" t="s">
        <v>1899</v>
      </c>
      <c r="I323" t="str">
        <f t="shared" si="26"/>
        <v>N/A</v>
      </c>
      <c r="J323" t="str">
        <f t="shared" si="27"/>
        <v>(187.55M)</v>
      </c>
      <c r="K323" t="str">
        <f t="shared" si="28"/>
        <v>(1.59B)</v>
      </c>
      <c r="L323">
        <f t="shared" si="29"/>
        <v>327360000</v>
      </c>
      <c r="M323" t="str">
        <f t="shared" si="30"/>
        <v>(233.87M)</v>
      </c>
      <c r="N323">
        <f t="shared" si="31"/>
        <v>257620000</v>
      </c>
    </row>
    <row r="324" spans="1:14" x14ac:dyDescent="0.3">
      <c r="A324" s="1">
        <v>12</v>
      </c>
      <c r="B324" t="s">
        <v>970</v>
      </c>
      <c r="C324" t="s">
        <v>1900</v>
      </c>
      <c r="D324" t="s">
        <v>1901</v>
      </c>
      <c r="E324" t="s">
        <v>1902</v>
      </c>
      <c r="F324" t="s">
        <v>1903</v>
      </c>
      <c r="G324" t="s">
        <v>1904</v>
      </c>
      <c r="I324" t="str">
        <f t="shared" si="26"/>
        <v>N/A</v>
      </c>
      <c r="J324" t="str">
        <f t="shared" si="27"/>
        <v>(156.88M)</v>
      </c>
      <c r="K324">
        <f t="shared" si="28"/>
        <v>2069999999.9999998</v>
      </c>
      <c r="L324">
        <f t="shared" si="29"/>
        <v>840960000</v>
      </c>
      <c r="M324" t="str">
        <f t="shared" si="30"/>
        <v>(1.25B)</v>
      </c>
      <c r="N324">
        <f t="shared" si="31"/>
        <v>84960000</v>
      </c>
    </row>
    <row r="325" spans="1:14" x14ac:dyDescent="0.3">
      <c r="A325" s="1">
        <v>13</v>
      </c>
      <c r="B325" t="s">
        <v>971</v>
      </c>
      <c r="C325" t="s">
        <v>1905</v>
      </c>
      <c r="D325" t="s">
        <v>1906</v>
      </c>
      <c r="E325" t="s">
        <v>1907</v>
      </c>
      <c r="F325" t="s">
        <v>1908</v>
      </c>
      <c r="G325" t="s">
        <v>1909</v>
      </c>
      <c r="I325" t="str">
        <f t="shared" si="26"/>
        <v>N/A</v>
      </c>
      <c r="J325">
        <f t="shared" si="27"/>
        <v>154740000</v>
      </c>
      <c r="K325">
        <f t="shared" si="28"/>
        <v>2500000000</v>
      </c>
      <c r="L325">
        <f t="shared" si="29"/>
        <v>996030000</v>
      </c>
      <c r="M325">
        <f t="shared" si="30"/>
        <v>250000000</v>
      </c>
      <c r="N325">
        <f t="shared" si="31"/>
        <v>1270000000</v>
      </c>
    </row>
    <row r="326" spans="1:14" x14ac:dyDescent="0.3">
      <c r="A326" s="1">
        <v>14</v>
      </c>
      <c r="B326" t="s">
        <v>972</v>
      </c>
      <c r="C326" t="s">
        <v>1910</v>
      </c>
      <c r="D326" t="s">
        <v>1911</v>
      </c>
      <c r="E326" t="s">
        <v>1912</v>
      </c>
      <c r="F326" t="s">
        <v>1913</v>
      </c>
      <c r="G326" t="s">
        <v>1914</v>
      </c>
      <c r="I326" t="str">
        <f t="shared" si="26"/>
        <v>N/A</v>
      </c>
      <c r="J326" t="str">
        <f t="shared" si="27"/>
        <v>(311.62M)</v>
      </c>
      <c r="K326" t="str">
        <f t="shared" si="28"/>
        <v>(427.43M)</v>
      </c>
      <c r="L326" t="str">
        <f t="shared" si="29"/>
        <v>(155.07M)</v>
      </c>
      <c r="M326" t="str">
        <f t="shared" si="30"/>
        <v>(1.5B)</v>
      </c>
      <c r="N326" t="str">
        <f t="shared" si="31"/>
        <v>(1.18B)</v>
      </c>
    </row>
    <row r="327" spans="1:14" x14ac:dyDescent="0.3">
      <c r="A327" s="1">
        <v>15</v>
      </c>
      <c r="B327" t="s">
        <v>830</v>
      </c>
      <c r="C327" t="s">
        <v>332</v>
      </c>
      <c r="D327" t="s">
        <v>332</v>
      </c>
      <c r="E327" t="s">
        <v>332</v>
      </c>
      <c r="F327" t="s">
        <v>1915</v>
      </c>
      <c r="G327" t="s">
        <v>1916</v>
      </c>
      <c r="I327" t="str">
        <f t="shared" si="26"/>
        <v>N/A</v>
      </c>
      <c r="J327" t="str">
        <f t="shared" si="27"/>
        <v>N/A</v>
      </c>
      <c r="K327" t="str">
        <f t="shared" si="28"/>
        <v>N/A</v>
      </c>
      <c r="L327" t="str">
        <f t="shared" si="29"/>
        <v>N/A</v>
      </c>
      <c r="M327">
        <f t="shared" si="30"/>
        <v>20050000</v>
      </c>
      <c r="N327">
        <f t="shared" si="31"/>
        <v>21750000</v>
      </c>
    </row>
    <row r="328" spans="1:14" x14ac:dyDescent="0.3">
      <c r="A328" s="1">
        <v>16</v>
      </c>
      <c r="B328" t="s">
        <v>920</v>
      </c>
      <c r="C328" t="s">
        <v>332</v>
      </c>
      <c r="D328" t="s">
        <v>332</v>
      </c>
      <c r="E328" t="s">
        <v>332</v>
      </c>
      <c r="F328" t="s">
        <v>332</v>
      </c>
      <c r="G328" t="s">
        <v>332</v>
      </c>
      <c r="I328" t="str">
        <f t="shared" si="26"/>
        <v>N/A</v>
      </c>
      <c r="J328" t="str">
        <f t="shared" si="27"/>
        <v>N/A</v>
      </c>
      <c r="K328" t="str">
        <f t="shared" si="28"/>
        <v>N/A</v>
      </c>
      <c r="L328" t="str">
        <f t="shared" si="29"/>
        <v>N/A</v>
      </c>
      <c r="M328" t="str">
        <f t="shared" si="30"/>
        <v>N/A</v>
      </c>
      <c r="N328" t="str">
        <f t="shared" si="31"/>
        <v>N/A</v>
      </c>
    </row>
    <row r="329" spans="1:14" x14ac:dyDescent="0.3">
      <c r="A329" s="1">
        <v>17</v>
      </c>
      <c r="B329" t="s">
        <v>921</v>
      </c>
      <c r="C329" t="s">
        <v>332</v>
      </c>
      <c r="D329" t="s">
        <v>332</v>
      </c>
      <c r="E329" t="s">
        <v>332</v>
      </c>
      <c r="F329" t="s">
        <v>1915</v>
      </c>
      <c r="G329" t="s">
        <v>1916</v>
      </c>
      <c r="I329" t="str">
        <f t="shared" si="26"/>
        <v>N/A</v>
      </c>
      <c r="J329" t="str">
        <f t="shared" si="27"/>
        <v>N/A</v>
      </c>
      <c r="K329" t="str">
        <f t="shared" si="28"/>
        <v>N/A</v>
      </c>
      <c r="L329" t="str">
        <f t="shared" si="29"/>
        <v>N/A</v>
      </c>
      <c r="M329">
        <f t="shared" si="30"/>
        <v>20050000</v>
      </c>
      <c r="N329">
        <f t="shared" si="31"/>
        <v>21750000</v>
      </c>
    </row>
    <row r="330" spans="1:14" x14ac:dyDescent="0.3">
      <c r="A330" s="1">
        <v>18</v>
      </c>
      <c r="B330" t="s">
        <v>976</v>
      </c>
      <c r="C330" t="s">
        <v>1917</v>
      </c>
      <c r="D330" t="s">
        <v>1918</v>
      </c>
      <c r="E330" t="s">
        <v>1919</v>
      </c>
      <c r="F330" t="s">
        <v>1920</v>
      </c>
      <c r="G330" t="s">
        <v>1921</v>
      </c>
      <c r="I330" t="str">
        <f t="shared" si="26"/>
        <v>N/A</v>
      </c>
      <c r="J330">
        <f t="shared" si="27"/>
        <v>1400000000</v>
      </c>
      <c r="K330">
        <f t="shared" si="28"/>
        <v>630340000</v>
      </c>
      <c r="L330">
        <f t="shared" si="29"/>
        <v>2340000000</v>
      </c>
      <c r="M330">
        <f t="shared" si="30"/>
        <v>674230000</v>
      </c>
      <c r="N330">
        <f t="shared" si="31"/>
        <v>1180000000</v>
      </c>
    </row>
    <row r="331" spans="1:14" x14ac:dyDescent="0.3">
      <c r="A331" s="1">
        <v>19</v>
      </c>
      <c r="B331" t="s">
        <v>981</v>
      </c>
      <c r="C331" t="s">
        <v>332</v>
      </c>
      <c r="D331" t="s">
        <v>1922</v>
      </c>
      <c r="E331" t="s">
        <v>1923</v>
      </c>
      <c r="F331" t="s">
        <v>1924</v>
      </c>
      <c r="G331" t="s">
        <v>1925</v>
      </c>
      <c r="I331" t="str">
        <f t="shared" si="26"/>
        <v>N/A</v>
      </c>
      <c r="J331" t="str">
        <f t="shared" si="27"/>
        <v>N/A</v>
      </c>
      <c r="K331">
        <f t="shared" si="28"/>
        <v>-0.55120000000000002</v>
      </c>
      <c r="L331">
        <f t="shared" si="29"/>
        <v>2.7054000000000005</v>
      </c>
      <c r="M331">
        <f t="shared" si="30"/>
        <v>-0.71129999999999993</v>
      </c>
      <c r="N331">
        <f t="shared" si="31"/>
        <v>0.75040000000000007</v>
      </c>
    </row>
    <row r="332" spans="1:14" x14ac:dyDescent="0.3">
      <c r="A332" s="1">
        <v>20</v>
      </c>
      <c r="B332" t="s">
        <v>1926</v>
      </c>
      <c r="C332" t="s">
        <v>1927</v>
      </c>
      <c r="D332" t="s">
        <v>1928</v>
      </c>
      <c r="E332" t="s">
        <v>1929</v>
      </c>
      <c r="F332" t="s">
        <v>1930</v>
      </c>
      <c r="G332" t="s">
        <v>1931</v>
      </c>
      <c r="I332" t="str">
        <f t="shared" si="26"/>
        <v>N/A</v>
      </c>
      <c r="J332">
        <f t="shared" si="27"/>
        <v>1.9566999999999999</v>
      </c>
      <c r="K332">
        <f t="shared" si="28"/>
        <v>0.8891</v>
      </c>
      <c r="L332">
        <f t="shared" si="29"/>
        <v>3.1702999999999997</v>
      </c>
      <c r="M332">
        <f t="shared" si="30"/>
        <v>0.89459999999999995</v>
      </c>
      <c r="N332">
        <f t="shared" si="31"/>
        <v>1.4909000000000001</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332</v>
      </c>
      <c r="D334" t="s">
        <v>332</v>
      </c>
      <c r="E334" t="s">
        <v>332</v>
      </c>
      <c r="F334" t="s">
        <v>332</v>
      </c>
      <c r="G334" t="s">
        <v>332</v>
      </c>
      <c r="I334" t="str">
        <f t="shared" si="26"/>
        <v>N/A</v>
      </c>
      <c r="J334" t="str">
        <f t="shared" si="27"/>
        <v>N/A</v>
      </c>
      <c r="K334" t="str">
        <f t="shared" si="28"/>
        <v>N/A</v>
      </c>
      <c r="L334" t="str">
        <f t="shared" si="29"/>
        <v>N/A</v>
      </c>
      <c r="M334" t="str">
        <f t="shared" si="30"/>
        <v>N/A</v>
      </c>
      <c r="N334" t="str">
        <f t="shared" si="31"/>
        <v>N/A</v>
      </c>
    </row>
    <row r="335" spans="1:14" x14ac:dyDescent="0.3">
      <c r="A335" s="1">
        <v>23</v>
      </c>
      <c r="B335" t="s">
        <v>999</v>
      </c>
      <c r="C335" t="s">
        <v>1932</v>
      </c>
      <c r="D335" t="s">
        <v>1933</v>
      </c>
      <c r="E335" t="s">
        <v>1934</v>
      </c>
      <c r="F335" t="s">
        <v>1935</v>
      </c>
      <c r="G335" t="s">
        <v>1936</v>
      </c>
      <c r="I335" t="str">
        <f t="shared" si="26"/>
        <v>N/A</v>
      </c>
      <c r="J335">
        <f t="shared" si="27"/>
        <v>121280000</v>
      </c>
      <c r="K335" t="str">
        <f t="shared" si="28"/>
        <v>(135.63M)</v>
      </c>
      <c r="L335">
        <f t="shared" si="29"/>
        <v>429820000</v>
      </c>
      <c r="M335" t="str">
        <f t="shared" si="30"/>
        <v>(558.38M)</v>
      </c>
      <c r="N335">
        <f t="shared" si="31"/>
        <v>168550000</v>
      </c>
    </row>
    <row r="336" spans="1:14" x14ac:dyDescent="0.3">
      <c r="A336" s="1">
        <v>24</v>
      </c>
      <c r="B336" t="s">
        <v>1005</v>
      </c>
      <c r="C336" t="s">
        <v>1937</v>
      </c>
      <c r="D336" t="s">
        <v>1938</v>
      </c>
      <c r="E336" t="s">
        <v>1939</v>
      </c>
      <c r="F336" t="s">
        <v>1940</v>
      </c>
      <c r="G336" t="s">
        <v>1941</v>
      </c>
      <c r="I336" t="str">
        <f t="shared" si="26"/>
        <v>N/A</v>
      </c>
      <c r="J336">
        <f t="shared" si="27"/>
        <v>241940000</v>
      </c>
      <c r="K336">
        <f t="shared" si="28"/>
        <v>206860000</v>
      </c>
      <c r="L336">
        <f t="shared" si="29"/>
        <v>222030000</v>
      </c>
      <c r="M336">
        <f t="shared" si="30"/>
        <v>234200000</v>
      </c>
      <c r="N336">
        <f t="shared" si="31"/>
        <v>253530000</v>
      </c>
    </row>
    <row r="337" spans="1:14" x14ac:dyDescent="0.3">
      <c r="A337" s="1">
        <v>25</v>
      </c>
      <c r="B337" t="s">
        <v>1010</v>
      </c>
      <c r="C337" t="s">
        <v>332</v>
      </c>
      <c r="D337" t="s">
        <v>1942</v>
      </c>
      <c r="E337" t="s">
        <v>1943</v>
      </c>
      <c r="F337" t="s">
        <v>1944</v>
      </c>
      <c r="G337" t="s">
        <v>1945</v>
      </c>
      <c r="I337" t="str">
        <f t="shared" si="26"/>
        <v>N/A</v>
      </c>
      <c r="J337" t="str">
        <f t="shared" si="27"/>
        <v>N/A</v>
      </c>
      <c r="K337">
        <f t="shared" si="28"/>
        <v>-0.14499999999999999</v>
      </c>
      <c r="L337">
        <f t="shared" si="29"/>
        <v>7.3300000000000004E-2</v>
      </c>
      <c r="M337">
        <f t="shared" si="30"/>
        <v>5.4800000000000008E-2</v>
      </c>
      <c r="N337">
        <f t="shared" si="31"/>
        <v>8.2500000000000004E-2</v>
      </c>
    </row>
    <row r="338" spans="1:14" x14ac:dyDescent="0.3">
      <c r="A338" s="1">
        <v>26</v>
      </c>
      <c r="B338" t="s">
        <v>1015</v>
      </c>
      <c r="C338" t="s">
        <v>332</v>
      </c>
      <c r="D338" t="s">
        <v>332</v>
      </c>
      <c r="E338" t="s">
        <v>332</v>
      </c>
      <c r="F338" t="s">
        <v>332</v>
      </c>
      <c r="G338" t="s">
        <v>1946</v>
      </c>
      <c r="I338" t="str">
        <f t="shared" si="26"/>
        <v>N/A</v>
      </c>
      <c r="J338" t="str">
        <f t="shared" si="27"/>
        <v>N/A</v>
      </c>
      <c r="K338" t="str">
        <f t="shared" si="28"/>
        <v>N/A</v>
      </c>
      <c r="L338" t="str">
        <f t="shared" si="29"/>
        <v>N/A</v>
      </c>
      <c r="M338" t="str">
        <f t="shared" si="30"/>
        <v>N/A</v>
      </c>
      <c r="N338">
        <f t="shared" si="31"/>
        <v>4.7699999999999999E-2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1947</v>
      </c>
      <c r="C340" t="s">
        <v>1948</v>
      </c>
      <c r="I340" t="str">
        <f t="shared" si="26"/>
        <v>N/A</v>
      </c>
      <c r="J340" t="str">
        <f t="shared" si="27"/>
        <v>First Financial Bancorp</v>
      </c>
      <c r="K340">
        <f t="shared" si="28"/>
        <v>0</v>
      </c>
      <c r="L340">
        <f t="shared" si="29"/>
        <v>0</v>
      </c>
      <c r="M340">
        <f t="shared" si="30"/>
        <v>0</v>
      </c>
      <c r="N340">
        <f t="shared" si="31"/>
        <v>0</v>
      </c>
    </row>
    <row r="341" spans="1:14" x14ac:dyDescent="0.3">
      <c r="A341" s="1">
        <v>1</v>
      </c>
      <c r="B341" t="s">
        <v>1949</v>
      </c>
      <c r="C341" t="s">
        <v>1950</v>
      </c>
      <c r="I341" t="str">
        <f t="shared" si="26"/>
        <v>N/A</v>
      </c>
      <c r="J341" t="str">
        <f t="shared" si="27"/>
        <v>Old National Bancorp</v>
      </c>
      <c r="K341">
        <f t="shared" si="28"/>
        <v>0</v>
      </c>
      <c r="L341">
        <f t="shared" si="29"/>
        <v>0</v>
      </c>
      <c r="M341">
        <f t="shared" si="30"/>
        <v>0</v>
      </c>
      <c r="N341">
        <f t="shared" si="31"/>
        <v>0</v>
      </c>
    </row>
    <row r="342" spans="1:14" x14ac:dyDescent="0.3">
      <c r="A342" s="1">
        <v>2</v>
      </c>
      <c r="B342" t="s">
        <v>1951</v>
      </c>
      <c r="C342" t="s">
        <v>1952</v>
      </c>
      <c r="I342" t="str">
        <f t="shared" si="26"/>
        <v>N/A</v>
      </c>
      <c r="J342" t="str">
        <f t="shared" si="27"/>
        <v>Western Alliance Bancorp</v>
      </c>
      <c r="K342">
        <f t="shared" si="28"/>
        <v>0</v>
      </c>
      <c r="L342">
        <f t="shared" si="29"/>
        <v>0</v>
      </c>
      <c r="M342">
        <f t="shared" si="30"/>
        <v>0</v>
      </c>
      <c r="N342">
        <f t="shared" si="31"/>
        <v>0</v>
      </c>
    </row>
    <row r="343" spans="1:14" x14ac:dyDescent="0.3">
      <c r="A343" s="1">
        <v>3</v>
      </c>
      <c r="B343" t="s">
        <v>1953</v>
      </c>
      <c r="C343" t="s">
        <v>1954</v>
      </c>
      <c r="I343" t="str">
        <f t="shared" si="26"/>
        <v>N/A</v>
      </c>
      <c r="J343" t="str">
        <f t="shared" si="27"/>
        <v>BOK Financial</v>
      </c>
      <c r="K343">
        <f t="shared" si="28"/>
        <v>0</v>
      </c>
      <c r="L343">
        <f t="shared" si="29"/>
        <v>0</v>
      </c>
      <c r="M343">
        <f t="shared" si="30"/>
        <v>0</v>
      </c>
      <c r="N343">
        <f t="shared" si="31"/>
        <v>0</v>
      </c>
    </row>
    <row r="344" spans="1:14" x14ac:dyDescent="0.3">
      <c r="A344" s="1">
        <v>4</v>
      </c>
      <c r="B344" t="s">
        <v>1955</v>
      </c>
      <c r="C344" t="s">
        <v>1956</v>
      </c>
      <c r="I344" t="str">
        <f t="shared" si="26"/>
        <v>N/A</v>
      </c>
      <c r="J344" t="str">
        <f t="shared" si="27"/>
        <v>BancorpSouth</v>
      </c>
      <c r="K344">
        <f t="shared" si="28"/>
        <v>0</v>
      </c>
      <c r="L344">
        <f t="shared" si="29"/>
        <v>0</v>
      </c>
      <c r="M344">
        <f t="shared" si="30"/>
        <v>0</v>
      </c>
      <c r="N344">
        <f t="shared" si="31"/>
        <v>0</v>
      </c>
    </row>
    <row r="345" spans="1:14" x14ac:dyDescent="0.3">
      <c r="A345" s="1">
        <v>5</v>
      </c>
      <c r="B345" t="s">
        <v>1957</v>
      </c>
      <c r="C345" t="s">
        <v>1958</v>
      </c>
      <c r="I345" t="str">
        <f t="shared" si="26"/>
        <v>N/A</v>
      </c>
      <c r="J345" t="str">
        <f t="shared" si="27"/>
        <v>Commerce Bancshares</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1959</v>
      </c>
      <c r="I348" t="str">
        <f t="shared" si="26"/>
        <v>N/A</v>
      </c>
      <c r="J348">
        <f t="shared" si="27"/>
        <v>1710000000</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1960</v>
      </c>
      <c r="I350" t="str">
        <f t="shared" si="26"/>
        <v>N/A</v>
      </c>
      <c r="J350" t="str">
        <f t="shared" si="27"/>
        <v>18.37</v>
      </c>
      <c r="K350">
        <f t="shared" si="28"/>
        <v>0</v>
      </c>
      <c r="L350">
        <f t="shared" si="29"/>
        <v>0</v>
      </c>
      <c r="M350">
        <f t="shared" si="30"/>
        <v>0</v>
      </c>
      <c r="N350">
        <f t="shared" si="31"/>
        <v>0</v>
      </c>
    </row>
    <row r="351" spans="1:14" x14ac:dyDescent="0.3">
      <c r="A351" s="1">
        <v>3</v>
      </c>
      <c r="B351" t="s">
        <v>105</v>
      </c>
      <c r="C351" t="s">
        <v>1961</v>
      </c>
      <c r="I351" t="str">
        <f t="shared" si="26"/>
        <v>N/A</v>
      </c>
      <c r="J351" t="str">
        <f t="shared" si="27"/>
        <v>16.02</v>
      </c>
      <c r="K351">
        <f t="shared" si="28"/>
        <v>0</v>
      </c>
      <c r="L351">
        <f t="shared" si="29"/>
        <v>0</v>
      </c>
      <c r="M351">
        <f t="shared" si="30"/>
        <v>0</v>
      </c>
      <c r="N351">
        <f t="shared" si="31"/>
        <v>0</v>
      </c>
    </row>
    <row r="352" spans="1:14" x14ac:dyDescent="0.3">
      <c r="A352" s="1">
        <v>4</v>
      </c>
      <c r="B352" t="s">
        <v>107</v>
      </c>
      <c r="C352" t="s">
        <v>1962</v>
      </c>
      <c r="I352" t="str">
        <f t="shared" si="26"/>
        <v>N/A</v>
      </c>
      <c r="J352" t="str">
        <f t="shared" si="27"/>
        <v>1.79</v>
      </c>
      <c r="K352">
        <f t="shared" si="28"/>
        <v>0</v>
      </c>
      <c r="L352">
        <f t="shared" si="29"/>
        <v>0</v>
      </c>
      <c r="M352">
        <f t="shared" si="30"/>
        <v>0</v>
      </c>
      <c r="N352">
        <f t="shared" si="31"/>
        <v>0</v>
      </c>
    </row>
    <row r="353" spans="1:14" x14ac:dyDescent="0.3">
      <c r="A353" s="1">
        <v>5</v>
      </c>
      <c r="B353" t="s">
        <v>109</v>
      </c>
      <c r="C353" t="s">
        <v>1963</v>
      </c>
      <c r="I353" t="str">
        <f t="shared" si="26"/>
        <v>N/A</v>
      </c>
      <c r="J353" t="str">
        <f t="shared" si="27"/>
        <v>5.07</v>
      </c>
      <c r="K353">
        <f t="shared" si="28"/>
        <v>0</v>
      </c>
      <c r="L353">
        <f t="shared" si="29"/>
        <v>0</v>
      </c>
      <c r="M353">
        <f t="shared" si="30"/>
        <v>0</v>
      </c>
      <c r="N353">
        <f t="shared" si="31"/>
        <v>0</v>
      </c>
    </row>
    <row r="354" spans="1:14" x14ac:dyDescent="0.3">
      <c r="A354" s="1">
        <v>6</v>
      </c>
      <c r="B354" t="s">
        <v>111</v>
      </c>
      <c r="C354" t="s">
        <v>1273</v>
      </c>
      <c r="I354" t="str">
        <f t="shared" si="26"/>
        <v>N/A</v>
      </c>
      <c r="J354" t="str">
        <f t="shared" si="27"/>
        <v>1.95</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1964</v>
      </c>
      <c r="I359" t="str">
        <f t="shared" si="26"/>
        <v>N/A</v>
      </c>
      <c r="J359">
        <f t="shared" si="27"/>
        <v>2280000000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1965</v>
      </c>
      <c r="I361" t="str">
        <f t="shared" si="26"/>
        <v>N/A</v>
      </c>
      <c r="J361" t="str">
        <f t="shared" si="27"/>
        <v>15.65</v>
      </c>
      <c r="K361">
        <f t="shared" si="28"/>
        <v>0</v>
      </c>
      <c r="L361">
        <f t="shared" si="29"/>
        <v>0</v>
      </c>
      <c r="M361">
        <f t="shared" si="30"/>
        <v>0</v>
      </c>
      <c r="N361">
        <f t="shared" si="31"/>
        <v>0</v>
      </c>
    </row>
    <row r="362" spans="1:14" x14ac:dyDescent="0.3">
      <c r="A362" s="1">
        <v>3</v>
      </c>
      <c r="B362" t="s">
        <v>105</v>
      </c>
      <c r="C362" t="s">
        <v>1966</v>
      </c>
      <c r="I362" t="str">
        <f t="shared" si="26"/>
        <v>N/A</v>
      </c>
      <c r="J362" t="str">
        <f t="shared" si="27"/>
        <v>15.04</v>
      </c>
      <c r="K362">
        <f t="shared" si="28"/>
        <v>0</v>
      </c>
      <c r="L362">
        <f t="shared" si="29"/>
        <v>0</v>
      </c>
      <c r="M362">
        <f t="shared" si="30"/>
        <v>0</v>
      </c>
      <c r="N362">
        <f t="shared" si="31"/>
        <v>0</v>
      </c>
    </row>
    <row r="363" spans="1:14" x14ac:dyDescent="0.3">
      <c r="A363" s="1">
        <v>4</v>
      </c>
      <c r="B363" t="s">
        <v>107</v>
      </c>
      <c r="C363" t="s">
        <v>1967</v>
      </c>
      <c r="I363" t="str">
        <f t="shared" si="26"/>
        <v>N/A</v>
      </c>
      <c r="J363" t="str">
        <f t="shared" si="27"/>
        <v>2.03</v>
      </c>
      <c r="K363">
        <f t="shared" si="28"/>
        <v>0</v>
      </c>
      <c r="L363">
        <f t="shared" si="29"/>
        <v>0</v>
      </c>
      <c r="M363">
        <f t="shared" si="30"/>
        <v>0</v>
      </c>
      <c r="N363">
        <f t="shared" si="31"/>
        <v>0</v>
      </c>
    </row>
    <row r="364" spans="1:14" x14ac:dyDescent="0.3">
      <c r="A364" s="1">
        <v>5</v>
      </c>
      <c r="B364" t="s">
        <v>109</v>
      </c>
      <c r="C364" t="s">
        <v>1968</v>
      </c>
      <c r="I364" t="str">
        <f t="shared" si="26"/>
        <v>N/A</v>
      </c>
      <c r="J364" t="str">
        <f t="shared" si="27"/>
        <v>3.42</v>
      </c>
      <c r="K364">
        <f t="shared" si="28"/>
        <v>0</v>
      </c>
      <c r="L364">
        <f t="shared" si="29"/>
        <v>0</v>
      </c>
      <c r="M364">
        <f t="shared" si="30"/>
        <v>0</v>
      </c>
      <c r="N364">
        <f t="shared" si="31"/>
        <v>0</v>
      </c>
    </row>
    <row r="365" spans="1:14" x14ac:dyDescent="0.3">
      <c r="A365" s="1">
        <v>6</v>
      </c>
      <c r="B365" t="s">
        <v>111</v>
      </c>
      <c r="C365" t="s">
        <v>1969</v>
      </c>
      <c r="I365" t="str">
        <f t="shared" si="26"/>
        <v>N/A</v>
      </c>
      <c r="J365" t="str">
        <f t="shared" si="27"/>
        <v>1.24</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1970</v>
      </c>
      <c r="I370" t="str">
        <f t="shared" si="26"/>
        <v>N/A</v>
      </c>
      <c r="J370">
        <f t="shared" si="27"/>
        <v>5140000000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1971</v>
      </c>
      <c r="I372" t="str">
        <f t="shared" si="26"/>
        <v>N/A</v>
      </c>
      <c r="J372" t="str">
        <f t="shared" si="27"/>
        <v>18.77</v>
      </c>
      <c r="K372">
        <f t="shared" si="28"/>
        <v>0</v>
      </c>
      <c r="L372">
        <f t="shared" si="29"/>
        <v>0</v>
      </c>
      <c r="M372">
        <f t="shared" si="30"/>
        <v>0</v>
      </c>
      <c r="N372">
        <f t="shared" si="31"/>
        <v>0</v>
      </c>
    </row>
    <row r="373" spans="1:14" x14ac:dyDescent="0.3">
      <c r="A373" s="1">
        <v>3</v>
      </c>
      <c r="B373" t="s">
        <v>105</v>
      </c>
      <c r="C373" t="s">
        <v>1972</v>
      </c>
      <c r="I373" t="str">
        <f t="shared" si="26"/>
        <v>N/A</v>
      </c>
      <c r="J373" t="str">
        <f t="shared" si="27"/>
        <v>14.06</v>
      </c>
      <c r="K373">
        <f t="shared" si="28"/>
        <v>0</v>
      </c>
      <c r="L373">
        <f t="shared" si="29"/>
        <v>0</v>
      </c>
      <c r="M373">
        <f t="shared" si="30"/>
        <v>0</v>
      </c>
      <c r="N373">
        <f t="shared" si="31"/>
        <v>0</v>
      </c>
    </row>
    <row r="374" spans="1:14" x14ac:dyDescent="0.3">
      <c r="A374" s="1">
        <v>4</v>
      </c>
      <c r="B374" t="s">
        <v>107</v>
      </c>
      <c r="C374" t="s">
        <v>1973</v>
      </c>
      <c r="I374" t="str">
        <f t="shared" si="26"/>
        <v>N/A</v>
      </c>
      <c r="J374" t="str">
        <f t="shared" si="27"/>
        <v>1.78</v>
      </c>
      <c r="K374">
        <f t="shared" si="28"/>
        <v>0</v>
      </c>
      <c r="L374">
        <f t="shared" si="29"/>
        <v>0</v>
      </c>
      <c r="M374">
        <f t="shared" si="30"/>
        <v>0</v>
      </c>
      <c r="N374">
        <f t="shared" si="31"/>
        <v>0</v>
      </c>
    </row>
    <row r="375" spans="1:14" x14ac:dyDescent="0.3">
      <c r="A375" s="1">
        <v>5</v>
      </c>
      <c r="B375" t="s">
        <v>109</v>
      </c>
      <c r="C375" t="s">
        <v>1974</v>
      </c>
      <c r="I375" t="str">
        <f t="shared" si="26"/>
        <v>N/A</v>
      </c>
      <c r="J375" t="str">
        <f t="shared" si="27"/>
        <v>7.13</v>
      </c>
      <c r="K375">
        <f t="shared" si="28"/>
        <v>0</v>
      </c>
      <c r="L375">
        <f t="shared" si="29"/>
        <v>0</v>
      </c>
      <c r="M375">
        <f t="shared" si="30"/>
        <v>0</v>
      </c>
      <c r="N375">
        <f t="shared" si="31"/>
        <v>0</v>
      </c>
    </row>
    <row r="376" spans="1:14" x14ac:dyDescent="0.3">
      <c r="A376" s="1">
        <v>6</v>
      </c>
      <c r="B376" t="s">
        <v>111</v>
      </c>
      <c r="C376" t="s">
        <v>1975</v>
      </c>
      <c r="I376" t="str">
        <f t="shared" si="26"/>
        <v>N/A</v>
      </c>
      <c r="J376" t="str">
        <f t="shared" si="27"/>
        <v>2.58</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1689</v>
      </c>
      <c r="I381" t="str">
        <f t="shared" si="32"/>
        <v>N/A</v>
      </c>
      <c r="J381">
        <f t="shared" si="33"/>
        <v>5560000000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1976</v>
      </c>
      <c r="I383" t="str">
        <f t="shared" si="32"/>
        <v>N/A</v>
      </c>
      <c r="J383" t="str">
        <f t="shared" si="33"/>
        <v>20.07</v>
      </c>
      <c r="K383">
        <f t="shared" si="34"/>
        <v>0</v>
      </c>
      <c r="L383">
        <f t="shared" si="35"/>
        <v>0</v>
      </c>
      <c r="M383">
        <f t="shared" si="36"/>
        <v>0</v>
      </c>
      <c r="N383">
        <f t="shared" si="37"/>
        <v>0</v>
      </c>
    </row>
    <row r="384" spans="1:14" x14ac:dyDescent="0.3">
      <c r="A384" s="1">
        <v>3</v>
      </c>
      <c r="B384" t="s">
        <v>105</v>
      </c>
      <c r="C384" t="s">
        <v>1977</v>
      </c>
      <c r="I384" t="str">
        <f t="shared" si="32"/>
        <v>N/A</v>
      </c>
      <c r="J384" t="str">
        <f t="shared" si="33"/>
        <v>15.37</v>
      </c>
      <c r="K384">
        <f t="shared" si="34"/>
        <v>0</v>
      </c>
      <c r="L384">
        <f t="shared" si="35"/>
        <v>0</v>
      </c>
      <c r="M384">
        <f t="shared" si="36"/>
        <v>0</v>
      </c>
      <c r="N384">
        <f t="shared" si="37"/>
        <v>0</v>
      </c>
    </row>
    <row r="385" spans="1:14" x14ac:dyDescent="0.3">
      <c r="A385" s="1">
        <v>4</v>
      </c>
      <c r="B385" t="s">
        <v>107</v>
      </c>
      <c r="C385" t="s">
        <v>1967</v>
      </c>
      <c r="I385" t="str">
        <f t="shared" si="32"/>
        <v>N/A</v>
      </c>
      <c r="J385" t="str">
        <f t="shared" si="33"/>
        <v>2.03</v>
      </c>
      <c r="K385">
        <f t="shared" si="34"/>
        <v>0</v>
      </c>
      <c r="L385">
        <f t="shared" si="35"/>
        <v>0</v>
      </c>
      <c r="M385">
        <f t="shared" si="36"/>
        <v>0</v>
      </c>
      <c r="N385">
        <f t="shared" si="37"/>
        <v>0</v>
      </c>
    </row>
    <row r="386" spans="1:14" x14ac:dyDescent="0.3">
      <c r="A386" s="1">
        <v>5</v>
      </c>
      <c r="B386" t="s">
        <v>109</v>
      </c>
      <c r="C386" t="s">
        <v>1978</v>
      </c>
      <c r="I386" t="str">
        <f t="shared" si="32"/>
        <v>N/A</v>
      </c>
      <c r="J386" t="str">
        <f t="shared" si="33"/>
        <v>3.91</v>
      </c>
      <c r="K386">
        <f t="shared" si="34"/>
        <v>0</v>
      </c>
      <c r="L386">
        <f t="shared" si="35"/>
        <v>0</v>
      </c>
      <c r="M386">
        <f t="shared" si="36"/>
        <v>0</v>
      </c>
      <c r="N386">
        <f t="shared" si="37"/>
        <v>0</v>
      </c>
    </row>
    <row r="387" spans="1:14" x14ac:dyDescent="0.3">
      <c r="A387" s="1">
        <v>6</v>
      </c>
      <c r="B387" t="s">
        <v>111</v>
      </c>
      <c r="C387" t="s">
        <v>1979</v>
      </c>
      <c r="I387" t="str">
        <f t="shared" si="32"/>
        <v>N/A</v>
      </c>
      <c r="J387" t="str">
        <f t="shared" si="33"/>
        <v>1.66</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1980</v>
      </c>
    </row>
    <row r="501" spans="3:3" x14ac:dyDescent="0.3">
      <c r="C501" t="s">
        <v>1981</v>
      </c>
    </row>
    <row r="502" spans="3:3" x14ac:dyDescent="0.3">
      <c r="C502" t="s">
        <v>1982</v>
      </c>
    </row>
    <row r="503" spans="3:3" x14ac:dyDescent="0.3">
      <c r="C503" t="s">
        <v>1050</v>
      </c>
    </row>
    <row r="504" spans="3:3" x14ac:dyDescent="0.3">
      <c r="C504" t="s">
        <v>1051</v>
      </c>
    </row>
    <row r="505" spans="3:3" x14ac:dyDescent="0.3">
      <c r="C505" t="s">
        <v>1045</v>
      </c>
    </row>
    <row r="506" spans="3:3" x14ac:dyDescent="0.3">
      <c r="C506" t="s">
        <v>1980</v>
      </c>
    </row>
    <row r="507" spans="3:3" x14ac:dyDescent="0.3">
      <c r="C507" t="s">
        <v>1981</v>
      </c>
    </row>
    <row r="508" spans="3:3" x14ac:dyDescent="0.3">
      <c r="C508" t="s">
        <v>1047</v>
      </c>
    </row>
    <row r="509" spans="3:3" x14ac:dyDescent="0.3">
      <c r="C509" t="s">
        <v>1983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1984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Badger Meter</v>
      </c>
    </row>
    <row r="2" spans="1:11" x14ac:dyDescent="0.3">
      <c r="B2" t="s">
        <v>2</v>
      </c>
      <c r="C2" t="s">
        <v>1985</v>
      </c>
      <c r="K2" t="str">
        <f>LEFT(C1,FIND("(",C1) - 2)</f>
        <v>Badger Meter,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$40.85, up .37% after opening slightly below yesterday's close</v>
      </c>
    </row>
    <row r="5" spans="1:11" x14ac:dyDescent="0.3">
      <c r="K5" t="str">
        <f>"The one year target estimate for " &amp; D1 &amp; " is " &amp; TEXT(C23,"$####.00")</f>
        <v>The one year target estimate for Badger Meter is $43.00</v>
      </c>
    </row>
    <row r="6" spans="1:11" x14ac:dyDescent="0.3">
      <c r="K6" t="str">
        <f>" which would be " &amp; IF(OR(LEFT(ABS((C23-C2)/C2*100),1)="8",LEFT(ABS((C23-C2)/C2*100),2)="18"), "an ", "a ")  &amp;TEXT(ABS((C23-C2)/C2),"####.00%")&amp;IF((C23-C2)&gt;0," increase over"," decrease from")&amp;" the current price"</f>
        <v xml:space="preserve"> which would be a 5.26% increase over the current price</v>
      </c>
    </row>
    <row r="7" spans="1:11" x14ac:dyDescent="0.3">
      <c r="A7" s="1">
        <v>0</v>
      </c>
      <c r="B7" t="s">
        <v>5</v>
      </c>
      <c r="C7" t="s">
        <v>1986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5.71% from last quarter based on the average of 4 analyst estimates (Yahoo Finance)</v>
      </c>
    </row>
    <row r="8" spans="1:11" x14ac:dyDescent="0.3">
      <c r="A8" s="1">
        <v>1</v>
      </c>
      <c r="B8" t="s">
        <v>7</v>
      </c>
      <c r="C8" t="s">
        <v>1987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$0.01 in the 2 months leading up to the earnings report</v>
      </c>
    </row>
    <row r="11" spans="1:11" x14ac:dyDescent="0.3">
      <c r="A11" s="1">
        <v>4</v>
      </c>
      <c r="B11" t="s">
        <v>13</v>
      </c>
      <c r="C11" t="s">
        <v>1988</v>
      </c>
      <c r="K11" t="str">
        <f>K42</f>
        <v>Badger Meter has managed to increase revenue each year since 2012</v>
      </c>
    </row>
    <row r="12" spans="1:11" x14ac:dyDescent="0.3">
      <c r="A12" s="1">
        <v>5</v>
      </c>
      <c r="B12" t="s">
        <v>15</v>
      </c>
      <c r="C12" t="s">
        <v>1989</v>
      </c>
      <c r="D12" t="str">
        <f>LEFT(C12,FIND("-",C12)-2)</f>
        <v>29.30</v>
      </c>
      <c r="E12" t="str">
        <f>TRIM(RIGHT(C12,FIND("-",C12)-1))</f>
        <v>41.70</v>
      </c>
    </row>
    <row r="13" spans="1:11" x14ac:dyDescent="0.3">
      <c r="A13" s="1">
        <v>6</v>
      </c>
      <c r="B13" t="s">
        <v>17</v>
      </c>
      <c r="C13" t="s">
        <v>1990</v>
      </c>
    </row>
    <row r="14" spans="1:11" x14ac:dyDescent="0.3">
      <c r="A14" s="1">
        <v>7</v>
      </c>
      <c r="B14" t="s">
        <v>19</v>
      </c>
      <c r="C14" t="s">
        <v>1991</v>
      </c>
    </row>
    <row r="16" spans="1:11" x14ac:dyDescent="0.3">
      <c r="A16" s="1">
        <v>0</v>
      </c>
      <c r="B16" t="s">
        <v>21</v>
      </c>
      <c r="C16" t="s">
        <v>1992</v>
      </c>
    </row>
    <row r="17" spans="1:13" x14ac:dyDescent="0.3">
      <c r="A17" s="1">
        <v>1</v>
      </c>
      <c r="B17" t="s">
        <v>23</v>
      </c>
      <c r="C17" t="s">
        <v>1993</v>
      </c>
      <c r="K17" t="str">
        <f>K2 &amp; K3 &amp; ". " &amp; K4 &amp; ". " &amp; K5 &amp; K6 &amp; ". " &amp; K7 &amp; ". " &amp; K8 &amp; ". " &amp; K9 &amp; "."</f>
        <v>Badger Meter, Inc. is scheduled to report earnings on Jul 20, 2017. The stock is currently trading at $40.85, up .37% after opening slightly below yesterday's close. The one year target estimate for Badger Meter is $43.00 which would be a 5.26% increase over the current price. Earnings are expected to decrease by 5.71% from last quarter based on the average of 4 analyst estimates (Yahoo Finance). The stock is trading in the high end of its 52-week range. Over the last 4 quarters, we've seen a positive earnings surprise 2 times, and a negative earnings surprise 2 times.</v>
      </c>
    </row>
    <row r="18" spans="1:13" x14ac:dyDescent="0.3">
      <c r="A18" s="1">
        <v>2</v>
      </c>
      <c r="B18" t="s">
        <v>24</v>
      </c>
      <c r="C18" t="s">
        <v>1994</v>
      </c>
    </row>
    <row r="19" spans="1:13" x14ac:dyDescent="0.3">
      <c r="A19" s="1">
        <v>3</v>
      </c>
      <c r="B19" t="s">
        <v>26</v>
      </c>
      <c r="C19" t="s">
        <v>520</v>
      </c>
    </row>
    <row r="20" spans="1:13" x14ac:dyDescent="0.3">
      <c r="A20" s="1">
        <v>4</v>
      </c>
      <c r="B20" t="s">
        <v>28</v>
      </c>
      <c r="C20" t="s">
        <v>1203</v>
      </c>
    </row>
    <row r="21" spans="1:13" x14ac:dyDescent="0.3">
      <c r="A21" s="1">
        <v>5</v>
      </c>
      <c r="B21" t="s">
        <v>30</v>
      </c>
      <c r="C21" t="s">
        <v>1995</v>
      </c>
    </row>
    <row r="22" spans="1:13" x14ac:dyDescent="0.3">
      <c r="A22" s="1">
        <v>6</v>
      </c>
      <c r="B22" t="s">
        <v>32</v>
      </c>
      <c r="C22" t="s">
        <v>1996</v>
      </c>
      <c r="J22">
        <f>IF(K22 &lt;&gt; "",1, 0)</f>
        <v>1</v>
      </c>
      <c r="K22" t="str">
        <f>IF(I145="pos_trend","Revenue","")</f>
        <v>Revenue</v>
      </c>
      <c r="L22" t="str">
        <f t="shared" ref="L22:L38" si="0">IF(EXACT(K22,UPPER(K22)),K22,LOWER(K22))</f>
        <v>revenue</v>
      </c>
      <c r="M22" t="str">
        <f>L22</f>
        <v>revenue</v>
      </c>
    </row>
    <row r="23" spans="1:13" x14ac:dyDescent="0.3">
      <c r="A23" s="1">
        <v>7</v>
      </c>
      <c r="B23" t="s">
        <v>33</v>
      </c>
      <c r="C23" t="s">
        <v>1997</v>
      </c>
      <c r="J23">
        <f>IF(K23 &lt;&gt; "",2, 0)</f>
        <v>0</v>
      </c>
      <c r="K23" t="str">
        <f>IF(I146="pos_trend",B146,"")</f>
        <v/>
      </c>
      <c r="L23" t="str">
        <f t="shared" si="0"/>
        <v/>
      </c>
      <c r="M23" t="str">
        <f t="shared" ref="M23:M39" si="1">IF(L23&lt;&gt;"", M22 &amp; ", " &amp; L23,M22)</f>
        <v>revenue</v>
      </c>
    </row>
    <row r="24" spans="1:13" x14ac:dyDescent="0.3">
      <c r="J24">
        <f>IF(K24 &lt;&gt; "",3, 0)</f>
        <v>0</v>
      </c>
      <c r="K24" t="str">
        <f>IF(I153="pos_trend",B153,"")</f>
        <v/>
      </c>
      <c r="L24" t="str">
        <f t="shared" si="0"/>
        <v/>
      </c>
      <c r="M24" t="str">
        <f t="shared" si="1"/>
        <v>revenue</v>
      </c>
    </row>
    <row r="25" spans="1:13" x14ac:dyDescent="0.3">
      <c r="J25">
        <f>IF(K25 &lt;&gt; "",4, 0)</f>
        <v>0</v>
      </c>
      <c r="K25" t="str">
        <f>IF(I154="pos_trend",B154,"")</f>
        <v/>
      </c>
      <c r="L25" t="str">
        <f t="shared" si="0"/>
        <v/>
      </c>
      <c r="M25" t="str">
        <f t="shared" si="1"/>
        <v>revenue</v>
      </c>
    </row>
    <row r="26" spans="1:13" x14ac:dyDescent="0.3">
      <c r="B26" s="1" t="s">
        <v>35</v>
      </c>
      <c r="C26" s="1" t="s">
        <v>36</v>
      </c>
      <c r="D26" s="1" t="s">
        <v>37</v>
      </c>
      <c r="E26" s="1" t="s">
        <v>38</v>
      </c>
      <c r="F26" s="1" t="s">
        <v>39</v>
      </c>
      <c r="J26">
        <f>IF(K26 &lt;&gt; "",5, 0)</f>
        <v>0</v>
      </c>
      <c r="K26" t="str">
        <f>IF(I155="pos_trend",B155,"")</f>
        <v/>
      </c>
      <c r="L26" t="str">
        <f t="shared" si="0"/>
        <v/>
      </c>
      <c r="M26" t="str">
        <f t="shared" si="1"/>
        <v>revenue</v>
      </c>
    </row>
    <row r="27" spans="1:13" x14ac:dyDescent="0.3">
      <c r="A27" s="1">
        <v>0</v>
      </c>
      <c r="B27" t="s">
        <v>40</v>
      </c>
      <c r="C27">
        <v>4</v>
      </c>
      <c r="D27">
        <v>4</v>
      </c>
      <c r="E27">
        <v>5</v>
      </c>
      <c r="F27">
        <v>5</v>
      </c>
      <c r="J27">
        <f>IF(K27 &lt;&gt; "",6, 0)</f>
        <v>0</v>
      </c>
      <c r="K27" t="str">
        <f>IF(I172="pos_trend",B172,"")</f>
        <v/>
      </c>
      <c r="L27" t="str">
        <f t="shared" si="0"/>
        <v/>
      </c>
      <c r="M27" t="str">
        <f t="shared" si="1"/>
        <v>revenue</v>
      </c>
    </row>
    <row r="28" spans="1:13" x14ac:dyDescent="0.3">
      <c r="A28" s="1">
        <v>1</v>
      </c>
      <c r="B28" t="s">
        <v>41</v>
      </c>
      <c r="C28">
        <v>0.35</v>
      </c>
      <c r="D28">
        <v>0.33</v>
      </c>
      <c r="E28">
        <v>1.24</v>
      </c>
      <c r="F28">
        <v>1.37</v>
      </c>
      <c r="J28">
        <f>IF(K28 &lt;&gt; "",7, 0)</f>
        <v>0</v>
      </c>
      <c r="K28" t="str">
        <f>IF(I173="pos_trend",B173,"")</f>
        <v/>
      </c>
      <c r="L28" t="str">
        <f t="shared" si="0"/>
        <v/>
      </c>
      <c r="M28" t="str">
        <f t="shared" si="1"/>
        <v>revenue</v>
      </c>
    </row>
    <row r="29" spans="1:13" x14ac:dyDescent="0.3">
      <c r="A29" s="1">
        <v>2</v>
      </c>
      <c r="B29" t="s">
        <v>42</v>
      </c>
      <c r="C29">
        <v>0.33</v>
      </c>
      <c r="D29">
        <v>0.28000000000000003</v>
      </c>
      <c r="E29">
        <v>1.2</v>
      </c>
      <c r="F29">
        <v>1.3</v>
      </c>
      <c r="J29">
        <f>IF(K29 &lt;&gt; "",8, 0)</f>
        <v>0</v>
      </c>
      <c r="K29" t="str">
        <f>IF(I174="pos_trend",B174,"")</f>
        <v/>
      </c>
      <c r="L29" t="str">
        <f t="shared" si="0"/>
        <v/>
      </c>
      <c r="M29" t="str">
        <f t="shared" si="1"/>
        <v>revenue</v>
      </c>
    </row>
    <row r="30" spans="1:13" x14ac:dyDescent="0.3">
      <c r="A30" s="1">
        <v>3</v>
      </c>
      <c r="B30" t="s">
        <v>43</v>
      </c>
      <c r="C30">
        <v>0.36</v>
      </c>
      <c r="D30">
        <v>0.36</v>
      </c>
      <c r="E30">
        <v>1.32</v>
      </c>
      <c r="F30">
        <v>1.42</v>
      </c>
      <c r="J30">
        <f>IF(K30 &lt;&gt; "",9, 0)</f>
        <v>0</v>
      </c>
      <c r="K30" t="str">
        <f>IF(I185="pos_trend",B185,"")</f>
        <v/>
      </c>
      <c r="L30" t="str">
        <f t="shared" si="0"/>
        <v/>
      </c>
      <c r="M30" t="str">
        <f t="shared" si="1"/>
        <v>revenue</v>
      </c>
    </row>
    <row r="31" spans="1:13" x14ac:dyDescent="0.3">
      <c r="A31" s="1">
        <v>4</v>
      </c>
      <c r="B31" t="s">
        <v>44</v>
      </c>
      <c r="C31">
        <v>0.33</v>
      </c>
      <c r="D31">
        <v>0.3</v>
      </c>
      <c r="E31">
        <v>1.1100000000000001</v>
      </c>
      <c r="F31">
        <v>1.24</v>
      </c>
      <c r="J31">
        <f>IF(K31 &lt;&gt; "",10, 0)</f>
        <v>0</v>
      </c>
      <c r="K31" t="str">
        <f>IF(I186="pos_trend",B186,"")</f>
        <v/>
      </c>
      <c r="L31" t="str">
        <f t="shared" si="0"/>
        <v/>
      </c>
      <c r="M31" t="str">
        <f t="shared" si="1"/>
        <v>revenue</v>
      </c>
    </row>
    <row r="32" spans="1:13" x14ac:dyDescent="0.3">
      <c r="J32">
        <f>IF(K32 &lt;&gt; "",11, 0)</f>
        <v>0</v>
      </c>
      <c r="K32" t="str">
        <f>IF(I187="pos_trend",B187,"")</f>
        <v/>
      </c>
      <c r="L32" t="str">
        <f t="shared" si="0"/>
        <v/>
      </c>
      <c r="M32" t="str">
        <f t="shared" si="1"/>
        <v>revenue</v>
      </c>
    </row>
    <row r="33" spans="1:13" x14ac:dyDescent="0.3">
      <c r="B33" s="1" t="s">
        <v>45</v>
      </c>
      <c r="C33" s="1" t="s">
        <v>36</v>
      </c>
      <c r="D33" s="1" t="s">
        <v>37</v>
      </c>
      <c r="E33" s="1" t="s">
        <v>38</v>
      </c>
      <c r="F33" s="1" t="s">
        <v>39</v>
      </c>
      <c r="J33">
        <f>IF(K33 &lt;&gt; "",12, 0)</f>
        <v>0</v>
      </c>
      <c r="K33" t="str">
        <f>IF(I195="pos_trend",B195,"")</f>
        <v/>
      </c>
      <c r="L33" t="str">
        <f t="shared" si="0"/>
        <v/>
      </c>
      <c r="M33" t="str">
        <f t="shared" si="1"/>
        <v>revenue</v>
      </c>
    </row>
    <row r="34" spans="1:13" x14ac:dyDescent="0.3">
      <c r="A34" s="1">
        <v>0</v>
      </c>
      <c r="B34" t="s">
        <v>40</v>
      </c>
      <c r="C34" t="s">
        <v>1998</v>
      </c>
      <c r="D34" t="s">
        <v>1998</v>
      </c>
      <c r="E34" t="s">
        <v>1999</v>
      </c>
      <c r="F34" t="s">
        <v>1999</v>
      </c>
      <c r="J34">
        <f>IF(K34 &lt;&gt; "",13, 0)</f>
        <v>0</v>
      </c>
      <c r="K34" t="str">
        <f>IF(I196="pos_trend",B196,"")</f>
        <v/>
      </c>
      <c r="L34" t="str">
        <f t="shared" si="0"/>
        <v/>
      </c>
      <c r="M34" t="str">
        <f t="shared" si="1"/>
        <v>revenue</v>
      </c>
    </row>
    <row r="35" spans="1:13" x14ac:dyDescent="0.3">
      <c r="A35" s="1">
        <v>1</v>
      </c>
      <c r="B35" t="s">
        <v>41</v>
      </c>
      <c r="C35" t="s">
        <v>2000</v>
      </c>
      <c r="D35" t="s">
        <v>2001</v>
      </c>
      <c r="E35" t="s">
        <v>2002</v>
      </c>
      <c r="F35" t="s">
        <v>2003</v>
      </c>
      <c r="J35">
        <f>IF(K35 &lt;&gt; "",14, 0)</f>
        <v>0</v>
      </c>
      <c r="K35" t="str">
        <f>IF(I201="pos_trend",B201,"")</f>
        <v/>
      </c>
      <c r="L35" t="str">
        <f t="shared" si="0"/>
        <v/>
      </c>
      <c r="M35" t="str">
        <f t="shared" si="1"/>
        <v>revenue</v>
      </c>
    </row>
    <row r="36" spans="1:13" x14ac:dyDescent="0.3">
      <c r="A36" s="1">
        <v>2</v>
      </c>
      <c r="B36" t="s">
        <v>42</v>
      </c>
      <c r="C36" t="s">
        <v>2004</v>
      </c>
      <c r="D36" t="s">
        <v>2005</v>
      </c>
      <c r="E36" t="s">
        <v>2006</v>
      </c>
      <c r="F36" t="s">
        <v>2007</v>
      </c>
      <c r="J36">
        <f>IF(K36 &lt;&gt; "",15, 0)</f>
        <v>0</v>
      </c>
      <c r="K36" t="str">
        <f>IF(I202="pos_trend",B202,"")</f>
        <v/>
      </c>
      <c r="L36" t="str">
        <f t="shared" si="0"/>
        <v/>
      </c>
      <c r="M36" t="str">
        <f t="shared" si="1"/>
        <v>revenue</v>
      </c>
    </row>
    <row r="37" spans="1:13" x14ac:dyDescent="0.3">
      <c r="A37" s="1">
        <v>3</v>
      </c>
      <c r="B37" t="s">
        <v>43</v>
      </c>
      <c r="C37" t="s">
        <v>2008</v>
      </c>
      <c r="D37" t="s">
        <v>2009</v>
      </c>
      <c r="E37" t="s">
        <v>2010</v>
      </c>
      <c r="F37" t="s">
        <v>2011</v>
      </c>
      <c r="J37">
        <f>IF(K37 &lt;&gt; "",16, 0)</f>
        <v>0</v>
      </c>
      <c r="K37" t="str">
        <f>IF(I203="pos_trend",B203,"")</f>
        <v/>
      </c>
      <c r="L37" t="str">
        <f t="shared" si="0"/>
        <v/>
      </c>
      <c r="M37" t="str">
        <f t="shared" si="1"/>
        <v>revenue</v>
      </c>
    </row>
    <row r="38" spans="1:13" x14ac:dyDescent="0.3">
      <c r="A38" s="1">
        <v>4</v>
      </c>
      <c r="B38" t="s">
        <v>53</v>
      </c>
      <c r="C38" t="s">
        <v>2012</v>
      </c>
      <c r="D38" t="s">
        <v>2013</v>
      </c>
      <c r="E38" t="s">
        <v>2014</v>
      </c>
      <c r="F38" t="s">
        <v>2002</v>
      </c>
      <c r="J38">
        <f>IF(K38 &lt;&gt; "",17, 0)</f>
        <v>0</v>
      </c>
      <c r="K38" t="str">
        <f>IF(I351="pos_trend",B351,"")</f>
        <v/>
      </c>
      <c r="L38" t="str">
        <f t="shared" si="0"/>
        <v/>
      </c>
      <c r="M38" t="str">
        <f t="shared" si="1"/>
        <v>revenue</v>
      </c>
    </row>
    <row r="39" spans="1:13" x14ac:dyDescent="0.3">
      <c r="A39" s="1">
        <v>5</v>
      </c>
      <c r="B39" t="s">
        <v>55</v>
      </c>
      <c r="C39" t="s">
        <v>2015</v>
      </c>
      <c r="D39" t="s">
        <v>1443</v>
      </c>
      <c r="E39" t="s">
        <v>2016</v>
      </c>
      <c r="F39" t="s">
        <v>254</v>
      </c>
      <c r="K39" t="str">
        <f>IF(I352="pos_trend",B352,"")</f>
        <v/>
      </c>
      <c r="M39" t="str">
        <f t="shared" si="1"/>
        <v>revenue</v>
      </c>
    </row>
    <row r="40" spans="1:13" x14ac:dyDescent="0.3">
      <c r="J40">
        <f>MAX(J22:J39)</f>
        <v>1</v>
      </c>
      <c r="K40" t="str">
        <f>VLOOKUP(J40,J22:K39,2)</f>
        <v/>
      </c>
      <c r="M40" t="str">
        <f>SUBSTITUTE(M39,K40, "and " &amp; K40)</f>
        <v>revenue</v>
      </c>
    </row>
    <row r="41" spans="1:13" x14ac:dyDescent="0.3">
      <c r="B41" s="1" t="s">
        <v>58</v>
      </c>
      <c r="C41" s="1" t="s">
        <v>242</v>
      </c>
      <c r="D41" s="1" t="s">
        <v>243</v>
      </c>
      <c r="E41" s="1" t="s">
        <v>244</v>
      </c>
      <c r="F41" s="1" t="s">
        <v>245</v>
      </c>
    </row>
    <row r="42" spans="1:13" x14ac:dyDescent="0.3">
      <c r="A42" s="1">
        <v>0</v>
      </c>
      <c r="B42" t="s">
        <v>63</v>
      </c>
      <c r="C42">
        <v>0.33</v>
      </c>
      <c r="D42" t="s">
        <v>2017</v>
      </c>
      <c r="E42" t="s">
        <v>2018</v>
      </c>
      <c r="F42" t="s">
        <v>295</v>
      </c>
      <c r="K42" t="str">
        <f>IF(M40&lt;&gt;"", D1 &amp; " has managed to increase " &amp; M40 &amp; " each year since " &amp; C144, "No positive trends")</f>
        <v>Badger Meter has managed to increase revenue each year since 2012</v>
      </c>
    </row>
    <row r="43" spans="1:13" x14ac:dyDescent="0.3">
      <c r="A43" s="1">
        <v>1</v>
      </c>
      <c r="B43" t="s">
        <v>66</v>
      </c>
      <c r="C43">
        <v>0.33</v>
      </c>
      <c r="D43" t="s">
        <v>2019</v>
      </c>
      <c r="E43" t="s">
        <v>2020</v>
      </c>
      <c r="F43" t="s">
        <v>2019</v>
      </c>
    </row>
    <row r="44" spans="1:13" x14ac:dyDescent="0.3">
      <c r="A44" s="1">
        <v>2</v>
      </c>
      <c r="B44" t="s">
        <v>69</v>
      </c>
      <c r="D44" t="s">
        <v>2021</v>
      </c>
      <c r="E44" t="s">
        <v>2022</v>
      </c>
      <c r="F44" t="s">
        <v>67</v>
      </c>
    </row>
    <row r="45" spans="1:13" x14ac:dyDescent="0.3">
      <c r="A45" s="1">
        <v>3</v>
      </c>
      <c r="B45" t="s">
        <v>72</v>
      </c>
      <c r="D45" t="s">
        <v>2023</v>
      </c>
      <c r="E45" t="s">
        <v>2024</v>
      </c>
      <c r="F45" t="s">
        <v>2025</v>
      </c>
    </row>
    <row r="47" spans="1:13" x14ac:dyDescent="0.3">
      <c r="B47" s="1" t="s">
        <v>75</v>
      </c>
      <c r="C47" s="1" t="s">
        <v>36</v>
      </c>
      <c r="D47" s="1" t="s">
        <v>37</v>
      </c>
      <c r="E47" s="1" t="s">
        <v>38</v>
      </c>
      <c r="F47" s="1" t="s">
        <v>39</v>
      </c>
    </row>
    <row r="48" spans="1:13" x14ac:dyDescent="0.3">
      <c r="A48" s="1">
        <v>0</v>
      </c>
      <c r="B48" t="s">
        <v>76</v>
      </c>
      <c r="C48">
        <v>0.35</v>
      </c>
      <c r="D48">
        <v>0.33</v>
      </c>
      <c r="E48">
        <v>1.24</v>
      </c>
      <c r="F48">
        <v>1.37</v>
      </c>
    </row>
    <row r="49" spans="1:14" x14ac:dyDescent="0.3">
      <c r="A49" s="1">
        <v>1</v>
      </c>
      <c r="B49" t="s">
        <v>77</v>
      </c>
      <c r="C49">
        <v>0.35</v>
      </c>
      <c r="D49">
        <v>0.33</v>
      </c>
      <c r="E49">
        <v>1.24</v>
      </c>
      <c r="F49">
        <v>1.37</v>
      </c>
    </row>
    <row r="50" spans="1:14" x14ac:dyDescent="0.3">
      <c r="A50" s="1">
        <v>2</v>
      </c>
      <c r="B50" t="s">
        <v>78</v>
      </c>
      <c r="C50">
        <v>0.35</v>
      </c>
      <c r="D50">
        <v>0.33</v>
      </c>
      <c r="E50">
        <v>1.24</v>
      </c>
      <c r="F50">
        <v>1.37</v>
      </c>
    </row>
    <row r="51" spans="1:14" x14ac:dyDescent="0.3">
      <c r="A51" s="1">
        <v>3</v>
      </c>
      <c r="B51" t="s">
        <v>79</v>
      </c>
      <c r="C51">
        <v>0.35</v>
      </c>
      <c r="D51">
        <v>0.33</v>
      </c>
      <c r="E51">
        <v>1.24</v>
      </c>
      <c r="F51">
        <v>1.37</v>
      </c>
    </row>
    <row r="52" spans="1:14" x14ac:dyDescent="0.3">
      <c r="A52" s="1">
        <v>4</v>
      </c>
      <c r="B52" t="s">
        <v>80</v>
      </c>
      <c r="C52">
        <v>0.35</v>
      </c>
      <c r="D52">
        <v>0.34</v>
      </c>
      <c r="E52">
        <v>1.22</v>
      </c>
      <c r="F52">
        <v>1.38</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2026</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BMI</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2027</v>
      </c>
      <c r="F61">
        <v>0.19</v>
      </c>
      <c r="I61" t="str">
        <f t="shared" si="2"/>
        <v>N/A</v>
      </c>
      <c r="J61">
        <f t="shared" si="3"/>
        <v>6.0999999999999999E-2</v>
      </c>
      <c r="K61">
        <f t="shared" si="4"/>
        <v>0</v>
      </c>
      <c r="L61">
        <f t="shared" si="5"/>
        <v>0</v>
      </c>
      <c r="M61">
        <f t="shared" si="6"/>
        <v>0.19</v>
      </c>
      <c r="N61">
        <f t="shared" si="7"/>
        <v>0</v>
      </c>
    </row>
    <row r="62" spans="1:14" x14ac:dyDescent="0.3">
      <c r="A62" s="1">
        <v>1</v>
      </c>
      <c r="B62" t="s">
        <v>92</v>
      </c>
      <c r="C62" t="s">
        <v>258</v>
      </c>
      <c r="F62">
        <v>0.21</v>
      </c>
      <c r="I62" t="str">
        <f t="shared" si="2"/>
        <v>N/A</v>
      </c>
      <c r="J62">
        <f t="shared" si="3"/>
        <v>0.1</v>
      </c>
      <c r="K62">
        <f t="shared" si="4"/>
        <v>0</v>
      </c>
      <c r="L62">
        <f t="shared" si="5"/>
        <v>0</v>
      </c>
      <c r="M62">
        <f t="shared" si="6"/>
        <v>0.21</v>
      </c>
      <c r="N62">
        <f t="shared" si="7"/>
        <v>0</v>
      </c>
    </row>
    <row r="63" spans="1:14" x14ac:dyDescent="0.3">
      <c r="A63" s="1">
        <v>2</v>
      </c>
      <c r="B63" t="s">
        <v>94</v>
      </c>
      <c r="C63" t="s">
        <v>2028</v>
      </c>
      <c r="F63">
        <v>0.08</v>
      </c>
      <c r="I63" t="str">
        <f t="shared" si="2"/>
        <v>N/A</v>
      </c>
      <c r="J63">
        <f t="shared" si="3"/>
        <v>0.11699999999999999</v>
      </c>
      <c r="K63">
        <f t="shared" si="4"/>
        <v>0</v>
      </c>
      <c r="L63">
        <f t="shared" si="5"/>
        <v>0</v>
      </c>
      <c r="M63">
        <f t="shared" si="6"/>
        <v>0.08</v>
      </c>
      <c r="N63">
        <f t="shared" si="7"/>
        <v>0</v>
      </c>
    </row>
    <row r="64" spans="1:14" x14ac:dyDescent="0.3">
      <c r="A64" s="1">
        <v>3</v>
      </c>
      <c r="B64" t="s">
        <v>96</v>
      </c>
      <c r="C64" t="s">
        <v>2029</v>
      </c>
      <c r="F64">
        <v>0.12</v>
      </c>
      <c r="I64" t="str">
        <f t="shared" si="2"/>
        <v>N/A</v>
      </c>
      <c r="J64">
        <f t="shared" si="3"/>
        <v>0.105</v>
      </c>
      <c r="K64">
        <f t="shared" si="4"/>
        <v>0</v>
      </c>
      <c r="L64">
        <f t="shared" si="5"/>
        <v>0</v>
      </c>
      <c r="M64">
        <f t="shared" si="6"/>
        <v>0.12</v>
      </c>
      <c r="N64">
        <f t="shared" si="7"/>
        <v>0</v>
      </c>
    </row>
    <row r="65" spans="1:14" x14ac:dyDescent="0.3">
      <c r="A65" s="1">
        <v>4</v>
      </c>
      <c r="B65" t="s">
        <v>98</v>
      </c>
      <c r="C65" t="s">
        <v>2030</v>
      </c>
      <c r="F65">
        <v>0.09</v>
      </c>
      <c r="I65" t="str">
        <f t="shared" si="2"/>
        <v>N/A</v>
      </c>
      <c r="J65">
        <f t="shared" si="3"/>
        <v>0.159</v>
      </c>
      <c r="K65">
        <f t="shared" si="4"/>
        <v>0</v>
      </c>
      <c r="L65">
        <f t="shared" si="5"/>
        <v>0</v>
      </c>
      <c r="M65">
        <f t="shared" si="6"/>
        <v>0.09</v>
      </c>
      <c r="N65">
        <f t="shared" si="7"/>
        <v>0</v>
      </c>
    </row>
    <row r="66" spans="1:14" x14ac:dyDescent="0.3">
      <c r="A66" s="1">
        <v>5</v>
      </c>
      <c r="B66" t="s">
        <v>100</v>
      </c>
      <c r="C66" t="s">
        <v>2031</v>
      </c>
      <c r="I66" t="str">
        <f t="shared" si="2"/>
        <v>N/A</v>
      </c>
      <c r="J66">
        <f t="shared" si="3"/>
        <v>5.3700000000000005E-2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1992</v>
      </c>
      <c r="I68" t="str">
        <f t="shared" si="2"/>
        <v>N/A</v>
      </c>
      <c r="J68">
        <f t="shared" si="3"/>
        <v>1190000000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1994</v>
      </c>
      <c r="I70" t="str">
        <f t="shared" si="2"/>
        <v>N/A</v>
      </c>
      <c r="J70" t="str">
        <f t="shared" si="3"/>
        <v>36.15</v>
      </c>
      <c r="K70">
        <f t="shared" si="4"/>
        <v>0</v>
      </c>
      <c r="L70">
        <f t="shared" si="5"/>
        <v>0</v>
      </c>
      <c r="M70">
        <f t="shared" si="6"/>
        <v>0</v>
      </c>
      <c r="N70">
        <f t="shared" si="7"/>
        <v>0</v>
      </c>
    </row>
    <row r="71" spans="1:14" x14ac:dyDescent="0.3">
      <c r="A71" s="1">
        <v>3</v>
      </c>
      <c r="B71" t="s">
        <v>105</v>
      </c>
      <c r="C71" t="s">
        <v>2032</v>
      </c>
      <c r="I71" t="str">
        <f t="shared" si="2"/>
        <v>N/A</v>
      </c>
      <c r="J71" t="str">
        <f t="shared" si="3"/>
        <v>29.82</v>
      </c>
      <c r="K71">
        <f t="shared" si="4"/>
        <v>0</v>
      </c>
      <c r="L71">
        <f t="shared" si="5"/>
        <v>0</v>
      </c>
      <c r="M71">
        <f t="shared" si="6"/>
        <v>0</v>
      </c>
      <c r="N71">
        <f t="shared" si="7"/>
        <v>0</v>
      </c>
    </row>
    <row r="72" spans="1:14" x14ac:dyDescent="0.3">
      <c r="A72" s="1">
        <v>4</v>
      </c>
      <c r="B72" t="s">
        <v>107</v>
      </c>
      <c r="C72" t="s">
        <v>2033</v>
      </c>
      <c r="I72" t="str">
        <f t="shared" si="2"/>
        <v>N/A</v>
      </c>
      <c r="J72" t="str">
        <f t="shared" si="3"/>
        <v>2.04</v>
      </c>
      <c r="K72">
        <f t="shared" si="4"/>
        <v>0</v>
      </c>
      <c r="L72">
        <f t="shared" si="5"/>
        <v>0</v>
      </c>
      <c r="M72">
        <f t="shared" si="6"/>
        <v>0</v>
      </c>
      <c r="N72">
        <f t="shared" si="7"/>
        <v>0</v>
      </c>
    </row>
    <row r="73" spans="1:14" x14ac:dyDescent="0.3">
      <c r="A73" s="1">
        <v>5</v>
      </c>
      <c r="B73" t="s">
        <v>109</v>
      </c>
      <c r="C73" t="s">
        <v>2034</v>
      </c>
      <c r="I73" t="str">
        <f t="shared" si="2"/>
        <v>N/A</v>
      </c>
      <c r="J73" t="str">
        <f t="shared" si="3"/>
        <v>3.01</v>
      </c>
      <c r="K73">
        <f t="shared" si="4"/>
        <v>0</v>
      </c>
      <c r="L73">
        <f t="shared" si="5"/>
        <v>0</v>
      </c>
      <c r="M73">
        <f t="shared" si="6"/>
        <v>0</v>
      </c>
      <c r="N73">
        <f t="shared" si="7"/>
        <v>0</v>
      </c>
    </row>
    <row r="74" spans="1:14" x14ac:dyDescent="0.3">
      <c r="A74" s="1">
        <v>6</v>
      </c>
      <c r="B74" t="s">
        <v>111</v>
      </c>
      <c r="C74" t="s">
        <v>2035</v>
      </c>
      <c r="I74" t="str">
        <f t="shared" si="2"/>
        <v>N/A</v>
      </c>
      <c r="J74" t="str">
        <f t="shared" si="3"/>
        <v>4.56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2036</v>
      </c>
      <c r="I81" t="str">
        <f t="shared" si="2"/>
        <v>N/A</v>
      </c>
      <c r="J81">
        <f t="shared" si="3"/>
        <v>8.3699999999999997E-2</v>
      </c>
      <c r="K81">
        <f t="shared" si="4"/>
        <v>0</v>
      </c>
      <c r="L81">
        <f t="shared" si="5"/>
        <v>0</v>
      </c>
      <c r="M81">
        <f t="shared" si="6"/>
        <v>0</v>
      </c>
      <c r="N81">
        <f t="shared" si="7"/>
        <v>0</v>
      </c>
    </row>
    <row r="82" spans="1:14" x14ac:dyDescent="0.3">
      <c r="A82" s="1">
        <v>1</v>
      </c>
      <c r="B82" t="s">
        <v>121</v>
      </c>
      <c r="C82" t="s">
        <v>2037</v>
      </c>
      <c r="I82" t="str">
        <f t="shared" si="2"/>
        <v>N/A</v>
      </c>
      <c r="J82">
        <f t="shared" si="3"/>
        <v>0.1341</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2038</v>
      </c>
      <c r="I84" t="str">
        <f t="shared" si="2"/>
        <v>N/A</v>
      </c>
      <c r="J84">
        <f t="shared" si="3"/>
        <v>9.3200000000000005E-2</v>
      </c>
      <c r="K84">
        <f t="shared" si="4"/>
        <v>0</v>
      </c>
      <c r="L84">
        <f t="shared" si="5"/>
        <v>0</v>
      </c>
      <c r="M84">
        <f t="shared" si="6"/>
        <v>0</v>
      </c>
      <c r="N84">
        <f t="shared" si="7"/>
        <v>0</v>
      </c>
    </row>
    <row r="85" spans="1:14" x14ac:dyDescent="0.3">
      <c r="A85" s="1">
        <v>1</v>
      </c>
      <c r="B85" t="s">
        <v>124</v>
      </c>
      <c r="C85" t="s">
        <v>435</v>
      </c>
      <c r="I85" t="str">
        <f t="shared" si="2"/>
        <v>N/A</v>
      </c>
      <c r="J85">
        <f t="shared" si="3"/>
        <v>0.13240000000000002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2039</v>
      </c>
      <c r="I87" t="str">
        <f t="shared" si="2"/>
        <v>N/A</v>
      </c>
      <c r="J87">
        <f t="shared" si="3"/>
        <v>394800000</v>
      </c>
      <c r="K87">
        <f t="shared" si="4"/>
        <v>0</v>
      </c>
      <c r="L87">
        <f t="shared" si="5"/>
        <v>0</v>
      </c>
      <c r="M87">
        <f t="shared" si="6"/>
        <v>0</v>
      </c>
      <c r="N87">
        <f t="shared" si="7"/>
        <v>0</v>
      </c>
    </row>
    <row r="88" spans="1:14" x14ac:dyDescent="0.3">
      <c r="A88" s="1">
        <v>1</v>
      </c>
      <c r="B88" t="s">
        <v>128</v>
      </c>
      <c r="C88" t="s">
        <v>2040</v>
      </c>
      <c r="I88" t="str">
        <f t="shared" si="2"/>
        <v>N/A</v>
      </c>
      <c r="J88" t="str">
        <f t="shared" si="3"/>
        <v>13.66</v>
      </c>
      <c r="K88">
        <f t="shared" si="4"/>
        <v>0</v>
      </c>
      <c r="L88">
        <f t="shared" si="5"/>
        <v>0</v>
      </c>
      <c r="M88">
        <f t="shared" si="6"/>
        <v>0</v>
      </c>
      <c r="N88">
        <f t="shared" si="7"/>
        <v>0</v>
      </c>
    </row>
    <row r="89" spans="1:14" x14ac:dyDescent="0.3">
      <c r="A89" s="1">
        <v>2</v>
      </c>
      <c r="B89" t="s">
        <v>130</v>
      </c>
      <c r="C89" t="s">
        <v>2041</v>
      </c>
      <c r="I89" t="str">
        <f t="shared" si="2"/>
        <v>N/A</v>
      </c>
      <c r="J89">
        <f t="shared" si="3"/>
        <v>0.01</v>
      </c>
      <c r="K89">
        <f t="shared" si="4"/>
        <v>0</v>
      </c>
      <c r="L89">
        <f t="shared" si="5"/>
        <v>0</v>
      </c>
      <c r="M89">
        <f t="shared" si="6"/>
        <v>0</v>
      </c>
      <c r="N89">
        <f t="shared" si="7"/>
        <v>0</v>
      </c>
    </row>
    <row r="90" spans="1:14" x14ac:dyDescent="0.3">
      <c r="A90" s="1">
        <v>3</v>
      </c>
      <c r="B90" t="s">
        <v>132</v>
      </c>
      <c r="C90" t="s">
        <v>2042</v>
      </c>
      <c r="I90" t="str">
        <f t="shared" si="2"/>
        <v>N/A</v>
      </c>
      <c r="J90">
        <f t="shared" si="3"/>
        <v>150580000</v>
      </c>
      <c r="K90">
        <f t="shared" si="4"/>
        <v>0</v>
      </c>
      <c r="L90">
        <f t="shared" si="5"/>
        <v>0</v>
      </c>
      <c r="M90">
        <f t="shared" si="6"/>
        <v>0</v>
      </c>
      <c r="N90">
        <f t="shared" si="7"/>
        <v>0</v>
      </c>
    </row>
    <row r="91" spans="1:14" x14ac:dyDescent="0.3">
      <c r="A91" s="1">
        <v>4</v>
      </c>
      <c r="B91" t="s">
        <v>134</v>
      </c>
      <c r="C91" t="s">
        <v>2043</v>
      </c>
      <c r="I91" t="str">
        <f t="shared" si="2"/>
        <v>N/A</v>
      </c>
      <c r="J91">
        <f t="shared" si="3"/>
        <v>75730000</v>
      </c>
      <c r="K91">
        <f t="shared" si="4"/>
        <v>0</v>
      </c>
      <c r="L91">
        <f t="shared" si="5"/>
        <v>0</v>
      </c>
      <c r="M91">
        <f t="shared" si="6"/>
        <v>0</v>
      </c>
      <c r="N91">
        <f t="shared" si="7"/>
        <v>0</v>
      </c>
    </row>
    <row r="92" spans="1:14" x14ac:dyDescent="0.3">
      <c r="A92" s="1">
        <v>5</v>
      </c>
      <c r="B92" t="s">
        <v>136</v>
      </c>
      <c r="C92" t="s">
        <v>2044</v>
      </c>
      <c r="I92" t="str">
        <f t="shared" si="2"/>
        <v>N/A</v>
      </c>
      <c r="J92">
        <f t="shared" si="3"/>
        <v>33049999.999999996</v>
      </c>
      <c r="K92">
        <f t="shared" si="4"/>
        <v>0</v>
      </c>
      <c r="L92">
        <f t="shared" si="5"/>
        <v>0</v>
      </c>
      <c r="M92">
        <f t="shared" si="6"/>
        <v>0</v>
      </c>
      <c r="N92">
        <f t="shared" si="7"/>
        <v>0</v>
      </c>
    </row>
    <row r="93" spans="1:14" x14ac:dyDescent="0.3">
      <c r="A93" s="1">
        <v>6</v>
      </c>
      <c r="B93" t="s">
        <v>138</v>
      </c>
      <c r="C93" t="s">
        <v>520</v>
      </c>
      <c r="I93" t="str">
        <f t="shared" si="2"/>
        <v>N/A</v>
      </c>
      <c r="J93" t="str">
        <f t="shared" si="3"/>
        <v>1.13</v>
      </c>
      <c r="K93">
        <f t="shared" si="4"/>
        <v>0</v>
      </c>
      <c r="L93">
        <f t="shared" si="5"/>
        <v>0</v>
      </c>
      <c r="M93">
        <f t="shared" si="6"/>
        <v>0</v>
      </c>
      <c r="N93">
        <f t="shared" si="7"/>
        <v>0</v>
      </c>
    </row>
    <row r="94" spans="1:14" x14ac:dyDescent="0.3">
      <c r="A94" s="1">
        <v>7</v>
      </c>
      <c r="B94" t="s">
        <v>139</v>
      </c>
      <c r="C94" t="s">
        <v>2045</v>
      </c>
      <c r="I94" t="str">
        <f t="shared" si="2"/>
        <v>N/A</v>
      </c>
      <c r="J94">
        <f t="shared" si="3"/>
        <v>9.5000000000000001E-2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2046</v>
      </c>
      <c r="I96" t="str">
        <f t="shared" si="2"/>
        <v>N/A</v>
      </c>
      <c r="J96">
        <f t="shared" si="3"/>
        <v>11310000</v>
      </c>
      <c r="K96">
        <f t="shared" si="4"/>
        <v>0</v>
      </c>
      <c r="L96">
        <f t="shared" si="5"/>
        <v>0</v>
      </c>
      <c r="M96">
        <f t="shared" si="6"/>
        <v>0</v>
      </c>
      <c r="N96">
        <f t="shared" si="7"/>
        <v>0</v>
      </c>
    </row>
    <row r="97" spans="1:14" x14ac:dyDescent="0.3">
      <c r="A97" s="1">
        <v>1</v>
      </c>
      <c r="B97" t="s">
        <v>142</v>
      </c>
      <c r="C97" t="s">
        <v>2047</v>
      </c>
      <c r="I97" t="str">
        <f t="shared" si="2"/>
        <v>N/A</v>
      </c>
      <c r="J97" t="str">
        <f t="shared" si="3"/>
        <v>0.39</v>
      </c>
      <c r="K97">
        <f t="shared" si="4"/>
        <v>0</v>
      </c>
      <c r="L97">
        <f t="shared" si="5"/>
        <v>0</v>
      </c>
      <c r="M97">
        <f t="shared" si="6"/>
        <v>0</v>
      </c>
      <c r="N97">
        <f t="shared" si="7"/>
        <v>0</v>
      </c>
    </row>
    <row r="98" spans="1:14" x14ac:dyDescent="0.3">
      <c r="A98" s="1">
        <v>2</v>
      </c>
      <c r="B98" t="s">
        <v>144</v>
      </c>
      <c r="C98" t="s">
        <v>2048</v>
      </c>
      <c r="I98" t="str">
        <f t="shared" si="2"/>
        <v>N/A</v>
      </c>
      <c r="J98">
        <f t="shared" si="3"/>
        <v>38160000</v>
      </c>
      <c r="K98">
        <f t="shared" si="4"/>
        <v>0</v>
      </c>
      <c r="L98">
        <f t="shared" si="5"/>
        <v>0</v>
      </c>
      <c r="M98">
        <f t="shared" si="6"/>
        <v>0</v>
      </c>
      <c r="N98">
        <f t="shared" si="7"/>
        <v>0</v>
      </c>
    </row>
    <row r="99" spans="1:14" x14ac:dyDescent="0.3">
      <c r="A99" s="1">
        <v>3</v>
      </c>
      <c r="B99" t="s">
        <v>146</v>
      </c>
      <c r="C99" t="s">
        <v>2049</v>
      </c>
      <c r="I99" t="str">
        <f t="shared" si="2"/>
        <v>N/A</v>
      </c>
      <c r="J99" t="str">
        <f t="shared" si="3"/>
        <v>14.63</v>
      </c>
      <c r="K99">
        <f t="shared" si="4"/>
        <v>0</v>
      </c>
      <c r="L99">
        <f t="shared" si="5"/>
        <v>0</v>
      </c>
      <c r="M99">
        <f t="shared" si="6"/>
        <v>0</v>
      </c>
      <c r="N99">
        <f t="shared" si="7"/>
        <v>0</v>
      </c>
    </row>
    <row r="100" spans="1:14" x14ac:dyDescent="0.3">
      <c r="A100" s="1">
        <v>4</v>
      </c>
      <c r="B100" t="s">
        <v>148</v>
      </c>
      <c r="C100" t="s">
        <v>302</v>
      </c>
      <c r="I100" t="str">
        <f t="shared" si="2"/>
        <v>N/A</v>
      </c>
      <c r="J100" t="str">
        <f t="shared" si="3"/>
        <v>2.02</v>
      </c>
      <c r="K100">
        <f t="shared" si="4"/>
        <v>0</v>
      </c>
      <c r="L100">
        <f t="shared" si="5"/>
        <v>0</v>
      </c>
      <c r="M100">
        <f t="shared" si="6"/>
        <v>0</v>
      </c>
      <c r="N100">
        <f t="shared" si="7"/>
        <v>0</v>
      </c>
    </row>
    <row r="101" spans="1:14" x14ac:dyDescent="0.3">
      <c r="A101" s="1">
        <v>5</v>
      </c>
      <c r="B101" t="s">
        <v>149</v>
      </c>
      <c r="C101" t="s">
        <v>2050</v>
      </c>
      <c r="I101" t="str">
        <f t="shared" si="2"/>
        <v>N/A</v>
      </c>
      <c r="J101" t="str">
        <f t="shared" si="3"/>
        <v>8.96</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2051</v>
      </c>
      <c r="I103" t="str">
        <f t="shared" si="2"/>
        <v>N/A</v>
      </c>
      <c r="J103">
        <f t="shared" si="3"/>
        <v>50440000</v>
      </c>
      <c r="K103">
        <f t="shared" si="4"/>
        <v>0</v>
      </c>
      <c r="L103">
        <f t="shared" si="5"/>
        <v>0</v>
      </c>
      <c r="M103">
        <f t="shared" si="6"/>
        <v>0</v>
      </c>
      <c r="N103">
        <f t="shared" si="7"/>
        <v>0</v>
      </c>
    </row>
    <row r="104" spans="1:14" x14ac:dyDescent="0.3">
      <c r="A104" s="1">
        <v>1</v>
      </c>
      <c r="B104" t="s">
        <v>152</v>
      </c>
      <c r="C104" t="s">
        <v>2052</v>
      </c>
      <c r="I104" t="str">
        <f t="shared" si="2"/>
        <v>N/A</v>
      </c>
      <c r="J104">
        <f t="shared" si="3"/>
        <v>46110000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1993</v>
      </c>
      <c r="I106" t="str">
        <f t="shared" si="2"/>
        <v>N/A</v>
      </c>
      <c r="J106" t="str">
        <f t="shared" si="3"/>
        <v>0.37</v>
      </c>
      <c r="K106">
        <f t="shared" si="4"/>
        <v>0</v>
      </c>
      <c r="L106">
        <f t="shared" si="5"/>
        <v>0</v>
      </c>
      <c r="M106">
        <f t="shared" si="6"/>
        <v>0</v>
      </c>
      <c r="N106">
        <f t="shared" si="7"/>
        <v>0</v>
      </c>
    </row>
    <row r="107" spans="1:14" x14ac:dyDescent="0.3">
      <c r="A107" s="1">
        <v>1</v>
      </c>
      <c r="B107" t="s">
        <v>153</v>
      </c>
      <c r="C107" t="s">
        <v>2053</v>
      </c>
      <c r="I107" t="str">
        <f t="shared" si="2"/>
        <v>N/A</v>
      </c>
      <c r="J107">
        <f t="shared" si="3"/>
        <v>9.5600000000000004E-2</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2054</v>
      </c>
      <c r="I109" t="str">
        <f t="shared" si="2"/>
        <v>N/A</v>
      </c>
      <c r="J109" t="str">
        <f t="shared" si="3"/>
        <v>41.70</v>
      </c>
      <c r="K109">
        <f t="shared" si="4"/>
        <v>0</v>
      </c>
      <c r="L109">
        <f t="shared" si="5"/>
        <v>0</v>
      </c>
      <c r="M109">
        <f t="shared" si="6"/>
        <v>0</v>
      </c>
      <c r="N109">
        <f t="shared" si="7"/>
        <v>0</v>
      </c>
    </row>
    <row r="110" spans="1:14" x14ac:dyDescent="0.3">
      <c r="A110" s="1">
        <v>4</v>
      </c>
      <c r="B110" t="s">
        <v>159</v>
      </c>
      <c r="C110" t="s">
        <v>2055</v>
      </c>
      <c r="I110" t="str">
        <f t="shared" si="2"/>
        <v>N/A</v>
      </c>
      <c r="J110" t="str">
        <f t="shared" si="3"/>
        <v>29.30</v>
      </c>
      <c r="K110">
        <f t="shared" si="4"/>
        <v>0</v>
      </c>
      <c r="L110">
        <f t="shared" si="5"/>
        <v>0</v>
      </c>
      <c r="M110">
        <f t="shared" si="6"/>
        <v>0</v>
      </c>
      <c r="N110">
        <f t="shared" si="7"/>
        <v>0</v>
      </c>
    </row>
    <row r="111" spans="1:14" x14ac:dyDescent="0.3">
      <c r="A111" s="1">
        <v>5</v>
      </c>
      <c r="B111" t="s">
        <v>161</v>
      </c>
      <c r="C111" t="s">
        <v>2056</v>
      </c>
      <c r="I111" t="str">
        <f t="shared" si="2"/>
        <v>N/A</v>
      </c>
      <c r="J111" t="str">
        <f t="shared" si="3"/>
        <v>40.04</v>
      </c>
      <c r="K111">
        <f t="shared" si="4"/>
        <v>0</v>
      </c>
      <c r="L111">
        <f t="shared" si="5"/>
        <v>0</v>
      </c>
      <c r="M111">
        <f t="shared" si="6"/>
        <v>0</v>
      </c>
      <c r="N111">
        <f t="shared" si="7"/>
        <v>0</v>
      </c>
    </row>
    <row r="112" spans="1:14" x14ac:dyDescent="0.3">
      <c r="A112" s="1">
        <v>6</v>
      </c>
      <c r="B112" t="s">
        <v>163</v>
      </c>
      <c r="C112" t="s">
        <v>2057</v>
      </c>
      <c r="I112" t="str">
        <f t="shared" si="2"/>
        <v>N/A</v>
      </c>
      <c r="J112" t="str">
        <f t="shared" si="3"/>
        <v>37.96</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2058</v>
      </c>
      <c r="I114" t="str">
        <f t="shared" si="2"/>
        <v>N/A</v>
      </c>
      <c r="J114" t="str">
        <f t="shared" si="3"/>
        <v>116.54k</v>
      </c>
      <c r="K114">
        <f t="shared" si="4"/>
        <v>0</v>
      </c>
      <c r="L114">
        <f t="shared" si="5"/>
        <v>0</v>
      </c>
      <c r="M114">
        <f t="shared" si="6"/>
        <v>0</v>
      </c>
      <c r="N114">
        <f t="shared" si="7"/>
        <v>0</v>
      </c>
    </row>
    <row r="115" spans="1:14" x14ac:dyDescent="0.3">
      <c r="A115" s="1">
        <v>1</v>
      </c>
      <c r="B115" t="s">
        <v>167</v>
      </c>
      <c r="C115" t="s">
        <v>2059</v>
      </c>
      <c r="I115" t="str">
        <f t="shared" si="2"/>
        <v>N/A</v>
      </c>
      <c r="J115" t="str">
        <f t="shared" si="3"/>
        <v>72.65k</v>
      </c>
      <c r="K115">
        <f t="shared" si="4"/>
        <v>0</v>
      </c>
      <c r="L115">
        <f t="shared" si="5"/>
        <v>0</v>
      </c>
      <c r="M115">
        <f t="shared" si="6"/>
        <v>0</v>
      </c>
      <c r="N115">
        <f t="shared" si="7"/>
        <v>0</v>
      </c>
    </row>
    <row r="116" spans="1:14" x14ac:dyDescent="0.3">
      <c r="A116" s="1">
        <v>2</v>
      </c>
      <c r="B116" t="s">
        <v>169</v>
      </c>
      <c r="C116" t="s">
        <v>2060</v>
      </c>
      <c r="I116" t="str">
        <f t="shared" si="2"/>
        <v>N/A</v>
      </c>
      <c r="J116">
        <f t="shared" si="3"/>
        <v>29110000</v>
      </c>
      <c r="K116">
        <f t="shared" si="4"/>
        <v>0</v>
      </c>
      <c r="L116">
        <f t="shared" si="5"/>
        <v>0</v>
      </c>
      <c r="M116">
        <f t="shared" si="6"/>
        <v>0</v>
      </c>
      <c r="N116">
        <f t="shared" si="7"/>
        <v>0</v>
      </c>
    </row>
    <row r="117" spans="1:14" x14ac:dyDescent="0.3">
      <c r="A117" s="1">
        <v>3</v>
      </c>
      <c r="B117" t="s">
        <v>171</v>
      </c>
      <c r="C117" t="s">
        <v>2061</v>
      </c>
      <c r="I117" t="str">
        <f t="shared" si="2"/>
        <v>N/A</v>
      </c>
      <c r="J117">
        <f t="shared" si="3"/>
        <v>28190000</v>
      </c>
      <c r="K117">
        <f t="shared" si="4"/>
        <v>0</v>
      </c>
      <c r="L117">
        <f t="shared" si="5"/>
        <v>0</v>
      </c>
      <c r="M117">
        <f t="shared" si="6"/>
        <v>0</v>
      </c>
      <c r="N117">
        <f t="shared" si="7"/>
        <v>0</v>
      </c>
    </row>
    <row r="118" spans="1:14" x14ac:dyDescent="0.3">
      <c r="A118" s="1">
        <v>4</v>
      </c>
      <c r="B118" t="s">
        <v>173</v>
      </c>
      <c r="C118" t="s">
        <v>2062</v>
      </c>
      <c r="I118" t="str">
        <f t="shared" si="2"/>
        <v>N/A</v>
      </c>
      <c r="J118">
        <f t="shared" si="3"/>
        <v>0.14940000000000001</v>
      </c>
      <c r="K118">
        <f t="shared" si="4"/>
        <v>0</v>
      </c>
      <c r="L118">
        <f t="shared" si="5"/>
        <v>0</v>
      </c>
      <c r="M118">
        <f t="shared" si="6"/>
        <v>0</v>
      </c>
      <c r="N118">
        <f t="shared" si="7"/>
        <v>0</v>
      </c>
    </row>
    <row r="119" spans="1:14" x14ac:dyDescent="0.3">
      <c r="A119" s="1">
        <v>5</v>
      </c>
      <c r="B119" t="s">
        <v>174</v>
      </c>
      <c r="C119" t="s">
        <v>2063</v>
      </c>
      <c r="I119" t="str">
        <f t="shared" si="2"/>
        <v>N/A</v>
      </c>
      <c r="J119">
        <f t="shared" si="3"/>
        <v>0.74199999999999999</v>
      </c>
      <c r="K119">
        <f t="shared" si="4"/>
        <v>0</v>
      </c>
      <c r="L119">
        <f t="shared" si="5"/>
        <v>0</v>
      </c>
      <c r="M119">
        <f t="shared" si="6"/>
        <v>0</v>
      </c>
      <c r="N119">
        <f t="shared" si="7"/>
        <v>0</v>
      </c>
    </row>
    <row r="120" spans="1:14" x14ac:dyDescent="0.3">
      <c r="A120" s="1">
        <v>6</v>
      </c>
      <c r="B120" t="s">
        <v>175</v>
      </c>
      <c r="C120" t="s">
        <v>458</v>
      </c>
      <c r="I120" t="str">
        <f t="shared" si="2"/>
        <v>N/A</v>
      </c>
      <c r="J120">
        <f t="shared" si="3"/>
        <v>1650000</v>
      </c>
      <c r="K120">
        <f t="shared" si="4"/>
        <v>0</v>
      </c>
      <c r="L120">
        <f t="shared" si="5"/>
        <v>0</v>
      </c>
      <c r="M120">
        <f t="shared" si="6"/>
        <v>0</v>
      </c>
      <c r="N120">
        <f t="shared" si="7"/>
        <v>0</v>
      </c>
    </row>
    <row r="121" spans="1:14" x14ac:dyDescent="0.3">
      <c r="A121" s="1">
        <v>7</v>
      </c>
      <c r="B121" t="s">
        <v>176</v>
      </c>
      <c r="C121" t="s">
        <v>2064</v>
      </c>
      <c r="I121" t="str">
        <f t="shared" si="2"/>
        <v>N/A</v>
      </c>
      <c r="J121" t="str">
        <f t="shared" si="3"/>
        <v>12.25</v>
      </c>
      <c r="K121">
        <f t="shared" si="4"/>
        <v>0</v>
      </c>
      <c r="L121">
        <f t="shared" si="5"/>
        <v>0</v>
      </c>
      <c r="M121">
        <f t="shared" si="6"/>
        <v>0</v>
      </c>
      <c r="N121">
        <f t="shared" si="7"/>
        <v>0</v>
      </c>
    </row>
    <row r="122" spans="1:14" x14ac:dyDescent="0.3">
      <c r="A122" s="1">
        <v>8</v>
      </c>
      <c r="B122" t="s">
        <v>177</v>
      </c>
      <c r="C122" t="s">
        <v>2065</v>
      </c>
      <c r="I122" t="str">
        <f t="shared" si="2"/>
        <v>N/A</v>
      </c>
      <c r="J122">
        <f t="shared" si="3"/>
        <v>6.6699999999999995E-2</v>
      </c>
      <c r="K122">
        <f t="shared" si="4"/>
        <v>0</v>
      </c>
      <c r="L122">
        <f t="shared" si="5"/>
        <v>0</v>
      </c>
      <c r="M122">
        <f t="shared" si="6"/>
        <v>0</v>
      </c>
      <c r="N122">
        <f t="shared" si="7"/>
        <v>0</v>
      </c>
    </row>
    <row r="123" spans="1:14" x14ac:dyDescent="0.3">
      <c r="A123" s="1">
        <v>9</v>
      </c>
      <c r="B123" t="s">
        <v>178</v>
      </c>
      <c r="C123" t="s">
        <v>2066</v>
      </c>
      <c r="I123" t="str">
        <f t="shared" si="2"/>
        <v>N/A</v>
      </c>
      <c r="J123">
        <f t="shared" si="3"/>
        <v>1690000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1088</v>
      </c>
      <c r="I125" t="str">
        <f t="shared" si="8"/>
        <v>N/A</v>
      </c>
      <c r="J125" t="str">
        <f t="shared" si="9"/>
        <v>0.46</v>
      </c>
      <c r="K125">
        <f t="shared" si="10"/>
        <v>0</v>
      </c>
      <c r="L125">
        <f t="shared" si="11"/>
        <v>0</v>
      </c>
      <c r="M125">
        <f t="shared" si="12"/>
        <v>0</v>
      </c>
      <c r="N125">
        <f t="shared" si="13"/>
        <v>0</v>
      </c>
    </row>
    <row r="126" spans="1:14" x14ac:dyDescent="0.3">
      <c r="A126" s="1">
        <v>1</v>
      </c>
      <c r="B126" t="s">
        <v>180</v>
      </c>
      <c r="C126" t="s">
        <v>2067</v>
      </c>
      <c r="I126" t="str">
        <f t="shared" si="8"/>
        <v>N/A</v>
      </c>
      <c r="J126">
        <f t="shared" si="9"/>
        <v>1.1299999999999999E-2</v>
      </c>
      <c r="K126">
        <f t="shared" si="10"/>
        <v>0</v>
      </c>
      <c r="L126">
        <f t="shared" si="11"/>
        <v>0</v>
      </c>
      <c r="M126">
        <f t="shared" si="12"/>
        <v>0</v>
      </c>
      <c r="N126">
        <f t="shared" si="13"/>
        <v>0</v>
      </c>
    </row>
    <row r="127" spans="1:14" x14ac:dyDescent="0.3">
      <c r="A127" s="1">
        <v>2</v>
      </c>
      <c r="B127" t="s">
        <v>181</v>
      </c>
      <c r="C127" t="s">
        <v>298</v>
      </c>
      <c r="I127" t="str">
        <f t="shared" si="8"/>
        <v>N/A</v>
      </c>
      <c r="J127" t="str">
        <f t="shared" si="9"/>
        <v>0.44</v>
      </c>
      <c r="K127">
        <f t="shared" si="10"/>
        <v>0</v>
      </c>
      <c r="L127">
        <f t="shared" si="11"/>
        <v>0</v>
      </c>
      <c r="M127">
        <f t="shared" si="12"/>
        <v>0</v>
      </c>
      <c r="N127">
        <f t="shared" si="13"/>
        <v>0</v>
      </c>
    </row>
    <row r="128" spans="1:14" x14ac:dyDescent="0.3">
      <c r="A128" s="1">
        <v>3</v>
      </c>
      <c r="B128" t="s">
        <v>183</v>
      </c>
      <c r="C128" t="s">
        <v>2068</v>
      </c>
      <c r="I128" t="str">
        <f t="shared" si="8"/>
        <v>N/A</v>
      </c>
      <c r="J128">
        <f t="shared" si="9"/>
        <v>1.0900000000000002E-2</v>
      </c>
      <c r="K128">
        <f t="shared" si="10"/>
        <v>0</v>
      </c>
      <c r="L128">
        <f t="shared" si="11"/>
        <v>0</v>
      </c>
      <c r="M128">
        <f t="shared" si="12"/>
        <v>0</v>
      </c>
      <c r="N128">
        <f t="shared" si="13"/>
        <v>0</v>
      </c>
    </row>
    <row r="129" spans="1:14" x14ac:dyDescent="0.3">
      <c r="A129" s="1">
        <v>4</v>
      </c>
      <c r="B129" t="s">
        <v>185</v>
      </c>
      <c r="C129" t="s">
        <v>2069</v>
      </c>
      <c r="I129" t="str">
        <f t="shared" si="8"/>
        <v>N/A</v>
      </c>
      <c r="J129" t="str">
        <f t="shared" si="9"/>
        <v>1.33</v>
      </c>
      <c r="K129">
        <f t="shared" si="10"/>
        <v>0</v>
      </c>
      <c r="L129">
        <f t="shared" si="11"/>
        <v>0</v>
      </c>
      <c r="M129">
        <f t="shared" si="12"/>
        <v>0</v>
      </c>
      <c r="N129">
        <f t="shared" si="13"/>
        <v>0</v>
      </c>
    </row>
    <row r="130" spans="1:14" x14ac:dyDescent="0.3">
      <c r="A130" s="1">
        <v>5</v>
      </c>
      <c r="B130" t="s">
        <v>186</v>
      </c>
      <c r="C130" t="s">
        <v>2070</v>
      </c>
      <c r="I130" t="str">
        <f t="shared" si="8"/>
        <v>N/A</v>
      </c>
      <c r="J130">
        <f t="shared" si="9"/>
        <v>0.39380000000000004</v>
      </c>
      <c r="K130">
        <f t="shared" si="10"/>
        <v>0</v>
      </c>
      <c r="L130">
        <f t="shared" si="11"/>
        <v>0</v>
      </c>
      <c r="M130">
        <f t="shared" si="12"/>
        <v>0</v>
      </c>
      <c r="N130">
        <f t="shared" si="13"/>
        <v>0</v>
      </c>
    </row>
    <row r="131" spans="1:14" x14ac:dyDescent="0.3">
      <c r="A131" s="1">
        <v>6</v>
      </c>
      <c r="B131" t="s">
        <v>187</v>
      </c>
      <c r="C131" t="s">
        <v>1274</v>
      </c>
      <c r="I131" t="str">
        <f t="shared" si="8"/>
        <v>N/A</v>
      </c>
      <c r="J131" t="str">
        <f t="shared" si="9"/>
        <v>Jun 15, 2017</v>
      </c>
      <c r="K131">
        <f t="shared" si="10"/>
        <v>0</v>
      </c>
      <c r="L131">
        <f t="shared" si="11"/>
        <v>0</v>
      </c>
      <c r="M131">
        <f t="shared" si="12"/>
        <v>0</v>
      </c>
      <c r="N131">
        <f t="shared" si="13"/>
        <v>0</v>
      </c>
    </row>
    <row r="132" spans="1:14" x14ac:dyDescent="0.3">
      <c r="A132" s="1">
        <v>7</v>
      </c>
      <c r="B132" t="s">
        <v>188</v>
      </c>
      <c r="C132" t="s">
        <v>2071</v>
      </c>
      <c r="I132" t="str">
        <f t="shared" si="8"/>
        <v>N/A</v>
      </c>
      <c r="J132" t="str">
        <f t="shared" si="9"/>
        <v>May 26,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2073</v>
      </c>
      <c r="I134" t="str">
        <f t="shared" si="8"/>
        <v>N/A</v>
      </c>
      <c r="J134" t="str">
        <f t="shared" si="9"/>
        <v>Sep 16, 2016</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2074</v>
      </c>
      <c r="C138" t="s">
        <v>2075</v>
      </c>
      <c r="D138" t="s">
        <v>2076</v>
      </c>
      <c r="F138">
        <v>62</v>
      </c>
      <c r="I138" t="str">
        <f t="shared" si="8"/>
        <v>N/A</v>
      </c>
      <c r="J138" t="str">
        <f t="shared" si="9"/>
        <v>Chairman, Chief Exec. Officer and Pres</v>
      </c>
      <c r="K138">
        <f t="shared" si="10"/>
        <v>2230000</v>
      </c>
      <c r="L138">
        <f t="shared" si="11"/>
        <v>0</v>
      </c>
      <c r="M138">
        <f t="shared" si="12"/>
        <v>62</v>
      </c>
      <c r="N138">
        <f t="shared" si="13"/>
        <v>0</v>
      </c>
    </row>
    <row r="139" spans="1:14" x14ac:dyDescent="0.3">
      <c r="A139" s="1">
        <v>1</v>
      </c>
      <c r="B139" t="s">
        <v>2077</v>
      </c>
      <c r="C139" t="s">
        <v>2078</v>
      </c>
      <c r="D139" t="s">
        <v>2079</v>
      </c>
      <c r="F139">
        <v>62</v>
      </c>
      <c r="I139" t="str">
        <f t="shared" si="8"/>
        <v>N/A</v>
      </c>
      <c r="J139" t="str">
        <f t="shared" si="9"/>
        <v>Chief Financial Officer, Sr. VP of Fin. and Treasurer</v>
      </c>
      <c r="K139" t="str">
        <f t="shared" si="10"/>
        <v>822.05k</v>
      </c>
      <c r="L139">
        <f t="shared" si="11"/>
        <v>0</v>
      </c>
      <c r="M139">
        <f t="shared" si="12"/>
        <v>62</v>
      </c>
      <c r="N139">
        <f t="shared" si="13"/>
        <v>0</v>
      </c>
    </row>
    <row r="140" spans="1:14" x14ac:dyDescent="0.3">
      <c r="A140" s="1">
        <v>2</v>
      </c>
      <c r="B140" t="s">
        <v>2080</v>
      </c>
      <c r="C140" t="s">
        <v>2081</v>
      </c>
      <c r="D140" t="s">
        <v>2082</v>
      </c>
      <c r="F140">
        <v>51</v>
      </c>
      <c r="I140" t="str">
        <f t="shared" si="8"/>
        <v>N/A</v>
      </c>
      <c r="J140" t="str">
        <f t="shared" si="9"/>
        <v>VP of Sales &amp; Marketing</v>
      </c>
      <c r="K140" t="str">
        <f t="shared" si="10"/>
        <v>463.3k</v>
      </c>
      <c r="L140">
        <f t="shared" si="11"/>
        <v>0</v>
      </c>
      <c r="M140">
        <f t="shared" si="12"/>
        <v>51</v>
      </c>
      <c r="N140">
        <f t="shared" si="13"/>
        <v>0</v>
      </c>
    </row>
    <row r="141" spans="1:14" x14ac:dyDescent="0.3">
      <c r="A141" s="1">
        <v>3</v>
      </c>
      <c r="B141" t="s">
        <v>2083</v>
      </c>
      <c r="C141" t="s">
        <v>2084</v>
      </c>
      <c r="D141" t="s">
        <v>2085</v>
      </c>
      <c r="E141" t="s">
        <v>2086</v>
      </c>
      <c r="F141">
        <v>61</v>
      </c>
      <c r="I141" t="str">
        <f t="shared" si="8"/>
        <v>N/A</v>
      </c>
      <c r="J141" t="str">
        <f t="shared" si="9"/>
        <v>VP of International Operations</v>
      </c>
      <c r="K141" t="str">
        <f t="shared" si="10"/>
        <v>543.9k</v>
      </c>
      <c r="L141" t="str">
        <f t="shared" si="11"/>
        <v>9.18k</v>
      </c>
      <c r="M141">
        <f t="shared" si="12"/>
        <v>61</v>
      </c>
      <c r="N141">
        <f t="shared" si="13"/>
        <v>0</v>
      </c>
    </row>
    <row r="142" spans="1:14" x14ac:dyDescent="0.3">
      <c r="A142" s="1">
        <v>4</v>
      </c>
      <c r="B142" t="s">
        <v>2087</v>
      </c>
      <c r="C142" t="s">
        <v>2088</v>
      </c>
      <c r="D142" t="s">
        <v>2089</v>
      </c>
      <c r="F142">
        <v>52</v>
      </c>
      <c r="I142" t="str">
        <f t="shared" si="8"/>
        <v>N/A</v>
      </c>
      <c r="J142" t="str">
        <f t="shared" si="9"/>
        <v>VP of Bus. Devel. and Flow Instrumentation</v>
      </c>
      <c r="K142" t="str">
        <f t="shared" si="10"/>
        <v>459.68k</v>
      </c>
      <c r="L142">
        <f t="shared" si="11"/>
        <v>0</v>
      </c>
      <c r="M142">
        <f t="shared" si="12"/>
        <v>52</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326</v>
      </c>
      <c r="C145" t="s">
        <v>2090</v>
      </c>
      <c r="D145" t="s">
        <v>2091</v>
      </c>
      <c r="E145" t="s">
        <v>2092</v>
      </c>
      <c r="F145" t="s">
        <v>2093</v>
      </c>
      <c r="G145" t="s">
        <v>2014</v>
      </c>
      <c r="I145" t="str">
        <f t="shared" si="8"/>
        <v>pos_trend</v>
      </c>
      <c r="J145">
        <f t="shared" si="9"/>
        <v>319660000</v>
      </c>
      <c r="K145">
        <f t="shared" si="10"/>
        <v>334120000</v>
      </c>
      <c r="L145">
        <f t="shared" si="11"/>
        <v>364770000</v>
      </c>
      <c r="M145">
        <f t="shared" si="12"/>
        <v>377700000</v>
      </c>
      <c r="N145">
        <f t="shared" si="13"/>
        <v>393760000</v>
      </c>
    </row>
    <row r="146" spans="1:14" x14ac:dyDescent="0.3">
      <c r="A146" s="1">
        <v>1</v>
      </c>
      <c r="B146" t="s">
        <v>331</v>
      </c>
      <c r="C146" t="s">
        <v>332</v>
      </c>
      <c r="D146" t="s">
        <v>1589</v>
      </c>
      <c r="E146" t="s">
        <v>2094</v>
      </c>
      <c r="F146" t="s">
        <v>2095</v>
      </c>
      <c r="G146" t="s">
        <v>2096</v>
      </c>
      <c r="I146" t="str">
        <f t="shared" si="8"/>
        <v>N/A</v>
      </c>
      <c r="J146" t="str">
        <f t="shared" si="9"/>
        <v>N/A</v>
      </c>
      <c r="K146">
        <f t="shared" si="10"/>
        <v>4.5199999999999997E-2</v>
      </c>
      <c r="L146">
        <f t="shared" si="11"/>
        <v>9.1700000000000004E-2</v>
      </c>
      <c r="M146">
        <f t="shared" si="12"/>
        <v>3.5400000000000001E-2</v>
      </c>
      <c r="N146">
        <f t="shared" si="13"/>
        <v>4.2500000000000003E-2</v>
      </c>
    </row>
    <row r="147" spans="1:14" x14ac:dyDescent="0.3">
      <c r="A147" s="1">
        <v>2</v>
      </c>
      <c r="B147" t="s">
        <v>337</v>
      </c>
      <c r="C147" t="s">
        <v>2097</v>
      </c>
      <c r="D147" t="s">
        <v>2098</v>
      </c>
      <c r="E147" t="s">
        <v>2099</v>
      </c>
      <c r="F147" t="s">
        <v>2100</v>
      </c>
      <c r="G147" t="s">
        <v>2101</v>
      </c>
      <c r="I147" t="str">
        <f t="shared" si="8"/>
        <v>N/A</v>
      </c>
      <c r="J147">
        <f t="shared" si="9"/>
        <v>197410000</v>
      </c>
      <c r="K147">
        <f t="shared" si="10"/>
        <v>217130000</v>
      </c>
      <c r="L147">
        <f t="shared" si="11"/>
        <v>233630000</v>
      </c>
      <c r="M147">
        <f t="shared" si="12"/>
        <v>241920000</v>
      </c>
      <c r="N147">
        <f t="shared" si="13"/>
        <v>239630000</v>
      </c>
    </row>
    <row r="148" spans="1:14" x14ac:dyDescent="0.3">
      <c r="A148" s="1">
        <v>3</v>
      </c>
      <c r="B148" t="s">
        <v>343</v>
      </c>
      <c r="C148" t="s">
        <v>2102</v>
      </c>
      <c r="D148" t="s">
        <v>2103</v>
      </c>
      <c r="E148" t="s">
        <v>2104</v>
      </c>
      <c r="F148" t="s">
        <v>2105</v>
      </c>
      <c r="G148" t="s">
        <v>2106</v>
      </c>
      <c r="I148" t="str">
        <f t="shared" si="8"/>
        <v>N/A</v>
      </c>
      <c r="J148">
        <f t="shared" si="9"/>
        <v>185360000</v>
      </c>
      <c r="K148">
        <f t="shared" si="10"/>
        <v>203640000</v>
      </c>
      <c r="L148">
        <f t="shared" si="11"/>
        <v>217960000</v>
      </c>
      <c r="M148">
        <f t="shared" si="12"/>
        <v>221320000</v>
      </c>
      <c r="N148">
        <f t="shared" si="13"/>
        <v>217180000</v>
      </c>
    </row>
    <row r="149" spans="1:14" x14ac:dyDescent="0.3">
      <c r="A149" s="1">
        <v>4</v>
      </c>
      <c r="B149" t="s">
        <v>349</v>
      </c>
      <c r="C149" t="s">
        <v>2107</v>
      </c>
      <c r="D149" t="s">
        <v>2108</v>
      </c>
      <c r="E149" t="s">
        <v>2109</v>
      </c>
      <c r="F149" t="s">
        <v>2110</v>
      </c>
      <c r="G149" t="s">
        <v>2111</v>
      </c>
      <c r="I149" t="str">
        <f t="shared" si="8"/>
        <v>pos_trend</v>
      </c>
      <c r="J149">
        <f t="shared" si="9"/>
        <v>12050000</v>
      </c>
      <c r="K149">
        <f t="shared" si="10"/>
        <v>13490000</v>
      </c>
      <c r="L149">
        <f t="shared" si="11"/>
        <v>15660000</v>
      </c>
      <c r="M149">
        <f t="shared" si="12"/>
        <v>20600000</v>
      </c>
      <c r="N149">
        <f t="shared" si="13"/>
        <v>22440000</v>
      </c>
    </row>
    <row r="150" spans="1:14" x14ac:dyDescent="0.3">
      <c r="A150" s="1">
        <v>5</v>
      </c>
      <c r="B150" t="s">
        <v>355</v>
      </c>
      <c r="C150" t="s">
        <v>716</v>
      </c>
      <c r="D150" t="s">
        <v>2112</v>
      </c>
      <c r="E150" t="s">
        <v>2113</v>
      </c>
      <c r="F150" t="s">
        <v>2114</v>
      </c>
      <c r="G150" t="s">
        <v>2115</v>
      </c>
      <c r="I150" t="str">
        <f t="shared" si="8"/>
        <v>pos_trend</v>
      </c>
      <c r="J150">
        <f t="shared" si="9"/>
        <v>7590000</v>
      </c>
      <c r="K150">
        <f t="shared" si="10"/>
        <v>8510000</v>
      </c>
      <c r="L150">
        <f t="shared" si="11"/>
        <v>8890000</v>
      </c>
      <c r="M150">
        <f t="shared" si="12"/>
        <v>9990000</v>
      </c>
      <c r="N150">
        <f t="shared" si="13"/>
        <v>10720000</v>
      </c>
    </row>
    <row r="151" spans="1:14" x14ac:dyDescent="0.3">
      <c r="A151" s="1">
        <v>6</v>
      </c>
      <c r="B151" t="s">
        <v>361</v>
      </c>
      <c r="C151" t="s">
        <v>2116</v>
      </c>
      <c r="D151" t="s">
        <v>2117</v>
      </c>
      <c r="E151" t="s">
        <v>2118</v>
      </c>
      <c r="F151" t="s">
        <v>2119</v>
      </c>
      <c r="G151" t="s">
        <v>723</v>
      </c>
      <c r="I151" t="str">
        <f t="shared" si="8"/>
        <v>pos_trend</v>
      </c>
      <c r="J151">
        <f t="shared" si="9"/>
        <v>4470000</v>
      </c>
      <c r="K151">
        <f t="shared" si="10"/>
        <v>4980000</v>
      </c>
      <c r="L151">
        <f t="shared" si="11"/>
        <v>6770000</v>
      </c>
      <c r="M151">
        <f t="shared" si="12"/>
        <v>10610000</v>
      </c>
      <c r="N151">
        <f t="shared" si="13"/>
        <v>11730000</v>
      </c>
    </row>
    <row r="152" spans="1:14" x14ac:dyDescent="0.3">
      <c r="A152" s="1">
        <v>7</v>
      </c>
      <c r="B152" t="s">
        <v>367</v>
      </c>
      <c r="C152" t="s">
        <v>332</v>
      </c>
      <c r="D152" t="s">
        <v>2120</v>
      </c>
      <c r="E152" t="s">
        <v>2121</v>
      </c>
      <c r="F152" t="s">
        <v>2122</v>
      </c>
      <c r="G152" t="s">
        <v>2123</v>
      </c>
      <c r="I152" t="str">
        <f t="shared" si="8"/>
        <v>neg_trend</v>
      </c>
      <c r="J152" t="str">
        <f t="shared" si="9"/>
        <v>N/A</v>
      </c>
      <c r="K152">
        <f t="shared" si="10"/>
        <v>9.9900000000000003E-2</v>
      </c>
      <c r="L152">
        <f t="shared" si="11"/>
        <v>7.5999999999999998E-2</v>
      </c>
      <c r="M152">
        <f t="shared" si="12"/>
        <v>3.5499999999999997E-2</v>
      </c>
      <c r="N152">
        <f t="shared" si="13"/>
        <v>-9.4999999999999998E-3</v>
      </c>
    </row>
    <row r="153" spans="1:14" x14ac:dyDescent="0.3">
      <c r="A153" s="1">
        <v>8</v>
      </c>
      <c r="B153" t="s">
        <v>372</v>
      </c>
      <c r="C153" t="s">
        <v>2124</v>
      </c>
      <c r="D153" t="s">
        <v>2125</v>
      </c>
      <c r="E153" t="s">
        <v>2126</v>
      </c>
      <c r="F153" t="s">
        <v>2127</v>
      </c>
      <c r="G153" t="s">
        <v>2128</v>
      </c>
      <c r="I153" t="str">
        <f t="shared" si="8"/>
        <v>N/A</v>
      </c>
      <c r="J153">
        <f t="shared" si="9"/>
        <v>122250000</v>
      </c>
      <c r="K153">
        <f t="shared" si="10"/>
        <v>116990000</v>
      </c>
      <c r="L153">
        <f t="shared" si="11"/>
        <v>131139999.99999999</v>
      </c>
      <c r="M153">
        <f t="shared" si="12"/>
        <v>135780000</v>
      </c>
      <c r="N153">
        <f t="shared" si="13"/>
        <v>154140000</v>
      </c>
    </row>
    <row r="154" spans="1:14" x14ac:dyDescent="0.3">
      <c r="A154" s="1">
        <v>9</v>
      </c>
      <c r="B154" t="s">
        <v>377</v>
      </c>
      <c r="C154" t="s">
        <v>332</v>
      </c>
      <c r="D154" t="s">
        <v>2129</v>
      </c>
      <c r="E154" t="s">
        <v>2130</v>
      </c>
      <c r="F154" t="s">
        <v>2131</v>
      </c>
      <c r="G154" t="s">
        <v>2132</v>
      </c>
      <c r="I154" t="str">
        <f t="shared" si="8"/>
        <v>N/A</v>
      </c>
      <c r="J154" t="str">
        <f t="shared" si="9"/>
        <v>N/A</v>
      </c>
      <c r="K154">
        <f t="shared" si="10"/>
        <v>-4.2999999999999997E-2</v>
      </c>
      <c r="L154">
        <f t="shared" si="11"/>
        <v>0.121</v>
      </c>
      <c r="M154">
        <f t="shared" si="12"/>
        <v>3.5299999999999998E-2</v>
      </c>
      <c r="N154">
        <f t="shared" si="13"/>
        <v>0.13519999999999999</v>
      </c>
    </row>
    <row r="155" spans="1:14" x14ac:dyDescent="0.3">
      <c r="A155" s="1">
        <v>10</v>
      </c>
      <c r="B155" t="s">
        <v>382</v>
      </c>
      <c r="C155" t="s">
        <v>332</v>
      </c>
      <c r="D155" t="s">
        <v>332</v>
      </c>
      <c r="E155" t="s">
        <v>332</v>
      </c>
      <c r="F155" t="s">
        <v>332</v>
      </c>
      <c r="G155" t="s">
        <v>2133</v>
      </c>
      <c r="I155" t="str">
        <f t="shared" si="8"/>
        <v>N/A</v>
      </c>
      <c r="J155" t="str">
        <f t="shared" si="9"/>
        <v>N/A</v>
      </c>
      <c r="K155" t="str">
        <f t="shared" si="10"/>
        <v>N/A</v>
      </c>
      <c r="L155" t="str">
        <f t="shared" si="11"/>
        <v>N/A</v>
      </c>
      <c r="M155" t="str">
        <f t="shared" si="12"/>
        <v>N/A</v>
      </c>
      <c r="N155">
        <f t="shared" si="13"/>
        <v>0.39140000000000003</v>
      </c>
    </row>
    <row r="156" spans="1:14" x14ac:dyDescent="0.3">
      <c r="I156" t="str">
        <f t="shared" si="8"/>
        <v>N/A</v>
      </c>
      <c r="J156">
        <f t="shared" si="9"/>
        <v>0</v>
      </c>
      <c r="K156">
        <f t="shared" si="10"/>
        <v>0</v>
      </c>
      <c r="L156">
        <f t="shared" si="11"/>
        <v>0</v>
      </c>
      <c r="M156">
        <f t="shared" si="12"/>
        <v>0</v>
      </c>
      <c r="N156">
        <f t="shared" si="13"/>
        <v>0</v>
      </c>
    </row>
    <row r="157" spans="1:14" x14ac:dyDescent="0.3">
      <c r="B157" s="1" t="s">
        <v>384</v>
      </c>
      <c r="C157" s="1" t="s">
        <v>320</v>
      </c>
      <c r="D157" s="1" t="s">
        <v>321</v>
      </c>
      <c r="E157" s="1" t="s">
        <v>322</v>
      </c>
      <c r="F157" s="1" t="s">
        <v>323</v>
      </c>
      <c r="G157" s="1" t="s">
        <v>324</v>
      </c>
      <c r="H157" s="1" t="s">
        <v>325</v>
      </c>
      <c r="I157" t="str">
        <f t="shared" si="8"/>
        <v>pos_trend</v>
      </c>
      <c r="J157" t="str">
        <f t="shared" si="9"/>
        <v>2012</v>
      </c>
      <c r="K157" t="str">
        <f t="shared" si="10"/>
        <v>2013</v>
      </c>
      <c r="L157" t="str">
        <f t="shared" si="11"/>
        <v>2014</v>
      </c>
      <c r="M157" t="str">
        <f t="shared" si="12"/>
        <v>2015</v>
      </c>
      <c r="N157" t="str">
        <f t="shared" si="13"/>
        <v>2016</v>
      </c>
    </row>
    <row r="158" spans="1:14" x14ac:dyDescent="0.3">
      <c r="A158" s="1">
        <v>0</v>
      </c>
      <c r="B158" t="s">
        <v>385</v>
      </c>
      <c r="C158" t="s">
        <v>2134</v>
      </c>
      <c r="D158" t="s">
        <v>2135</v>
      </c>
      <c r="E158" t="s">
        <v>2136</v>
      </c>
      <c r="F158" t="s">
        <v>2137</v>
      </c>
      <c r="G158" t="s">
        <v>2138</v>
      </c>
      <c r="I158" t="str">
        <f t="shared" si="8"/>
        <v>pos_trend</v>
      </c>
      <c r="J158">
        <f t="shared" si="9"/>
        <v>76780000</v>
      </c>
      <c r="K158">
        <f t="shared" si="10"/>
        <v>77780000</v>
      </c>
      <c r="L158">
        <f t="shared" si="11"/>
        <v>84700000</v>
      </c>
      <c r="M158">
        <f t="shared" si="12"/>
        <v>93410000</v>
      </c>
      <c r="N158">
        <f t="shared" si="13"/>
        <v>99810000</v>
      </c>
    </row>
    <row r="159" spans="1:14" x14ac:dyDescent="0.3">
      <c r="A159" s="1">
        <v>1</v>
      </c>
      <c r="B159" t="s">
        <v>391</v>
      </c>
      <c r="C159" t="s">
        <v>2139</v>
      </c>
      <c r="D159" t="s">
        <v>2140</v>
      </c>
      <c r="E159" t="s">
        <v>2141</v>
      </c>
      <c r="F159" t="s">
        <v>2142</v>
      </c>
      <c r="G159" t="s">
        <v>2142</v>
      </c>
      <c r="I159" t="str">
        <f t="shared" si="8"/>
        <v>N/A</v>
      </c>
      <c r="J159">
        <f t="shared" si="9"/>
        <v>9600000</v>
      </c>
      <c r="K159">
        <f t="shared" si="10"/>
        <v>10500000</v>
      </c>
      <c r="L159">
        <f t="shared" si="11"/>
        <v>9500000</v>
      </c>
      <c r="M159">
        <f t="shared" si="12"/>
        <v>10600000</v>
      </c>
      <c r="N159">
        <f t="shared" si="13"/>
        <v>10600000</v>
      </c>
    </row>
    <row r="160" spans="1:14" x14ac:dyDescent="0.3">
      <c r="A160" s="1">
        <v>2</v>
      </c>
      <c r="B160" t="s">
        <v>397</v>
      </c>
      <c r="C160" t="s">
        <v>2143</v>
      </c>
      <c r="D160" t="s">
        <v>2144</v>
      </c>
      <c r="E160" t="s">
        <v>2145</v>
      </c>
      <c r="F160" t="s">
        <v>2146</v>
      </c>
      <c r="G160" t="s">
        <v>2147</v>
      </c>
      <c r="I160" t="str">
        <f t="shared" si="8"/>
        <v>pos_trend</v>
      </c>
      <c r="J160">
        <f t="shared" si="9"/>
        <v>67180000</v>
      </c>
      <c r="K160">
        <f t="shared" si="10"/>
        <v>67280000</v>
      </c>
      <c r="L160">
        <f t="shared" si="11"/>
        <v>75200000</v>
      </c>
      <c r="M160">
        <f t="shared" si="12"/>
        <v>82810000</v>
      </c>
      <c r="N160">
        <f t="shared" si="13"/>
        <v>89210000</v>
      </c>
    </row>
    <row r="161" spans="1:14" x14ac:dyDescent="0.3">
      <c r="A161" s="1">
        <v>3</v>
      </c>
      <c r="B161" t="s">
        <v>403</v>
      </c>
      <c r="C161" t="s">
        <v>332</v>
      </c>
      <c r="D161" t="s">
        <v>2148</v>
      </c>
      <c r="E161" t="s">
        <v>2149</v>
      </c>
      <c r="F161" t="s">
        <v>2150</v>
      </c>
      <c r="G161" t="s">
        <v>2151</v>
      </c>
      <c r="I161" t="str">
        <f t="shared" si="8"/>
        <v>N/A</v>
      </c>
      <c r="J161" t="str">
        <f t="shared" si="9"/>
        <v>N/A</v>
      </c>
      <c r="K161">
        <f t="shared" si="10"/>
        <v>1.3100000000000001E-2</v>
      </c>
      <c r="L161">
        <f t="shared" si="11"/>
        <v>8.8900000000000007E-2</v>
      </c>
      <c r="M161">
        <f t="shared" si="12"/>
        <v>0.10289999999999999</v>
      </c>
      <c r="N161">
        <f t="shared" si="13"/>
        <v>6.8600000000000008E-2</v>
      </c>
    </row>
    <row r="162" spans="1:14" x14ac:dyDescent="0.3">
      <c r="A162" s="1">
        <v>4</v>
      </c>
      <c r="B162" t="s">
        <v>408</v>
      </c>
      <c r="C162" t="s">
        <v>332</v>
      </c>
      <c r="D162" t="s">
        <v>332</v>
      </c>
      <c r="E162" t="s">
        <v>332</v>
      </c>
      <c r="F162" t="s">
        <v>332</v>
      </c>
      <c r="G162" t="s">
        <v>2152</v>
      </c>
      <c r="I162" t="str">
        <f t="shared" si="8"/>
        <v>N/A</v>
      </c>
      <c r="J162" t="str">
        <f t="shared" si="9"/>
        <v>N/A</v>
      </c>
      <c r="K162" t="str">
        <f t="shared" si="10"/>
        <v>N/A</v>
      </c>
      <c r="L162" t="str">
        <f t="shared" si="11"/>
        <v>N/A</v>
      </c>
      <c r="M162" t="str">
        <f t="shared" si="12"/>
        <v>N/A</v>
      </c>
      <c r="N162">
        <f t="shared" si="13"/>
        <v>3560000</v>
      </c>
    </row>
    <row r="163" spans="1:14" x14ac:dyDescent="0.3">
      <c r="A163" s="1">
        <v>5</v>
      </c>
      <c r="B163" t="s">
        <v>409</v>
      </c>
      <c r="C163" t="s">
        <v>1469</v>
      </c>
      <c r="D163" t="s">
        <v>410</v>
      </c>
      <c r="E163" t="s">
        <v>411</v>
      </c>
      <c r="F163" t="s">
        <v>332</v>
      </c>
      <c r="G163" t="s">
        <v>332</v>
      </c>
      <c r="I163" t="str">
        <f t="shared" si="8"/>
        <v>N/A</v>
      </c>
      <c r="J163">
        <f t="shared" si="9"/>
        <v>1000000</v>
      </c>
      <c r="K163" t="str">
        <f t="shared" si="10"/>
        <v>100000</v>
      </c>
      <c r="L163" t="str">
        <f t="shared" si="11"/>
        <v>400000</v>
      </c>
      <c r="M163" t="str">
        <f t="shared" si="12"/>
        <v>N/A</v>
      </c>
      <c r="N163" t="str">
        <f t="shared" si="13"/>
        <v>N/A</v>
      </c>
    </row>
    <row r="164" spans="1:14" x14ac:dyDescent="0.3">
      <c r="A164" s="1">
        <v>6</v>
      </c>
      <c r="B164" t="s">
        <v>412</v>
      </c>
      <c r="C164" t="s">
        <v>2153</v>
      </c>
      <c r="D164" t="s">
        <v>2154</v>
      </c>
      <c r="E164" t="s">
        <v>2155</v>
      </c>
      <c r="F164" t="s">
        <v>332</v>
      </c>
      <c r="G164" t="s">
        <v>332</v>
      </c>
      <c r="I164" t="str">
        <f t="shared" si="8"/>
        <v>N/A</v>
      </c>
      <c r="J164">
        <f t="shared" si="9"/>
        <v>44470000</v>
      </c>
      <c r="K164">
        <f t="shared" si="10"/>
        <v>39110000</v>
      </c>
      <c r="L164">
        <f t="shared" si="11"/>
        <v>46050000</v>
      </c>
      <c r="M164" t="str">
        <f t="shared" si="12"/>
        <v>N/A</v>
      </c>
      <c r="N164" t="str">
        <f t="shared" si="13"/>
        <v>N/A</v>
      </c>
    </row>
    <row r="165" spans="1:14" x14ac:dyDescent="0.3">
      <c r="A165" s="1">
        <v>7</v>
      </c>
      <c r="B165" t="s">
        <v>415</v>
      </c>
      <c r="C165" t="s">
        <v>332</v>
      </c>
      <c r="D165" t="s">
        <v>332</v>
      </c>
      <c r="E165" t="s">
        <v>332</v>
      </c>
      <c r="F165" t="s">
        <v>332</v>
      </c>
      <c r="G165" t="s">
        <v>332</v>
      </c>
      <c r="I165" t="str">
        <f t="shared" si="8"/>
        <v>N/A</v>
      </c>
      <c r="J165" t="str">
        <f t="shared" si="9"/>
        <v>N/A</v>
      </c>
      <c r="K165" t="str">
        <f t="shared" si="10"/>
        <v>N/A</v>
      </c>
      <c r="L165" t="str">
        <f t="shared" si="11"/>
        <v>N/A</v>
      </c>
      <c r="M165" t="str">
        <f t="shared" si="12"/>
        <v>N/A</v>
      </c>
      <c r="N165" t="str">
        <f t="shared" si="13"/>
        <v>N/A</v>
      </c>
    </row>
    <row r="166" spans="1:14" x14ac:dyDescent="0.3">
      <c r="A166" s="1">
        <v>8</v>
      </c>
      <c r="B166" t="s">
        <v>421</v>
      </c>
      <c r="C166" t="s">
        <v>332</v>
      </c>
      <c r="D166" t="s">
        <v>332</v>
      </c>
      <c r="E166" t="s">
        <v>332</v>
      </c>
      <c r="F166" t="s">
        <v>332</v>
      </c>
      <c r="G166" t="s">
        <v>332</v>
      </c>
      <c r="I166" t="str">
        <f t="shared" si="8"/>
        <v>N/A</v>
      </c>
      <c r="J166" t="str">
        <f t="shared" si="9"/>
        <v>N/A</v>
      </c>
      <c r="K166" t="str">
        <f t="shared" si="10"/>
        <v>N/A</v>
      </c>
      <c r="L166" t="str">
        <f t="shared" si="11"/>
        <v>N/A</v>
      </c>
      <c r="M166" t="str">
        <f t="shared" si="12"/>
        <v>N/A</v>
      </c>
      <c r="N166" t="str">
        <f t="shared" si="13"/>
        <v>N/A</v>
      </c>
    </row>
    <row r="167" spans="1:14" x14ac:dyDescent="0.3">
      <c r="A167" s="1">
        <v>9</v>
      </c>
      <c r="B167" t="s">
        <v>427</v>
      </c>
      <c r="C167" t="s">
        <v>332</v>
      </c>
      <c r="D167" t="s">
        <v>332</v>
      </c>
      <c r="E167" t="s">
        <v>332</v>
      </c>
      <c r="F167" t="s">
        <v>332</v>
      </c>
      <c r="G167" t="s">
        <v>332</v>
      </c>
      <c r="I167" t="str">
        <f t="shared" si="8"/>
        <v>N/A</v>
      </c>
      <c r="J167" t="str">
        <f t="shared" si="9"/>
        <v>N/A</v>
      </c>
      <c r="K167" t="str">
        <f t="shared" si="10"/>
        <v>N/A</v>
      </c>
      <c r="L167" t="str">
        <f t="shared" si="11"/>
        <v>N/A</v>
      </c>
      <c r="M167" t="str">
        <f t="shared" si="12"/>
        <v>N/A</v>
      </c>
      <c r="N167" t="str">
        <f t="shared" si="13"/>
        <v>N/A</v>
      </c>
    </row>
    <row r="168" spans="1:14" x14ac:dyDescent="0.3">
      <c r="A168" s="1">
        <v>10</v>
      </c>
      <c r="B168" t="s">
        <v>428</v>
      </c>
      <c r="C168" t="s">
        <v>1556</v>
      </c>
      <c r="D168" t="s">
        <v>2156</v>
      </c>
      <c r="E168" t="s">
        <v>950</v>
      </c>
      <c r="F168" t="s">
        <v>2157</v>
      </c>
      <c r="G168" t="s">
        <v>2158</v>
      </c>
      <c r="I168" t="str">
        <f t="shared" si="8"/>
        <v>N/A</v>
      </c>
      <c r="J168" t="str">
        <f t="shared" si="9"/>
        <v>998000</v>
      </c>
      <c r="K168">
        <f t="shared" si="10"/>
        <v>1100000</v>
      </c>
      <c r="L168">
        <f t="shared" si="11"/>
        <v>1140000</v>
      </c>
      <c r="M168">
        <f t="shared" si="12"/>
        <v>1220000</v>
      </c>
      <c r="N168" t="str">
        <f t="shared" si="13"/>
        <v>921000</v>
      </c>
    </row>
    <row r="169" spans="1:14" x14ac:dyDescent="0.3">
      <c r="A169" s="1">
        <v>11</v>
      </c>
      <c r="B169" t="s">
        <v>434</v>
      </c>
      <c r="C169" t="s">
        <v>332</v>
      </c>
      <c r="D169" t="s">
        <v>1851</v>
      </c>
      <c r="E169" t="s">
        <v>2159</v>
      </c>
      <c r="F169" t="s">
        <v>2160</v>
      </c>
      <c r="G169" t="s">
        <v>2161</v>
      </c>
      <c r="I169" t="str">
        <f t="shared" si="8"/>
        <v>N/A</v>
      </c>
      <c r="J169" t="str">
        <f t="shared" si="9"/>
        <v>N/A</v>
      </c>
      <c r="K169">
        <f t="shared" si="10"/>
        <v>0.1002</v>
      </c>
      <c r="L169">
        <f t="shared" si="11"/>
        <v>3.3700000000000001E-2</v>
      </c>
      <c r="M169">
        <f t="shared" si="12"/>
        <v>7.22E-2</v>
      </c>
      <c r="N169">
        <f t="shared" si="13"/>
        <v>-0.2432</v>
      </c>
    </row>
    <row r="170" spans="1:14" x14ac:dyDescent="0.3">
      <c r="A170" s="1">
        <v>12</v>
      </c>
      <c r="B170" t="s">
        <v>439</v>
      </c>
      <c r="C170" t="s">
        <v>1556</v>
      </c>
      <c r="D170" t="s">
        <v>2156</v>
      </c>
      <c r="E170" t="s">
        <v>950</v>
      </c>
      <c r="F170" t="s">
        <v>2157</v>
      </c>
      <c r="G170" t="s">
        <v>2158</v>
      </c>
      <c r="I170" t="str">
        <f t="shared" si="8"/>
        <v>N/A</v>
      </c>
      <c r="J170" t="str">
        <f t="shared" si="9"/>
        <v>998000</v>
      </c>
      <c r="K170">
        <f t="shared" si="10"/>
        <v>1100000</v>
      </c>
      <c r="L170">
        <f t="shared" si="11"/>
        <v>1140000</v>
      </c>
      <c r="M170">
        <f t="shared" si="12"/>
        <v>1220000</v>
      </c>
      <c r="N170" t="str">
        <f t="shared" si="13"/>
        <v>921000</v>
      </c>
    </row>
    <row r="171" spans="1:14" x14ac:dyDescent="0.3">
      <c r="A171" s="1">
        <v>13</v>
      </c>
      <c r="B171" t="s">
        <v>440</v>
      </c>
      <c r="C171" t="s">
        <v>332</v>
      </c>
      <c r="D171" t="s">
        <v>332</v>
      </c>
      <c r="E171" t="s">
        <v>332</v>
      </c>
      <c r="F171" t="s">
        <v>332</v>
      </c>
      <c r="G171" t="s">
        <v>332</v>
      </c>
      <c r="I171" t="str">
        <f t="shared" si="8"/>
        <v>N/A</v>
      </c>
      <c r="J171" t="str">
        <f t="shared" si="9"/>
        <v>N/A</v>
      </c>
      <c r="K171" t="str">
        <f t="shared" si="10"/>
        <v>N/A</v>
      </c>
      <c r="L171" t="str">
        <f t="shared" si="11"/>
        <v>N/A</v>
      </c>
      <c r="M171" t="str">
        <f t="shared" si="12"/>
        <v>N/A</v>
      </c>
      <c r="N171" t="str">
        <f t="shared" si="13"/>
        <v>N/A</v>
      </c>
    </row>
    <row r="172" spans="1:14" x14ac:dyDescent="0.3">
      <c r="A172" s="1">
        <v>14</v>
      </c>
      <c r="B172" t="s">
        <v>441</v>
      </c>
      <c r="C172" t="s">
        <v>2162</v>
      </c>
      <c r="D172" t="s">
        <v>2163</v>
      </c>
      <c r="E172" t="s">
        <v>2164</v>
      </c>
      <c r="F172" t="s">
        <v>2165</v>
      </c>
      <c r="G172" t="s">
        <v>2166</v>
      </c>
      <c r="I172" t="str">
        <f t="shared" si="8"/>
        <v>N/A</v>
      </c>
      <c r="J172">
        <f t="shared" si="9"/>
        <v>43470000</v>
      </c>
      <c r="K172">
        <f t="shared" si="10"/>
        <v>38010000</v>
      </c>
      <c r="L172">
        <f t="shared" si="11"/>
        <v>44910000</v>
      </c>
      <c r="M172">
        <f t="shared" si="12"/>
        <v>41150000</v>
      </c>
      <c r="N172">
        <f t="shared" si="13"/>
        <v>49840000</v>
      </c>
    </row>
    <row r="173" spans="1:14" x14ac:dyDescent="0.3">
      <c r="A173" s="1">
        <v>15</v>
      </c>
      <c r="B173" t="s">
        <v>447</v>
      </c>
      <c r="C173" t="s">
        <v>332</v>
      </c>
      <c r="D173" t="s">
        <v>2167</v>
      </c>
      <c r="E173" t="s">
        <v>2168</v>
      </c>
      <c r="F173" t="s">
        <v>2169</v>
      </c>
      <c r="G173" t="s">
        <v>2170</v>
      </c>
      <c r="I173" t="str">
        <f t="shared" si="8"/>
        <v>N/A</v>
      </c>
      <c r="J173" t="str">
        <f t="shared" si="9"/>
        <v>N/A</v>
      </c>
      <c r="K173">
        <f t="shared" si="10"/>
        <v>-0.12560000000000002</v>
      </c>
      <c r="L173">
        <f t="shared" si="11"/>
        <v>0.18160000000000001</v>
      </c>
      <c r="M173">
        <f t="shared" si="12"/>
        <v>-8.3699999999999997E-2</v>
      </c>
      <c r="N173">
        <f t="shared" si="13"/>
        <v>0.21120000000000003</v>
      </c>
    </row>
    <row r="174" spans="1:14" x14ac:dyDescent="0.3">
      <c r="A174" s="1">
        <v>16</v>
      </c>
      <c r="B174" t="s">
        <v>452</v>
      </c>
      <c r="C174" t="s">
        <v>332</v>
      </c>
      <c r="D174" t="s">
        <v>332</v>
      </c>
      <c r="E174" t="s">
        <v>332</v>
      </c>
      <c r="F174" t="s">
        <v>332</v>
      </c>
      <c r="G174" t="s">
        <v>2171</v>
      </c>
      <c r="I174" t="str">
        <f t="shared" si="8"/>
        <v>N/A</v>
      </c>
      <c r="J174" t="str">
        <f t="shared" si="9"/>
        <v>N/A</v>
      </c>
      <c r="K174" t="str">
        <f t="shared" si="10"/>
        <v>N/A</v>
      </c>
      <c r="L174" t="str">
        <f t="shared" si="11"/>
        <v>N/A</v>
      </c>
      <c r="M174" t="str">
        <f t="shared" si="12"/>
        <v>N/A</v>
      </c>
      <c r="N174">
        <f t="shared" si="13"/>
        <v>0.12659999999999999</v>
      </c>
    </row>
    <row r="175" spans="1:14" x14ac:dyDescent="0.3">
      <c r="A175" s="1">
        <v>17</v>
      </c>
      <c r="B175" t="s">
        <v>454</v>
      </c>
      <c r="C175" t="s">
        <v>2172</v>
      </c>
      <c r="D175" t="s">
        <v>2173</v>
      </c>
      <c r="E175" t="s">
        <v>2174</v>
      </c>
      <c r="F175" t="s">
        <v>2175</v>
      </c>
      <c r="G175" t="s">
        <v>2176</v>
      </c>
      <c r="I175" t="str">
        <f t="shared" si="8"/>
        <v>N/A</v>
      </c>
      <c r="J175">
        <f t="shared" si="9"/>
        <v>15440000</v>
      </c>
      <c r="K175">
        <f t="shared" si="10"/>
        <v>13390000</v>
      </c>
      <c r="L175">
        <f t="shared" si="11"/>
        <v>15230000</v>
      </c>
      <c r="M175">
        <f t="shared" si="12"/>
        <v>15210000</v>
      </c>
      <c r="N175">
        <f t="shared" si="13"/>
        <v>17550000</v>
      </c>
    </row>
    <row r="176" spans="1:14" x14ac:dyDescent="0.3">
      <c r="A176" s="1">
        <v>18</v>
      </c>
      <c r="B176" t="s">
        <v>459</v>
      </c>
      <c r="C176" t="s">
        <v>643</v>
      </c>
      <c r="D176" t="s">
        <v>2177</v>
      </c>
      <c r="E176" t="s">
        <v>2178</v>
      </c>
      <c r="F176" t="s">
        <v>2176</v>
      </c>
      <c r="G176" t="s">
        <v>2179</v>
      </c>
      <c r="I176" t="str">
        <f t="shared" si="8"/>
        <v>N/A</v>
      </c>
      <c r="J176">
        <f t="shared" si="9"/>
        <v>15360000</v>
      </c>
      <c r="K176">
        <f t="shared" si="10"/>
        <v>15020000</v>
      </c>
      <c r="L176">
        <f t="shared" si="11"/>
        <v>15450000</v>
      </c>
      <c r="M176">
        <f t="shared" si="12"/>
        <v>17550000</v>
      </c>
      <c r="N176">
        <f t="shared" si="13"/>
        <v>15710000</v>
      </c>
    </row>
    <row r="177" spans="1:14" x14ac:dyDescent="0.3">
      <c r="A177" s="1">
        <v>19</v>
      </c>
      <c r="B177" t="s">
        <v>464</v>
      </c>
      <c r="C177" t="s">
        <v>2180</v>
      </c>
      <c r="D177" t="s">
        <v>2181</v>
      </c>
      <c r="E177" t="s">
        <v>2182</v>
      </c>
      <c r="F177" t="s">
        <v>2183</v>
      </c>
      <c r="G177" t="s">
        <v>1813</v>
      </c>
      <c r="I177" t="str">
        <f t="shared" si="8"/>
        <v>N/A</v>
      </c>
      <c r="J177" t="str">
        <f t="shared" si="9"/>
        <v>507000</v>
      </c>
      <c r="K177" t="str">
        <f t="shared" si="10"/>
        <v>802000</v>
      </c>
      <c r="L177">
        <f t="shared" si="11"/>
        <v>1120000</v>
      </c>
      <c r="M177" t="str">
        <f t="shared" si="12"/>
        <v>686000</v>
      </c>
      <c r="N177">
        <f t="shared" si="13"/>
        <v>1130000</v>
      </c>
    </row>
    <row r="178" spans="1:14" x14ac:dyDescent="0.3">
      <c r="A178" s="1">
        <v>20</v>
      </c>
      <c r="B178" t="s">
        <v>470</v>
      </c>
      <c r="C178" t="s">
        <v>2184</v>
      </c>
      <c r="D178" t="s">
        <v>2185</v>
      </c>
      <c r="E178" t="s">
        <v>2186</v>
      </c>
      <c r="F178" t="s">
        <v>2187</v>
      </c>
      <c r="G178" t="s">
        <v>2188</v>
      </c>
      <c r="I178" t="str">
        <f t="shared" si="8"/>
        <v>N/A</v>
      </c>
      <c r="J178" t="str">
        <f t="shared" si="9"/>
        <v>(828,000)</v>
      </c>
      <c r="K178" t="str">
        <f t="shared" si="10"/>
        <v>(2.4M)</v>
      </c>
      <c r="L178" t="str">
        <f t="shared" si="11"/>
        <v>(1.12M)</v>
      </c>
      <c r="M178" t="str">
        <f t="shared" si="12"/>
        <v>(2.92M)</v>
      </c>
      <c r="N178">
        <f t="shared" si="13"/>
        <v>1070000</v>
      </c>
    </row>
    <row r="179" spans="1:14" x14ac:dyDescent="0.3">
      <c r="A179" s="1">
        <v>21</v>
      </c>
      <c r="B179" t="s">
        <v>476</v>
      </c>
      <c r="C179" t="s">
        <v>2189</v>
      </c>
      <c r="D179" t="s">
        <v>2190</v>
      </c>
      <c r="E179" t="s">
        <v>2191</v>
      </c>
      <c r="F179" t="s">
        <v>2192</v>
      </c>
      <c r="G179" t="s">
        <v>2193</v>
      </c>
      <c r="I179" t="str">
        <f t="shared" si="8"/>
        <v>N/A</v>
      </c>
      <c r="J179" t="str">
        <f t="shared" si="9"/>
        <v>397000</v>
      </c>
      <c r="K179" t="str">
        <f t="shared" si="10"/>
        <v>(32,000)</v>
      </c>
      <c r="L179" t="str">
        <f t="shared" si="11"/>
        <v>(219,000)</v>
      </c>
      <c r="M179" t="str">
        <f t="shared" si="12"/>
        <v>(102,000)</v>
      </c>
      <c r="N179" t="str">
        <f t="shared" si="13"/>
        <v>(363,000)</v>
      </c>
    </row>
    <row r="180" spans="1:14" x14ac:dyDescent="0.3">
      <c r="A180" s="1">
        <v>22</v>
      </c>
      <c r="B180" t="s">
        <v>479</v>
      </c>
      <c r="C180" t="s">
        <v>332</v>
      </c>
      <c r="D180" t="s">
        <v>332</v>
      </c>
      <c r="E180" t="s">
        <v>332</v>
      </c>
      <c r="F180" t="s">
        <v>332</v>
      </c>
      <c r="G180" t="s">
        <v>332</v>
      </c>
      <c r="I180" t="str">
        <f t="shared" si="8"/>
        <v>N/A</v>
      </c>
      <c r="J180" t="str">
        <f t="shared" si="9"/>
        <v>N/A</v>
      </c>
      <c r="K180" t="str">
        <f t="shared" si="10"/>
        <v>N/A</v>
      </c>
      <c r="L180" t="str">
        <f t="shared" si="11"/>
        <v>N/A</v>
      </c>
      <c r="M180" t="str">
        <f t="shared" si="12"/>
        <v>N/A</v>
      </c>
      <c r="N180" t="str">
        <f t="shared" si="13"/>
        <v>N/A</v>
      </c>
    </row>
    <row r="181" spans="1:14" x14ac:dyDescent="0.3">
      <c r="A181" s="1">
        <v>23</v>
      </c>
      <c r="B181" t="s">
        <v>480</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24</v>
      </c>
      <c r="B182" t="s">
        <v>481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25</v>
      </c>
      <c r="B183" t="s">
        <v>482</v>
      </c>
      <c r="C183" t="s">
        <v>2194</v>
      </c>
      <c r="D183" t="s">
        <v>2195</v>
      </c>
      <c r="E183" t="s">
        <v>2196</v>
      </c>
      <c r="F183" t="s">
        <v>387</v>
      </c>
      <c r="G183" t="s">
        <v>2197</v>
      </c>
      <c r="I183" t="str">
        <f t="shared" si="8"/>
        <v>N/A</v>
      </c>
      <c r="J183">
        <f t="shared" si="9"/>
        <v>28030000</v>
      </c>
      <c r="K183">
        <f t="shared" si="10"/>
        <v>24620000</v>
      </c>
      <c r="L183">
        <f t="shared" si="11"/>
        <v>29680000</v>
      </c>
      <c r="M183">
        <f t="shared" si="12"/>
        <v>25940000</v>
      </c>
      <c r="N183">
        <f t="shared" si="13"/>
        <v>32299999.999999996</v>
      </c>
    </row>
    <row r="184" spans="1:14" x14ac:dyDescent="0.3">
      <c r="A184" s="1">
        <v>26</v>
      </c>
      <c r="B184" t="s">
        <v>487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27</v>
      </c>
      <c r="B185" t="s">
        <v>488</v>
      </c>
      <c r="C185" t="s">
        <v>2194</v>
      </c>
      <c r="D185" t="s">
        <v>2195</v>
      </c>
      <c r="E185" t="s">
        <v>2196</v>
      </c>
      <c r="F185" t="s">
        <v>387</v>
      </c>
      <c r="G185" t="s">
        <v>2197</v>
      </c>
      <c r="I185" t="str">
        <f t="shared" si="8"/>
        <v>N/A</v>
      </c>
      <c r="J185">
        <f t="shared" si="9"/>
        <v>28030000</v>
      </c>
      <c r="K185">
        <f t="shared" si="10"/>
        <v>24620000</v>
      </c>
      <c r="L185">
        <f t="shared" si="11"/>
        <v>29680000</v>
      </c>
      <c r="M185">
        <f t="shared" si="12"/>
        <v>25940000</v>
      </c>
      <c r="N185">
        <f t="shared" si="13"/>
        <v>32299999.999999996</v>
      </c>
    </row>
    <row r="186" spans="1:14" x14ac:dyDescent="0.3">
      <c r="A186" s="1">
        <v>28</v>
      </c>
      <c r="B186" t="s">
        <v>489</v>
      </c>
      <c r="C186" t="s">
        <v>332</v>
      </c>
      <c r="D186" t="s">
        <v>2198</v>
      </c>
      <c r="E186" t="s">
        <v>2199</v>
      </c>
      <c r="F186" t="s">
        <v>2200</v>
      </c>
      <c r="G186" t="s">
        <v>2201</v>
      </c>
      <c r="I186" t="str">
        <f t="shared" si="8"/>
        <v>N/A</v>
      </c>
      <c r="J186" t="str">
        <f t="shared" si="9"/>
        <v>N/A</v>
      </c>
      <c r="K186">
        <f t="shared" si="10"/>
        <v>-0.12180000000000001</v>
      </c>
      <c r="L186">
        <f t="shared" si="11"/>
        <v>0.2056</v>
      </c>
      <c r="M186">
        <f t="shared" si="12"/>
        <v>-0.126</v>
      </c>
      <c r="N186">
        <f t="shared" si="13"/>
        <v>0.24510000000000001</v>
      </c>
    </row>
    <row r="187" spans="1:14" x14ac:dyDescent="0.3">
      <c r="A187" s="1">
        <v>29</v>
      </c>
      <c r="B187" t="s">
        <v>494</v>
      </c>
      <c r="C187" t="s">
        <v>332</v>
      </c>
      <c r="D187" t="s">
        <v>332</v>
      </c>
      <c r="E187" t="s">
        <v>332</v>
      </c>
      <c r="F187" t="s">
        <v>332</v>
      </c>
      <c r="G187" t="s">
        <v>57</v>
      </c>
      <c r="I187" t="str">
        <f t="shared" si="8"/>
        <v>N/A</v>
      </c>
      <c r="J187" t="str">
        <f t="shared" si="9"/>
        <v>N/A</v>
      </c>
      <c r="K187" t="str">
        <f t="shared" si="10"/>
        <v>N/A</v>
      </c>
      <c r="L187" t="str">
        <f t="shared" si="11"/>
        <v>N/A</v>
      </c>
      <c r="M187" t="str">
        <f t="shared" si="12"/>
        <v>N/A</v>
      </c>
      <c r="N187">
        <f t="shared" si="13"/>
        <v>8.199999999999999E-2</v>
      </c>
    </row>
    <row r="188" spans="1:14" x14ac:dyDescent="0.3">
      <c r="A188" s="1">
        <v>30</v>
      </c>
      <c r="B188" t="s">
        <v>496</v>
      </c>
      <c r="C188" t="s">
        <v>332</v>
      </c>
      <c r="D188" t="s">
        <v>332</v>
      </c>
      <c r="E188" t="s">
        <v>332</v>
      </c>
      <c r="F188" t="s">
        <v>332</v>
      </c>
      <c r="G188" t="s">
        <v>332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t="str">
        <f t="shared" ref="N188:N251" si="19">IF(TRIM(G188)="-", "N/A", IF(RIGHT(G188,1)="M",1000000*VALUE(LEFT(G188,LEN(G188)-1)),IF(RIGHT(G188,1)="B",1000000000*VALUE(LEFT(G188,LEN(G188)-1)),IF(RIGHT(G188,1)="%",0.01*VALUE(LEFT(G188,LEN(G188)-1)),G188))))</f>
        <v>N/A</v>
      </c>
    </row>
    <row r="189" spans="1:14" x14ac:dyDescent="0.3">
      <c r="A189" s="1">
        <v>31</v>
      </c>
      <c r="B189" t="s">
        <v>497</v>
      </c>
      <c r="C189" t="s">
        <v>332</v>
      </c>
      <c r="D189" t="s">
        <v>332</v>
      </c>
      <c r="E189" t="s">
        <v>332</v>
      </c>
      <c r="F189" t="s">
        <v>332</v>
      </c>
      <c r="G189" t="s">
        <v>332</v>
      </c>
      <c r="I189" t="str">
        <f t="shared" si="14"/>
        <v>N/A</v>
      </c>
      <c r="J189" t="str">
        <f t="shared" si="15"/>
        <v>N/A</v>
      </c>
      <c r="K189" t="str">
        <f t="shared" si="16"/>
        <v>N/A</v>
      </c>
      <c r="L189" t="str">
        <f t="shared" si="17"/>
        <v>N/A</v>
      </c>
      <c r="M189" t="str">
        <f t="shared" si="18"/>
        <v>N/A</v>
      </c>
      <c r="N189" t="str">
        <f t="shared" si="19"/>
        <v>N/A</v>
      </c>
    </row>
    <row r="190" spans="1:14" x14ac:dyDescent="0.3">
      <c r="A190" s="1">
        <v>32</v>
      </c>
      <c r="B190" t="s">
        <v>498</v>
      </c>
      <c r="C190" t="s">
        <v>332</v>
      </c>
      <c r="D190" t="s">
        <v>332</v>
      </c>
      <c r="E190" t="s">
        <v>332</v>
      </c>
      <c r="F190" t="s">
        <v>332</v>
      </c>
      <c r="G190" t="s">
        <v>332</v>
      </c>
      <c r="I190" t="str">
        <f t="shared" si="14"/>
        <v>N/A</v>
      </c>
      <c r="J190" t="str">
        <f t="shared" si="15"/>
        <v>N/A</v>
      </c>
      <c r="K190" t="str">
        <f t="shared" si="16"/>
        <v>N/A</v>
      </c>
      <c r="L190" t="str">
        <f t="shared" si="17"/>
        <v>N/A</v>
      </c>
      <c r="M190" t="str">
        <f t="shared" si="18"/>
        <v>N/A</v>
      </c>
      <c r="N190" t="str">
        <f t="shared" si="19"/>
        <v>N/A</v>
      </c>
    </row>
    <row r="191" spans="1:14" x14ac:dyDescent="0.3">
      <c r="A191" s="1">
        <v>33</v>
      </c>
      <c r="B191" t="s">
        <v>499</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34</v>
      </c>
      <c r="B192" t="s">
        <v>500</v>
      </c>
      <c r="C192" t="s">
        <v>2194</v>
      </c>
      <c r="D192" t="s">
        <v>2195</v>
      </c>
      <c r="E192" t="s">
        <v>2196</v>
      </c>
      <c r="F192" t="s">
        <v>387</v>
      </c>
      <c r="G192" t="s">
        <v>2197</v>
      </c>
      <c r="I192" t="str">
        <f t="shared" si="14"/>
        <v>N/A</v>
      </c>
      <c r="J192">
        <f t="shared" si="15"/>
        <v>28030000</v>
      </c>
      <c r="K192">
        <f t="shared" si="16"/>
        <v>24620000</v>
      </c>
      <c r="L192">
        <f t="shared" si="17"/>
        <v>29680000</v>
      </c>
      <c r="M192">
        <f t="shared" si="18"/>
        <v>25940000</v>
      </c>
      <c r="N192">
        <f t="shared" si="19"/>
        <v>32299999.999999996</v>
      </c>
    </row>
    <row r="193" spans="1:14" x14ac:dyDescent="0.3">
      <c r="A193" s="1">
        <v>35</v>
      </c>
      <c r="B193" t="s">
        <v>501</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36</v>
      </c>
      <c r="B194" t="s">
        <v>502</v>
      </c>
      <c r="C194" t="s">
        <v>2194</v>
      </c>
      <c r="D194" t="s">
        <v>2195</v>
      </c>
      <c r="E194" t="s">
        <v>2196</v>
      </c>
      <c r="F194" t="s">
        <v>387</v>
      </c>
      <c r="G194" t="s">
        <v>2197</v>
      </c>
      <c r="I194" t="str">
        <f t="shared" si="14"/>
        <v>N/A</v>
      </c>
      <c r="J194">
        <f t="shared" si="15"/>
        <v>28030000</v>
      </c>
      <c r="K194">
        <f t="shared" si="16"/>
        <v>24620000</v>
      </c>
      <c r="L194">
        <f t="shared" si="17"/>
        <v>29680000</v>
      </c>
      <c r="M194">
        <f t="shared" si="18"/>
        <v>25940000</v>
      </c>
      <c r="N194">
        <f t="shared" si="19"/>
        <v>32299999.999999996</v>
      </c>
    </row>
    <row r="195" spans="1:14" x14ac:dyDescent="0.3">
      <c r="A195" s="1">
        <v>37</v>
      </c>
      <c r="B195" t="s">
        <v>503</v>
      </c>
      <c r="C195" t="s">
        <v>2202</v>
      </c>
      <c r="D195" t="s">
        <v>2203</v>
      </c>
      <c r="E195" t="s">
        <v>2204</v>
      </c>
      <c r="F195" t="s">
        <v>2205</v>
      </c>
      <c r="G195" t="s">
        <v>2206</v>
      </c>
      <c r="I195" t="str">
        <f t="shared" si="14"/>
        <v>N/A</v>
      </c>
      <c r="J195" t="str">
        <f t="shared" si="15"/>
        <v>0.98</v>
      </c>
      <c r="K195" t="str">
        <f t="shared" si="16"/>
        <v>0.86</v>
      </c>
      <c r="L195" t="str">
        <f t="shared" si="17"/>
        <v>1.04</v>
      </c>
      <c r="M195" t="str">
        <f t="shared" si="18"/>
        <v>0.90</v>
      </c>
      <c r="N195" t="str">
        <f t="shared" si="19"/>
        <v>1.12</v>
      </c>
    </row>
    <row r="196" spans="1:14" x14ac:dyDescent="0.3">
      <c r="A196" s="1">
        <v>38</v>
      </c>
      <c r="B196" t="s">
        <v>509</v>
      </c>
      <c r="C196" t="s">
        <v>332</v>
      </c>
      <c r="D196" t="s">
        <v>2207</v>
      </c>
      <c r="E196" t="s">
        <v>2208</v>
      </c>
      <c r="F196" t="s">
        <v>2209</v>
      </c>
      <c r="G196" t="s">
        <v>2210</v>
      </c>
      <c r="I196" t="str">
        <f t="shared" si="14"/>
        <v>N/A</v>
      </c>
      <c r="J196" t="str">
        <f t="shared" si="15"/>
        <v>N/A</v>
      </c>
      <c r="K196">
        <f t="shared" si="16"/>
        <v>-0.12759999999999999</v>
      </c>
      <c r="L196">
        <f t="shared" si="17"/>
        <v>0.21050000000000002</v>
      </c>
      <c r="M196">
        <f t="shared" si="18"/>
        <v>-0.13039999999999999</v>
      </c>
      <c r="N196">
        <f t="shared" si="19"/>
        <v>0.24440000000000001</v>
      </c>
    </row>
    <row r="197" spans="1:14" x14ac:dyDescent="0.3">
      <c r="A197" s="1">
        <v>39</v>
      </c>
      <c r="B197" t="s">
        <v>514</v>
      </c>
      <c r="C197" t="s">
        <v>2211</v>
      </c>
      <c r="D197" t="s">
        <v>2212</v>
      </c>
      <c r="E197" t="s">
        <v>2213</v>
      </c>
      <c r="F197" t="s">
        <v>2214</v>
      </c>
      <c r="G197" t="s">
        <v>2215</v>
      </c>
      <c r="I197" t="str">
        <f t="shared" si="14"/>
        <v>N/A</v>
      </c>
      <c r="J197">
        <f t="shared" si="15"/>
        <v>28660000</v>
      </c>
      <c r="K197">
        <f t="shared" si="16"/>
        <v>28720000</v>
      </c>
      <c r="L197">
        <f t="shared" si="17"/>
        <v>28610000</v>
      </c>
      <c r="M197">
        <f t="shared" si="18"/>
        <v>28760000</v>
      </c>
      <c r="N197">
        <f t="shared" si="19"/>
        <v>28890000</v>
      </c>
    </row>
    <row r="198" spans="1:14" x14ac:dyDescent="0.3">
      <c r="A198" s="1">
        <v>40</v>
      </c>
      <c r="B198" t="s">
        <v>519</v>
      </c>
      <c r="C198" t="s">
        <v>2202</v>
      </c>
      <c r="D198" t="s">
        <v>2216</v>
      </c>
      <c r="E198" t="s">
        <v>2217</v>
      </c>
      <c r="F198" t="s">
        <v>2205</v>
      </c>
      <c r="G198" t="s">
        <v>2218</v>
      </c>
      <c r="I198" t="str">
        <f t="shared" si="14"/>
        <v>N/A</v>
      </c>
      <c r="J198" t="str">
        <f t="shared" si="15"/>
        <v>0.98</v>
      </c>
      <c r="K198" t="str">
        <f t="shared" si="16"/>
        <v>0.85</v>
      </c>
      <c r="L198" t="str">
        <f t="shared" si="17"/>
        <v>1.03</v>
      </c>
      <c r="M198" t="str">
        <f t="shared" si="18"/>
        <v>0.90</v>
      </c>
      <c r="N198" t="str">
        <f t="shared" si="19"/>
        <v>1.11</v>
      </c>
    </row>
    <row r="199" spans="1:14" x14ac:dyDescent="0.3">
      <c r="A199" s="1">
        <v>41</v>
      </c>
      <c r="B199" t="s">
        <v>525</v>
      </c>
      <c r="C199" t="s">
        <v>332</v>
      </c>
      <c r="D199" t="s">
        <v>2219</v>
      </c>
      <c r="E199" t="s">
        <v>2220</v>
      </c>
      <c r="F199" t="s">
        <v>2221</v>
      </c>
      <c r="G199" t="s">
        <v>2222</v>
      </c>
      <c r="I199" t="str">
        <f t="shared" si="14"/>
        <v>N/A</v>
      </c>
      <c r="J199" t="str">
        <f t="shared" si="15"/>
        <v>N/A</v>
      </c>
      <c r="K199">
        <f t="shared" si="16"/>
        <v>-0.12820000000000001</v>
      </c>
      <c r="L199">
        <f t="shared" si="17"/>
        <v>0.21179999999999999</v>
      </c>
      <c r="M199">
        <f t="shared" si="18"/>
        <v>-0.12620000000000001</v>
      </c>
      <c r="N199">
        <f t="shared" si="19"/>
        <v>0.23329999999999998</v>
      </c>
    </row>
    <row r="200" spans="1:14" x14ac:dyDescent="0.3">
      <c r="A200" s="1">
        <v>42</v>
      </c>
      <c r="B200" t="s">
        <v>530</v>
      </c>
      <c r="C200" t="s">
        <v>2223</v>
      </c>
      <c r="D200" t="s">
        <v>2224</v>
      </c>
      <c r="E200" t="s">
        <v>2214</v>
      </c>
      <c r="F200" t="s">
        <v>2215</v>
      </c>
      <c r="G200" t="s">
        <v>2225</v>
      </c>
      <c r="I200" t="str">
        <f t="shared" si="14"/>
        <v>N/A</v>
      </c>
      <c r="J200">
        <f t="shared" si="15"/>
        <v>28800000</v>
      </c>
      <c r="K200">
        <f t="shared" si="16"/>
        <v>28880000</v>
      </c>
      <c r="L200">
        <f t="shared" si="17"/>
        <v>28760000</v>
      </c>
      <c r="M200">
        <f t="shared" si="18"/>
        <v>28890000</v>
      </c>
      <c r="N200">
        <f t="shared" si="19"/>
        <v>29050000</v>
      </c>
    </row>
    <row r="201" spans="1:14" x14ac:dyDescent="0.3">
      <c r="A201" s="1">
        <v>43</v>
      </c>
      <c r="B201" t="s">
        <v>134</v>
      </c>
      <c r="C201" t="s">
        <v>2226</v>
      </c>
      <c r="D201" t="s">
        <v>2227</v>
      </c>
      <c r="E201" t="s">
        <v>2228</v>
      </c>
      <c r="F201" t="s">
        <v>1890</v>
      </c>
      <c r="G201" t="s">
        <v>2229</v>
      </c>
      <c r="I201" t="str">
        <f t="shared" si="14"/>
        <v>N/A</v>
      </c>
      <c r="J201">
        <f t="shared" si="15"/>
        <v>57520000</v>
      </c>
      <c r="K201">
        <f t="shared" si="16"/>
        <v>52700000</v>
      </c>
      <c r="L201">
        <f t="shared" si="17"/>
        <v>62110000</v>
      </c>
      <c r="M201">
        <f t="shared" si="18"/>
        <v>62970000</v>
      </c>
      <c r="N201">
        <f t="shared" si="19"/>
        <v>73210000</v>
      </c>
    </row>
    <row r="202" spans="1:14" x14ac:dyDescent="0.3">
      <c r="A202" s="1">
        <v>44</v>
      </c>
      <c r="B202" t="s">
        <v>541</v>
      </c>
      <c r="C202" t="s">
        <v>332</v>
      </c>
      <c r="D202" t="s">
        <v>2230</v>
      </c>
      <c r="E202" t="s">
        <v>2231</v>
      </c>
      <c r="F202" t="s">
        <v>2232</v>
      </c>
      <c r="G202" t="s">
        <v>2233</v>
      </c>
      <c r="I202" t="str">
        <f t="shared" si="14"/>
        <v>N/A</v>
      </c>
      <c r="J202" t="str">
        <f t="shared" si="15"/>
        <v>N/A</v>
      </c>
      <c r="K202">
        <f t="shared" si="16"/>
        <v>-8.3800000000000013E-2</v>
      </c>
      <c r="L202">
        <f t="shared" si="17"/>
        <v>0.17860000000000001</v>
      </c>
      <c r="M202">
        <f t="shared" si="18"/>
        <v>1.38E-2</v>
      </c>
      <c r="N202">
        <f t="shared" si="19"/>
        <v>0.16260000000000002</v>
      </c>
    </row>
    <row r="203" spans="1:14" x14ac:dyDescent="0.3">
      <c r="A203" s="1">
        <v>45</v>
      </c>
      <c r="B203" t="s">
        <v>546</v>
      </c>
      <c r="C203" t="s">
        <v>332</v>
      </c>
      <c r="D203" t="s">
        <v>332</v>
      </c>
      <c r="E203" t="s">
        <v>332</v>
      </c>
      <c r="F203" t="s">
        <v>332</v>
      </c>
      <c r="G203" t="s">
        <v>2234</v>
      </c>
      <c r="I203" t="str">
        <f t="shared" si="14"/>
        <v>N/A</v>
      </c>
      <c r="J203" t="str">
        <f t="shared" si="15"/>
        <v>N/A</v>
      </c>
      <c r="K203" t="str">
        <f t="shared" si="16"/>
        <v>N/A</v>
      </c>
      <c r="L203" t="str">
        <f t="shared" si="17"/>
        <v>N/A</v>
      </c>
      <c r="M203" t="str">
        <f t="shared" si="18"/>
        <v>N/A</v>
      </c>
      <c r="N203">
        <f t="shared" si="19"/>
        <v>0.18590000000000001</v>
      </c>
    </row>
    <row r="204" spans="1:14" x14ac:dyDescent="0.3">
      <c r="I204" t="str">
        <f t="shared" si="14"/>
        <v>N/A</v>
      </c>
      <c r="J204">
        <f t="shared" si="15"/>
        <v>0</v>
      </c>
      <c r="K204">
        <f t="shared" si="16"/>
        <v>0</v>
      </c>
      <c r="L204">
        <f t="shared" si="17"/>
        <v>0</v>
      </c>
      <c r="M204">
        <f t="shared" si="18"/>
        <v>0</v>
      </c>
      <c r="N204">
        <f t="shared" si="19"/>
        <v>0</v>
      </c>
    </row>
    <row r="205" spans="1:14" x14ac:dyDescent="0.3">
      <c r="B205" s="1" t="s">
        <v>319</v>
      </c>
      <c r="C205" s="1" t="s">
        <v>320</v>
      </c>
      <c r="D205" s="1" t="s">
        <v>321</v>
      </c>
      <c r="E205" s="1" t="s">
        <v>322</v>
      </c>
      <c r="F205" s="1" t="s">
        <v>323</v>
      </c>
      <c r="G205" s="1" t="s">
        <v>324</v>
      </c>
      <c r="H205" s="1" t="s">
        <v>325</v>
      </c>
      <c r="I205" t="str">
        <f t="shared" si="14"/>
        <v>pos_trend</v>
      </c>
      <c r="J205" t="str">
        <f t="shared" si="15"/>
        <v>2012</v>
      </c>
      <c r="K205" t="str">
        <f t="shared" si="16"/>
        <v>2013</v>
      </c>
      <c r="L205" t="str">
        <f t="shared" si="17"/>
        <v>2014</v>
      </c>
      <c r="M205" t="str">
        <f t="shared" si="18"/>
        <v>2015</v>
      </c>
      <c r="N205" t="str">
        <f t="shared" si="19"/>
        <v>2016</v>
      </c>
    </row>
    <row r="206" spans="1:14" x14ac:dyDescent="0.3">
      <c r="A206" s="1">
        <v>0</v>
      </c>
      <c r="B206" t="s">
        <v>548</v>
      </c>
      <c r="C206" t="s">
        <v>2235</v>
      </c>
      <c r="D206" t="s">
        <v>2236</v>
      </c>
      <c r="E206" t="s">
        <v>705</v>
      </c>
      <c r="F206" t="s">
        <v>281</v>
      </c>
      <c r="G206" t="s">
        <v>706</v>
      </c>
      <c r="I206" t="str">
        <f t="shared" si="14"/>
        <v>N/A</v>
      </c>
      <c r="J206">
        <f t="shared" si="15"/>
        <v>6550000</v>
      </c>
      <c r="K206">
        <f t="shared" si="16"/>
        <v>7260000</v>
      </c>
      <c r="L206">
        <f t="shared" si="17"/>
        <v>6660000</v>
      </c>
      <c r="M206">
        <f t="shared" si="18"/>
        <v>8160000</v>
      </c>
      <c r="N206">
        <f t="shared" si="19"/>
        <v>7340000</v>
      </c>
    </row>
    <row r="207" spans="1:14" x14ac:dyDescent="0.3">
      <c r="A207" s="1">
        <v>1</v>
      </c>
      <c r="B207" t="s">
        <v>554</v>
      </c>
      <c r="C207" t="s">
        <v>2235</v>
      </c>
      <c r="D207" t="s">
        <v>2236</v>
      </c>
      <c r="E207" t="s">
        <v>705</v>
      </c>
      <c r="F207" t="s">
        <v>281</v>
      </c>
      <c r="G207" t="s">
        <v>706</v>
      </c>
      <c r="I207" t="str">
        <f t="shared" si="14"/>
        <v>N/A</v>
      </c>
      <c r="J207">
        <f t="shared" si="15"/>
        <v>6550000</v>
      </c>
      <c r="K207">
        <f t="shared" si="16"/>
        <v>7260000</v>
      </c>
      <c r="L207">
        <f t="shared" si="17"/>
        <v>6660000</v>
      </c>
      <c r="M207">
        <f t="shared" si="18"/>
        <v>8160000</v>
      </c>
      <c r="N207">
        <f t="shared" si="19"/>
        <v>7340000</v>
      </c>
    </row>
    <row r="208" spans="1:14" x14ac:dyDescent="0.3">
      <c r="A208" s="1">
        <v>2</v>
      </c>
      <c r="B208" t="s">
        <v>556</v>
      </c>
      <c r="C208" t="s">
        <v>332</v>
      </c>
      <c r="D208" t="s">
        <v>332</v>
      </c>
      <c r="E208" t="s">
        <v>332</v>
      </c>
      <c r="F208" t="s">
        <v>332</v>
      </c>
      <c r="G208" t="s">
        <v>332</v>
      </c>
      <c r="I208" t="str">
        <f t="shared" si="14"/>
        <v>N/A</v>
      </c>
      <c r="J208" t="str">
        <f t="shared" si="15"/>
        <v>N/A</v>
      </c>
      <c r="K208" t="str">
        <f t="shared" si="16"/>
        <v>N/A</v>
      </c>
      <c r="L208" t="str">
        <f t="shared" si="17"/>
        <v>N/A</v>
      </c>
      <c r="M208" t="str">
        <f t="shared" si="18"/>
        <v>N/A</v>
      </c>
      <c r="N208" t="str">
        <f t="shared" si="19"/>
        <v>N/A</v>
      </c>
    </row>
    <row r="209" spans="1:14" x14ac:dyDescent="0.3">
      <c r="A209" s="1">
        <v>3</v>
      </c>
      <c r="B209" t="s">
        <v>558</v>
      </c>
      <c r="C209" t="s">
        <v>332</v>
      </c>
      <c r="D209" t="s">
        <v>2237</v>
      </c>
      <c r="E209" t="s">
        <v>2238</v>
      </c>
      <c r="F209" t="s">
        <v>2239</v>
      </c>
      <c r="G209" t="s">
        <v>2240</v>
      </c>
      <c r="I209" t="str">
        <f t="shared" si="14"/>
        <v>N/A</v>
      </c>
      <c r="J209" t="str">
        <f t="shared" si="15"/>
        <v>N/A</v>
      </c>
      <c r="K209">
        <f t="shared" si="16"/>
        <v>0.1082</v>
      </c>
      <c r="L209">
        <f t="shared" si="17"/>
        <v>-8.3599999999999994E-2</v>
      </c>
      <c r="M209">
        <f t="shared" si="18"/>
        <v>0.22640000000000002</v>
      </c>
      <c r="N209">
        <f t="shared" si="19"/>
        <v>-0.1011</v>
      </c>
    </row>
    <row r="210" spans="1:14" x14ac:dyDescent="0.3">
      <c r="A210" s="1">
        <v>4</v>
      </c>
      <c r="B210" t="s">
        <v>563</v>
      </c>
      <c r="C210" t="s">
        <v>2241</v>
      </c>
      <c r="D210" t="s">
        <v>1318</v>
      </c>
      <c r="E210" t="s">
        <v>2242</v>
      </c>
      <c r="F210" t="s">
        <v>1318</v>
      </c>
      <c r="G210" t="s">
        <v>2243</v>
      </c>
      <c r="I210" t="str">
        <f t="shared" si="14"/>
        <v>N/A</v>
      </c>
      <c r="J210">
        <f t="shared" si="15"/>
        <v>2.2599999999999999E-2</v>
      </c>
      <c r="K210">
        <f t="shared" si="16"/>
        <v>2.3E-2</v>
      </c>
      <c r="L210">
        <f t="shared" si="17"/>
        <v>1.95E-2</v>
      </c>
      <c r="M210">
        <f t="shared" si="18"/>
        <v>2.3E-2</v>
      </c>
      <c r="N210">
        <f t="shared" si="19"/>
        <v>2.1000000000000001E-2</v>
      </c>
    </row>
    <row r="211" spans="1:14" x14ac:dyDescent="0.3">
      <c r="A211" s="1">
        <v>5</v>
      </c>
      <c r="B211" t="s">
        <v>569</v>
      </c>
      <c r="C211" t="s">
        <v>2244</v>
      </c>
      <c r="D211" t="s">
        <v>2245</v>
      </c>
      <c r="E211" t="s">
        <v>2246</v>
      </c>
      <c r="F211" t="s">
        <v>2247</v>
      </c>
      <c r="G211" t="s">
        <v>2248</v>
      </c>
      <c r="I211" t="str">
        <f t="shared" si="14"/>
        <v>pos_trend</v>
      </c>
      <c r="J211">
        <f t="shared" si="15"/>
        <v>45580000</v>
      </c>
      <c r="K211">
        <f t="shared" si="16"/>
        <v>50130000</v>
      </c>
      <c r="L211">
        <f t="shared" si="17"/>
        <v>53970000</v>
      </c>
      <c r="M211">
        <f t="shared" si="18"/>
        <v>56640000</v>
      </c>
      <c r="N211">
        <f t="shared" si="19"/>
        <v>59820000</v>
      </c>
    </row>
    <row r="212" spans="1:14" x14ac:dyDescent="0.3">
      <c r="A212" s="1">
        <v>6</v>
      </c>
      <c r="B212" t="s">
        <v>575</v>
      </c>
      <c r="C212" t="s">
        <v>2244</v>
      </c>
      <c r="D212" t="s">
        <v>2245</v>
      </c>
      <c r="E212" t="s">
        <v>2246</v>
      </c>
      <c r="F212" t="s">
        <v>2247</v>
      </c>
      <c r="G212" t="s">
        <v>2248</v>
      </c>
      <c r="I212" t="str">
        <f t="shared" si="14"/>
        <v>pos_trend</v>
      </c>
      <c r="J212">
        <f t="shared" si="15"/>
        <v>45580000</v>
      </c>
      <c r="K212">
        <f t="shared" si="16"/>
        <v>50130000</v>
      </c>
      <c r="L212">
        <f t="shared" si="17"/>
        <v>53970000</v>
      </c>
      <c r="M212">
        <f t="shared" si="18"/>
        <v>56640000</v>
      </c>
      <c r="N212">
        <f t="shared" si="19"/>
        <v>59820000</v>
      </c>
    </row>
    <row r="213" spans="1:14" x14ac:dyDescent="0.3">
      <c r="A213" s="1">
        <v>7</v>
      </c>
      <c r="B213" t="s">
        <v>576</v>
      </c>
      <c r="C213" t="s">
        <v>2249</v>
      </c>
      <c r="D213" t="s">
        <v>2250</v>
      </c>
      <c r="E213" t="s">
        <v>2251</v>
      </c>
      <c r="F213" t="s">
        <v>2252</v>
      </c>
      <c r="G213" t="s">
        <v>2253</v>
      </c>
      <c r="I213" t="str">
        <f t="shared" si="14"/>
        <v>pos_trend</v>
      </c>
      <c r="J213">
        <f t="shared" si="15"/>
        <v>46070000</v>
      </c>
      <c r="K213">
        <f t="shared" si="16"/>
        <v>50660000</v>
      </c>
      <c r="L213">
        <f t="shared" si="17"/>
        <v>54780000</v>
      </c>
      <c r="M213">
        <f t="shared" si="18"/>
        <v>57120000</v>
      </c>
      <c r="N213">
        <f t="shared" si="19"/>
        <v>60240000</v>
      </c>
    </row>
    <row r="214" spans="1:14" x14ac:dyDescent="0.3">
      <c r="A214" s="1">
        <v>8</v>
      </c>
      <c r="B214" t="s">
        <v>582</v>
      </c>
      <c r="C214" t="s">
        <v>2254</v>
      </c>
      <c r="D214" t="s">
        <v>2255</v>
      </c>
      <c r="E214" t="s">
        <v>2256</v>
      </c>
      <c r="F214" t="s">
        <v>2257</v>
      </c>
      <c r="G214" t="s">
        <v>2258</v>
      </c>
      <c r="I214" t="str">
        <f t="shared" si="14"/>
        <v>N/A</v>
      </c>
      <c r="J214" t="str">
        <f t="shared" si="15"/>
        <v>(488,000)</v>
      </c>
      <c r="K214" t="str">
        <f t="shared" si="16"/>
        <v>(531,000)</v>
      </c>
      <c r="L214" t="str">
        <f t="shared" si="17"/>
        <v>(811,000)</v>
      </c>
      <c r="M214" t="str">
        <f t="shared" si="18"/>
        <v>(477,000)</v>
      </c>
      <c r="N214" t="str">
        <f t="shared" si="19"/>
        <v>(425,000)</v>
      </c>
    </row>
    <row r="215" spans="1:14" x14ac:dyDescent="0.3">
      <c r="A215" s="1">
        <v>9</v>
      </c>
      <c r="B215" t="s">
        <v>588</v>
      </c>
      <c r="C215" t="s">
        <v>332</v>
      </c>
      <c r="D215" t="s">
        <v>332</v>
      </c>
      <c r="E215" t="s">
        <v>332</v>
      </c>
      <c r="F215" t="s">
        <v>332</v>
      </c>
      <c r="G215" t="s">
        <v>332</v>
      </c>
      <c r="I215" t="str">
        <f t="shared" si="14"/>
        <v>N/A</v>
      </c>
      <c r="J215" t="str">
        <f t="shared" si="15"/>
        <v>N/A</v>
      </c>
      <c r="K215" t="str">
        <f t="shared" si="16"/>
        <v>N/A</v>
      </c>
      <c r="L215" t="str">
        <f t="shared" si="17"/>
        <v>N/A</v>
      </c>
      <c r="M215" t="str">
        <f t="shared" si="18"/>
        <v>N/A</v>
      </c>
      <c r="N215" t="str">
        <f t="shared" si="19"/>
        <v>N/A</v>
      </c>
    </row>
    <row r="216" spans="1:14" x14ac:dyDescent="0.3">
      <c r="A216" s="1">
        <v>10</v>
      </c>
      <c r="B216" t="s">
        <v>589</v>
      </c>
      <c r="C216" t="s">
        <v>332</v>
      </c>
      <c r="D216" t="s">
        <v>2259</v>
      </c>
      <c r="E216" t="s">
        <v>2260</v>
      </c>
      <c r="F216" t="s">
        <v>406</v>
      </c>
      <c r="G216" t="s">
        <v>2261</v>
      </c>
      <c r="I216" t="str">
        <f t="shared" si="14"/>
        <v>N/A</v>
      </c>
      <c r="J216" t="str">
        <f t="shared" si="15"/>
        <v>N/A</v>
      </c>
      <c r="K216">
        <f t="shared" si="16"/>
        <v>9.98E-2</v>
      </c>
      <c r="L216">
        <f t="shared" si="17"/>
        <v>7.6499999999999999E-2</v>
      </c>
      <c r="M216">
        <f t="shared" si="18"/>
        <v>4.9599999999999998E-2</v>
      </c>
      <c r="N216">
        <f t="shared" si="19"/>
        <v>5.6100000000000004E-2</v>
      </c>
    </row>
    <row r="217" spans="1:14" x14ac:dyDescent="0.3">
      <c r="A217" s="1">
        <v>11</v>
      </c>
      <c r="B217" t="s">
        <v>594</v>
      </c>
      <c r="C217" t="s">
        <v>2262</v>
      </c>
      <c r="D217" t="s">
        <v>2263</v>
      </c>
      <c r="E217" t="s">
        <v>2264</v>
      </c>
      <c r="F217" t="s">
        <v>2265</v>
      </c>
      <c r="G217" t="s">
        <v>2266</v>
      </c>
      <c r="I217" t="str">
        <f t="shared" si="14"/>
        <v>N/A</v>
      </c>
      <c r="J217" t="str">
        <f t="shared" si="15"/>
        <v>7.01</v>
      </c>
      <c r="K217" t="str">
        <f t="shared" si="16"/>
        <v>6.66</v>
      </c>
      <c r="L217" t="str">
        <f t="shared" si="17"/>
        <v>6.76</v>
      </c>
      <c r="M217" t="str">
        <f t="shared" si="18"/>
        <v>6.67</v>
      </c>
      <c r="N217" t="str">
        <f t="shared" si="19"/>
        <v>6.58</v>
      </c>
    </row>
    <row r="218" spans="1:14" x14ac:dyDescent="0.3">
      <c r="A218" s="1">
        <v>12</v>
      </c>
      <c r="B218" t="s">
        <v>600</v>
      </c>
      <c r="C218" t="s">
        <v>2267</v>
      </c>
      <c r="D218" t="s">
        <v>2268</v>
      </c>
      <c r="E218" t="s">
        <v>2269</v>
      </c>
      <c r="F218" t="s">
        <v>2270</v>
      </c>
      <c r="G218" t="s">
        <v>2271</v>
      </c>
      <c r="I218" t="str">
        <f t="shared" si="14"/>
        <v>N/A</v>
      </c>
      <c r="J218">
        <f t="shared" si="15"/>
        <v>61000000</v>
      </c>
      <c r="K218">
        <f t="shared" si="16"/>
        <v>60940000</v>
      </c>
      <c r="L218">
        <f t="shared" si="17"/>
        <v>71770000</v>
      </c>
      <c r="M218">
        <f t="shared" si="18"/>
        <v>78600000</v>
      </c>
      <c r="N218">
        <f t="shared" si="19"/>
        <v>77700000</v>
      </c>
    </row>
    <row r="219" spans="1:14" x14ac:dyDescent="0.3">
      <c r="A219" s="1">
        <v>13</v>
      </c>
      <c r="B219" t="s">
        <v>606</v>
      </c>
      <c r="C219" t="s">
        <v>2272</v>
      </c>
      <c r="D219" t="s">
        <v>2273</v>
      </c>
      <c r="E219" t="s">
        <v>2274</v>
      </c>
      <c r="F219" t="s">
        <v>2275</v>
      </c>
      <c r="G219" t="s">
        <v>2276</v>
      </c>
      <c r="I219" t="str">
        <f t="shared" si="14"/>
        <v>N/A</v>
      </c>
      <c r="J219">
        <f t="shared" si="15"/>
        <v>19870000</v>
      </c>
      <c r="K219">
        <f t="shared" si="16"/>
        <v>17700000</v>
      </c>
      <c r="L219">
        <f t="shared" si="17"/>
        <v>25360000</v>
      </c>
      <c r="M219">
        <f t="shared" si="18"/>
        <v>28550000</v>
      </c>
      <c r="N219">
        <f t="shared" si="19"/>
        <v>18090000</v>
      </c>
    </row>
    <row r="220" spans="1:14" x14ac:dyDescent="0.3">
      <c r="A220" s="1">
        <v>14</v>
      </c>
      <c r="B220" t="s">
        <v>612</v>
      </c>
      <c r="C220" t="s">
        <v>2277</v>
      </c>
      <c r="D220" t="s">
        <v>2278</v>
      </c>
      <c r="E220" t="s">
        <v>2279</v>
      </c>
      <c r="F220" t="s">
        <v>2280</v>
      </c>
      <c r="G220" t="s">
        <v>2281</v>
      </c>
      <c r="I220" t="str">
        <f t="shared" si="14"/>
        <v>N/A</v>
      </c>
      <c r="J220">
        <f t="shared" si="15"/>
        <v>13340000</v>
      </c>
      <c r="K220">
        <f t="shared" si="16"/>
        <v>12330000</v>
      </c>
      <c r="L220">
        <f t="shared" si="17"/>
        <v>13050000</v>
      </c>
      <c r="M220">
        <f t="shared" si="18"/>
        <v>13180000</v>
      </c>
      <c r="N220">
        <f t="shared" si="19"/>
        <v>17160000</v>
      </c>
    </row>
    <row r="221" spans="1:14" x14ac:dyDescent="0.3">
      <c r="A221" s="1">
        <v>15</v>
      </c>
      <c r="B221" t="s">
        <v>618</v>
      </c>
      <c r="C221" t="s">
        <v>2282</v>
      </c>
      <c r="D221" t="s">
        <v>2283</v>
      </c>
      <c r="E221" t="s">
        <v>2284</v>
      </c>
      <c r="F221" t="s">
        <v>2285</v>
      </c>
      <c r="G221" t="s">
        <v>2286</v>
      </c>
      <c r="I221" t="str">
        <f t="shared" si="14"/>
        <v>pos_trend</v>
      </c>
      <c r="J221">
        <f t="shared" si="15"/>
        <v>27790000</v>
      </c>
      <c r="K221">
        <f t="shared" si="16"/>
        <v>30910000</v>
      </c>
      <c r="L221">
        <f t="shared" si="17"/>
        <v>33369999.999999996</v>
      </c>
      <c r="M221">
        <f t="shared" si="18"/>
        <v>36860000</v>
      </c>
      <c r="N221">
        <f t="shared" si="19"/>
        <v>42460000</v>
      </c>
    </row>
    <row r="222" spans="1:14" x14ac:dyDescent="0.3">
      <c r="A222" s="1">
        <v>16</v>
      </c>
      <c r="B222" t="s">
        <v>624</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17</v>
      </c>
      <c r="B223" t="s">
        <v>625</v>
      </c>
      <c r="C223" t="s">
        <v>2287</v>
      </c>
      <c r="D223" t="s">
        <v>2288</v>
      </c>
      <c r="E223" t="s">
        <v>2289</v>
      </c>
      <c r="F223" t="s">
        <v>2290</v>
      </c>
      <c r="G223" t="s">
        <v>2291</v>
      </c>
      <c r="I223" t="str">
        <f t="shared" si="14"/>
        <v>N/A</v>
      </c>
      <c r="J223">
        <f t="shared" si="15"/>
        <v>8240000</v>
      </c>
      <c r="K223">
        <f t="shared" si="16"/>
        <v>8830000</v>
      </c>
      <c r="L223">
        <f t="shared" si="17"/>
        <v>8710000</v>
      </c>
      <c r="M223">
        <f t="shared" si="18"/>
        <v>5930000</v>
      </c>
      <c r="N223">
        <f t="shared" si="19"/>
        <v>6160000</v>
      </c>
    </row>
    <row r="224" spans="1:14" x14ac:dyDescent="0.3">
      <c r="A224" s="1">
        <v>18</v>
      </c>
      <c r="B224" t="s">
        <v>629</v>
      </c>
      <c r="C224" t="s">
        <v>2287</v>
      </c>
      <c r="D224" t="s">
        <v>2288</v>
      </c>
      <c r="E224" t="s">
        <v>2289</v>
      </c>
      <c r="F224" t="s">
        <v>2290</v>
      </c>
      <c r="G224" t="s">
        <v>2291</v>
      </c>
      <c r="I224" t="str">
        <f t="shared" si="14"/>
        <v>N/A</v>
      </c>
      <c r="J224">
        <f t="shared" si="15"/>
        <v>8240000</v>
      </c>
      <c r="K224">
        <f t="shared" si="16"/>
        <v>8830000</v>
      </c>
      <c r="L224">
        <f t="shared" si="17"/>
        <v>8710000</v>
      </c>
      <c r="M224">
        <f t="shared" si="18"/>
        <v>5930000</v>
      </c>
      <c r="N224">
        <f t="shared" si="19"/>
        <v>6160000</v>
      </c>
    </row>
    <row r="225" spans="1:14" x14ac:dyDescent="0.3">
      <c r="A225" s="1">
        <v>19</v>
      </c>
      <c r="B225" t="s">
        <v>630</v>
      </c>
      <c r="C225" t="s">
        <v>2292</v>
      </c>
      <c r="D225" t="s">
        <v>2293</v>
      </c>
      <c r="E225" t="s">
        <v>2294</v>
      </c>
      <c r="F225" t="s">
        <v>2295</v>
      </c>
      <c r="G225" t="s">
        <v>2296</v>
      </c>
      <c r="I225" t="str">
        <f t="shared" si="14"/>
        <v>pos_trend</v>
      </c>
      <c r="J225">
        <f t="shared" si="15"/>
        <v>121370000</v>
      </c>
      <c r="K225">
        <f t="shared" si="16"/>
        <v>127160000</v>
      </c>
      <c r="L225">
        <f t="shared" si="17"/>
        <v>141110000</v>
      </c>
      <c r="M225">
        <f t="shared" si="18"/>
        <v>149330000</v>
      </c>
      <c r="N225">
        <f t="shared" si="19"/>
        <v>151010000</v>
      </c>
    </row>
    <row r="226" spans="1:14" x14ac:dyDescent="0.3">
      <c r="I226" t="str">
        <f t="shared" si="14"/>
        <v>N/A</v>
      </c>
      <c r="J226">
        <f t="shared" si="15"/>
        <v>0</v>
      </c>
      <c r="K226">
        <f t="shared" si="16"/>
        <v>0</v>
      </c>
      <c r="L226">
        <f t="shared" si="17"/>
        <v>0</v>
      </c>
      <c r="M226">
        <f t="shared" si="18"/>
        <v>0</v>
      </c>
      <c r="N226">
        <f t="shared" si="19"/>
        <v>0</v>
      </c>
    </row>
    <row r="227" spans="1:14" x14ac:dyDescent="0.3">
      <c r="B227" s="1" t="s">
        <v>384</v>
      </c>
      <c r="C227" s="1" t="s">
        <v>320</v>
      </c>
      <c r="D227" s="1" t="s">
        <v>321</v>
      </c>
      <c r="E227" s="1" t="s">
        <v>322</v>
      </c>
      <c r="F227" s="1" t="s">
        <v>323</v>
      </c>
      <c r="G227" s="1" t="s">
        <v>324</v>
      </c>
      <c r="H227" s="1" t="s">
        <v>325</v>
      </c>
      <c r="I227" t="str">
        <f t="shared" si="14"/>
        <v>pos_trend</v>
      </c>
      <c r="J227" t="str">
        <f t="shared" si="15"/>
        <v>2012</v>
      </c>
      <c r="K227" t="str">
        <f t="shared" si="16"/>
        <v>2013</v>
      </c>
      <c r="L227" t="str">
        <f t="shared" si="17"/>
        <v>2014</v>
      </c>
      <c r="M227" t="str">
        <f t="shared" si="18"/>
        <v>2015</v>
      </c>
      <c r="N227" t="str">
        <f t="shared" si="19"/>
        <v>2016</v>
      </c>
    </row>
    <row r="228" spans="1:14" x14ac:dyDescent="0.3">
      <c r="A228" s="1">
        <v>0</v>
      </c>
      <c r="B228" t="s">
        <v>636</v>
      </c>
      <c r="C228" t="s">
        <v>2297</v>
      </c>
      <c r="D228" t="s">
        <v>2298</v>
      </c>
      <c r="E228" t="s">
        <v>2299</v>
      </c>
      <c r="F228" t="s">
        <v>2300</v>
      </c>
      <c r="G228" t="s">
        <v>2301</v>
      </c>
      <c r="I228" t="str">
        <f t="shared" si="14"/>
        <v>N/A</v>
      </c>
      <c r="J228">
        <f t="shared" si="15"/>
        <v>70480000</v>
      </c>
      <c r="K228">
        <f t="shared" si="16"/>
        <v>76420000</v>
      </c>
      <c r="L228">
        <f t="shared" si="17"/>
        <v>81810000</v>
      </c>
      <c r="M228">
        <f t="shared" si="18"/>
        <v>90920000</v>
      </c>
      <c r="N228">
        <f t="shared" si="19"/>
        <v>90190000</v>
      </c>
    </row>
    <row r="229" spans="1:14" x14ac:dyDescent="0.3">
      <c r="A229" s="1">
        <v>1</v>
      </c>
      <c r="B229" t="s">
        <v>641</v>
      </c>
      <c r="C229" t="s">
        <v>2302</v>
      </c>
      <c r="D229" t="s">
        <v>2303</v>
      </c>
      <c r="E229" t="s">
        <v>2304</v>
      </c>
      <c r="F229" t="s">
        <v>2305</v>
      </c>
      <c r="G229" t="s">
        <v>2306</v>
      </c>
      <c r="I229" t="str">
        <f t="shared" si="14"/>
        <v>pos_trend</v>
      </c>
      <c r="J229">
        <f t="shared" si="15"/>
        <v>152760000</v>
      </c>
      <c r="K229">
        <f t="shared" si="16"/>
        <v>164140000</v>
      </c>
      <c r="L229">
        <f t="shared" si="17"/>
        <v>177400000</v>
      </c>
      <c r="M229">
        <f t="shared" si="18"/>
        <v>194070000</v>
      </c>
      <c r="N229">
        <f t="shared" si="19"/>
        <v>200980000</v>
      </c>
    </row>
    <row r="230" spans="1:14" x14ac:dyDescent="0.3">
      <c r="A230" s="1">
        <v>2</v>
      </c>
      <c r="B230" t="s">
        <v>646</v>
      </c>
      <c r="C230" t="s">
        <v>1084</v>
      </c>
      <c r="D230" t="s">
        <v>2307</v>
      </c>
      <c r="E230" t="s">
        <v>2308</v>
      </c>
      <c r="F230" t="s">
        <v>2309</v>
      </c>
      <c r="G230" t="s">
        <v>2310</v>
      </c>
      <c r="I230" t="str">
        <f t="shared" si="14"/>
        <v>pos_trend</v>
      </c>
      <c r="J230">
        <f t="shared" si="15"/>
        <v>51090000</v>
      </c>
      <c r="K230">
        <f t="shared" si="16"/>
        <v>55020000</v>
      </c>
      <c r="L230">
        <f t="shared" si="17"/>
        <v>57870000</v>
      </c>
      <c r="M230">
        <f t="shared" si="18"/>
        <v>59840000</v>
      </c>
      <c r="N230">
        <f t="shared" si="19"/>
        <v>65230000.000000007</v>
      </c>
    </row>
    <row r="231" spans="1:14" x14ac:dyDescent="0.3">
      <c r="A231" s="1">
        <v>3</v>
      </c>
      <c r="B231" t="s">
        <v>650</v>
      </c>
      <c r="C231" t="s">
        <v>2311</v>
      </c>
      <c r="D231" t="s">
        <v>2312</v>
      </c>
      <c r="E231" t="s">
        <v>2313</v>
      </c>
      <c r="F231" t="s">
        <v>2314</v>
      </c>
      <c r="G231" t="s">
        <v>2315</v>
      </c>
      <c r="I231" t="str">
        <f t="shared" si="14"/>
        <v>N/A</v>
      </c>
      <c r="J231">
        <f t="shared" si="15"/>
        <v>8920000</v>
      </c>
      <c r="K231">
        <f t="shared" si="16"/>
        <v>8940000</v>
      </c>
      <c r="L231">
        <f t="shared" si="17"/>
        <v>9180000</v>
      </c>
      <c r="M231">
        <f t="shared" si="18"/>
        <v>9030000</v>
      </c>
      <c r="N231">
        <f t="shared" si="19"/>
        <v>9070000</v>
      </c>
    </row>
    <row r="232" spans="1:14" x14ac:dyDescent="0.3">
      <c r="A232" s="1">
        <v>4</v>
      </c>
      <c r="B232" t="s">
        <v>656</v>
      </c>
      <c r="C232" t="s">
        <v>332</v>
      </c>
      <c r="D232" t="s">
        <v>332</v>
      </c>
      <c r="E232" t="s">
        <v>332</v>
      </c>
      <c r="F232" t="s">
        <v>332</v>
      </c>
      <c r="G232" t="s">
        <v>332</v>
      </c>
      <c r="I232" t="str">
        <f t="shared" si="14"/>
        <v>N/A</v>
      </c>
      <c r="J232" t="str">
        <f t="shared" si="15"/>
        <v>N/A</v>
      </c>
      <c r="K232" t="str">
        <f t="shared" si="16"/>
        <v>N/A</v>
      </c>
      <c r="L232" t="str">
        <f t="shared" si="17"/>
        <v>N/A</v>
      </c>
      <c r="M232" t="str">
        <f t="shared" si="18"/>
        <v>N/A</v>
      </c>
      <c r="N232" t="str">
        <f t="shared" si="19"/>
        <v>N/A</v>
      </c>
    </row>
    <row r="233" spans="1:14" x14ac:dyDescent="0.3">
      <c r="A233" s="1">
        <v>5</v>
      </c>
      <c r="B233" t="s">
        <v>657</v>
      </c>
      <c r="C233" t="s">
        <v>332</v>
      </c>
      <c r="D233" t="s">
        <v>332</v>
      </c>
      <c r="E233" t="s">
        <v>332</v>
      </c>
      <c r="F233" t="s">
        <v>332</v>
      </c>
      <c r="G233" t="s">
        <v>332</v>
      </c>
      <c r="I233" t="str">
        <f t="shared" si="14"/>
        <v>N/A</v>
      </c>
      <c r="J233" t="str">
        <f t="shared" si="15"/>
        <v>N/A</v>
      </c>
      <c r="K233" t="str">
        <f t="shared" si="16"/>
        <v>N/A</v>
      </c>
      <c r="L233" t="str">
        <f t="shared" si="17"/>
        <v>N/A</v>
      </c>
      <c r="M233" t="str">
        <f t="shared" si="18"/>
        <v>N/A</v>
      </c>
      <c r="N233" t="str">
        <f t="shared" si="19"/>
        <v>N/A</v>
      </c>
    </row>
    <row r="234" spans="1:14" x14ac:dyDescent="0.3">
      <c r="A234" s="1">
        <v>6</v>
      </c>
      <c r="B234" t="s">
        <v>658</v>
      </c>
      <c r="C234" t="s">
        <v>2316</v>
      </c>
      <c r="D234" t="s">
        <v>2317</v>
      </c>
      <c r="E234" t="s">
        <v>2318</v>
      </c>
      <c r="F234" t="s">
        <v>2319</v>
      </c>
      <c r="G234" t="s">
        <v>2320</v>
      </c>
      <c r="I234" t="str">
        <f t="shared" si="14"/>
        <v>pos_trend</v>
      </c>
      <c r="J234">
        <f t="shared" si="15"/>
        <v>82280000</v>
      </c>
      <c r="K234">
        <f t="shared" si="16"/>
        <v>87720000</v>
      </c>
      <c r="L234">
        <f t="shared" si="17"/>
        <v>95590000</v>
      </c>
      <c r="M234">
        <f t="shared" si="18"/>
        <v>103150000</v>
      </c>
      <c r="N234">
        <f t="shared" si="19"/>
        <v>110780000</v>
      </c>
    </row>
    <row r="235" spans="1:14" x14ac:dyDescent="0.3">
      <c r="A235" s="1">
        <v>7</v>
      </c>
      <c r="B235" t="s">
        <v>664</v>
      </c>
      <c r="C235" t="s">
        <v>332</v>
      </c>
      <c r="D235" t="s">
        <v>332</v>
      </c>
      <c r="E235" t="s">
        <v>332</v>
      </c>
      <c r="F235" t="s">
        <v>332</v>
      </c>
      <c r="G235" t="s">
        <v>332</v>
      </c>
      <c r="I235" t="str">
        <f t="shared" si="14"/>
        <v>N/A</v>
      </c>
      <c r="J235" t="str">
        <f t="shared" si="15"/>
        <v>N/A</v>
      </c>
      <c r="K235" t="str">
        <f t="shared" si="16"/>
        <v>N/A</v>
      </c>
      <c r="L235" t="str">
        <f t="shared" si="17"/>
        <v>N/A</v>
      </c>
      <c r="M235" t="str">
        <f t="shared" si="18"/>
        <v>N/A</v>
      </c>
      <c r="N235" t="str">
        <f t="shared" si="19"/>
        <v>N/A</v>
      </c>
    </row>
    <row r="236" spans="1:14" x14ac:dyDescent="0.3">
      <c r="A236" s="1">
        <v>8</v>
      </c>
      <c r="B236" t="s">
        <v>665</v>
      </c>
      <c r="C236" t="s">
        <v>332</v>
      </c>
      <c r="D236" t="s">
        <v>332</v>
      </c>
      <c r="E236" t="s">
        <v>332</v>
      </c>
      <c r="F236" t="s">
        <v>332</v>
      </c>
      <c r="G236" t="s">
        <v>332</v>
      </c>
      <c r="I236" t="str">
        <f t="shared" si="14"/>
        <v>N/A</v>
      </c>
      <c r="J236" t="str">
        <f t="shared" si="15"/>
        <v>N/A</v>
      </c>
      <c r="K236" t="str">
        <f t="shared" si="16"/>
        <v>N/A</v>
      </c>
      <c r="L236" t="str">
        <f t="shared" si="17"/>
        <v>N/A</v>
      </c>
      <c r="M236" t="str">
        <f t="shared" si="18"/>
        <v>N/A</v>
      </c>
      <c r="N236" t="str">
        <f t="shared" si="19"/>
        <v>N/A</v>
      </c>
    </row>
    <row r="237" spans="1:14" x14ac:dyDescent="0.3">
      <c r="A237" s="1">
        <v>9</v>
      </c>
      <c r="B237" t="s">
        <v>666</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10</v>
      </c>
      <c r="B238" t="s">
        <v>667</v>
      </c>
      <c r="C238" t="s">
        <v>2321</v>
      </c>
      <c r="D238" t="s">
        <v>2322</v>
      </c>
      <c r="E238" t="s">
        <v>2323</v>
      </c>
      <c r="F238" t="s">
        <v>2324</v>
      </c>
      <c r="G238" t="s">
        <v>2325</v>
      </c>
      <c r="I238" t="str">
        <f t="shared" si="14"/>
        <v>N/A</v>
      </c>
      <c r="J238">
        <f t="shared" si="15"/>
        <v>94280000</v>
      </c>
      <c r="K238">
        <f t="shared" si="16"/>
        <v>102010000</v>
      </c>
      <c r="L238">
        <f t="shared" si="17"/>
        <v>114290000</v>
      </c>
      <c r="M238">
        <f t="shared" si="18"/>
        <v>110330000</v>
      </c>
      <c r="N238">
        <f t="shared" si="19"/>
        <v>104490000</v>
      </c>
    </row>
    <row r="239" spans="1:14" x14ac:dyDescent="0.3">
      <c r="A239" s="1">
        <v>11</v>
      </c>
      <c r="B239" t="s">
        <v>673</v>
      </c>
      <c r="C239" t="s">
        <v>2326</v>
      </c>
      <c r="D239" t="s">
        <v>2327</v>
      </c>
      <c r="E239" t="s">
        <v>2328</v>
      </c>
      <c r="F239" t="s">
        <v>2329</v>
      </c>
      <c r="G239" t="s">
        <v>2330</v>
      </c>
      <c r="I239" t="str">
        <f t="shared" si="14"/>
        <v>pos_trend</v>
      </c>
      <c r="J239">
        <f t="shared" si="15"/>
        <v>35930000</v>
      </c>
      <c r="K239">
        <f t="shared" si="16"/>
        <v>44700000</v>
      </c>
      <c r="L239">
        <f t="shared" si="17"/>
        <v>47720000</v>
      </c>
      <c r="M239">
        <f t="shared" si="18"/>
        <v>47980000</v>
      </c>
      <c r="N239">
        <f t="shared" si="19"/>
        <v>49310000</v>
      </c>
    </row>
    <row r="240" spans="1:14" x14ac:dyDescent="0.3">
      <c r="A240" s="1">
        <v>12</v>
      </c>
      <c r="B240" t="s">
        <v>677</v>
      </c>
      <c r="C240" t="s">
        <v>2331</v>
      </c>
      <c r="D240" t="s">
        <v>2332</v>
      </c>
      <c r="E240" t="s">
        <v>2333</v>
      </c>
      <c r="F240" t="s">
        <v>2334</v>
      </c>
      <c r="G240" t="s">
        <v>2335</v>
      </c>
      <c r="I240" t="str">
        <f t="shared" si="14"/>
        <v>N/A</v>
      </c>
      <c r="J240">
        <f t="shared" si="15"/>
        <v>58350000</v>
      </c>
      <c r="K240">
        <f t="shared" si="16"/>
        <v>57320000</v>
      </c>
      <c r="L240">
        <f t="shared" si="17"/>
        <v>66569999.999999993</v>
      </c>
      <c r="M240">
        <f t="shared" si="18"/>
        <v>62350000</v>
      </c>
      <c r="N240">
        <f t="shared" si="19"/>
        <v>55170000</v>
      </c>
    </row>
    <row r="241" spans="1:14" x14ac:dyDescent="0.3">
      <c r="A241" s="1">
        <v>13</v>
      </c>
      <c r="B241" t="s">
        <v>681</v>
      </c>
      <c r="C241" t="s">
        <v>2336</v>
      </c>
      <c r="D241" t="s">
        <v>2337</v>
      </c>
      <c r="E241" t="s">
        <v>676</v>
      </c>
      <c r="F241" t="s">
        <v>2338</v>
      </c>
      <c r="G241" t="s">
        <v>2339</v>
      </c>
      <c r="I241" t="str">
        <f t="shared" si="14"/>
        <v>N/A</v>
      </c>
      <c r="J241">
        <f t="shared" si="15"/>
        <v>4310000</v>
      </c>
      <c r="K241">
        <f t="shared" si="16"/>
        <v>10470000</v>
      </c>
      <c r="L241">
        <f t="shared" si="17"/>
        <v>3950000</v>
      </c>
      <c r="M241">
        <f t="shared" si="18"/>
        <v>3490000</v>
      </c>
      <c r="N241">
        <f t="shared" si="19"/>
        <v>3310000</v>
      </c>
    </row>
    <row r="242" spans="1:14" x14ac:dyDescent="0.3">
      <c r="A242" s="1">
        <v>14</v>
      </c>
      <c r="B242" t="s">
        <v>687</v>
      </c>
      <c r="C242" t="s">
        <v>2336</v>
      </c>
      <c r="D242" t="s">
        <v>2291</v>
      </c>
      <c r="E242" t="s">
        <v>2340</v>
      </c>
      <c r="F242" t="s">
        <v>2338</v>
      </c>
      <c r="G242" t="s">
        <v>2339</v>
      </c>
      <c r="I242" t="str">
        <f t="shared" si="14"/>
        <v>N/A</v>
      </c>
      <c r="J242">
        <f t="shared" si="15"/>
        <v>4310000</v>
      </c>
      <c r="K242">
        <f t="shared" si="16"/>
        <v>6160000</v>
      </c>
      <c r="L242">
        <f t="shared" si="17"/>
        <v>3500000</v>
      </c>
      <c r="M242">
        <f t="shared" si="18"/>
        <v>3490000</v>
      </c>
      <c r="N242">
        <f t="shared" si="19"/>
        <v>3310000</v>
      </c>
    </row>
    <row r="243" spans="1:14" x14ac:dyDescent="0.3">
      <c r="A243" s="1">
        <v>15</v>
      </c>
      <c r="B243" t="s">
        <v>688</v>
      </c>
      <c r="C243" t="s">
        <v>2341</v>
      </c>
      <c r="D243" t="s">
        <v>2342</v>
      </c>
      <c r="E243" t="s">
        <v>2343</v>
      </c>
      <c r="F243" t="s">
        <v>2344</v>
      </c>
      <c r="G243" t="s">
        <v>2345</v>
      </c>
      <c r="I243" t="str">
        <f t="shared" si="14"/>
        <v>N/A</v>
      </c>
      <c r="J243">
        <f t="shared" si="15"/>
        <v>290450000</v>
      </c>
      <c r="K243">
        <f t="shared" si="16"/>
        <v>316060000</v>
      </c>
      <c r="L243">
        <f t="shared" si="17"/>
        <v>341160000</v>
      </c>
      <c r="M243">
        <f t="shared" si="18"/>
        <v>355480000</v>
      </c>
      <c r="N243">
        <f t="shared" si="19"/>
        <v>349700000</v>
      </c>
    </row>
    <row r="244" spans="1:14" x14ac:dyDescent="0.3">
      <c r="A244" s="1">
        <v>16</v>
      </c>
      <c r="B244" t="s">
        <v>694</v>
      </c>
      <c r="C244" t="s">
        <v>332</v>
      </c>
      <c r="D244" t="s">
        <v>2346</v>
      </c>
      <c r="E244" t="s">
        <v>2347</v>
      </c>
      <c r="F244" t="s">
        <v>238</v>
      </c>
      <c r="G244" t="s">
        <v>2348</v>
      </c>
      <c r="I244" t="str">
        <f t="shared" si="14"/>
        <v>neg_trend</v>
      </c>
      <c r="J244" t="str">
        <f t="shared" si="15"/>
        <v>N/A</v>
      </c>
      <c r="K244">
        <f t="shared" si="16"/>
        <v>8.8200000000000001E-2</v>
      </c>
      <c r="L244">
        <f t="shared" si="17"/>
        <v>7.9400000000000012E-2</v>
      </c>
      <c r="M244">
        <f t="shared" si="18"/>
        <v>4.2000000000000003E-2</v>
      </c>
      <c r="N244">
        <f t="shared" si="19"/>
        <v>-1.6299999999999999E-2</v>
      </c>
    </row>
    <row r="245" spans="1:14" x14ac:dyDescent="0.3">
      <c r="I245" t="str">
        <f t="shared" si="14"/>
        <v>N/A</v>
      </c>
      <c r="J245">
        <f t="shared" si="15"/>
        <v>0</v>
      </c>
      <c r="K245">
        <f t="shared" si="16"/>
        <v>0</v>
      </c>
      <c r="L245">
        <f t="shared" si="17"/>
        <v>0</v>
      </c>
      <c r="M245">
        <f t="shared" si="18"/>
        <v>0</v>
      </c>
      <c r="N245">
        <f t="shared" si="19"/>
        <v>0</v>
      </c>
    </row>
    <row r="246" spans="1:14" x14ac:dyDescent="0.3">
      <c r="B246" s="1" t="s">
        <v>384</v>
      </c>
      <c r="C246" s="1" t="s">
        <v>320</v>
      </c>
      <c r="D246" s="1" t="s">
        <v>321</v>
      </c>
      <c r="E246" s="1" t="s">
        <v>322</v>
      </c>
      <c r="F246" s="1" t="s">
        <v>323</v>
      </c>
      <c r="G246" s="1" t="s">
        <v>324</v>
      </c>
      <c r="H246" s="1" t="s">
        <v>325</v>
      </c>
      <c r="I246" t="str">
        <f t="shared" si="14"/>
        <v>pos_trend</v>
      </c>
      <c r="J246" t="str">
        <f t="shared" si="15"/>
        <v>2012</v>
      </c>
      <c r="K246" t="str">
        <f t="shared" si="16"/>
        <v>2013</v>
      </c>
      <c r="L246" t="str">
        <f t="shared" si="17"/>
        <v>2014</v>
      </c>
      <c r="M246" t="str">
        <f t="shared" si="18"/>
        <v>2015</v>
      </c>
      <c r="N246" t="str">
        <f t="shared" si="19"/>
        <v>2016</v>
      </c>
    </row>
    <row r="247" spans="1:14" x14ac:dyDescent="0.3">
      <c r="A247" s="1">
        <v>0</v>
      </c>
      <c r="B247" t="s">
        <v>699</v>
      </c>
      <c r="C247" t="s">
        <v>2349</v>
      </c>
      <c r="D247" t="s">
        <v>2350</v>
      </c>
      <c r="E247" t="s">
        <v>2351</v>
      </c>
      <c r="F247" t="s">
        <v>2352</v>
      </c>
      <c r="G247" t="s">
        <v>2353</v>
      </c>
      <c r="I247" t="str">
        <f t="shared" si="14"/>
        <v>N/A</v>
      </c>
      <c r="J247">
        <f t="shared" si="15"/>
        <v>66730000.000000007</v>
      </c>
      <c r="K247">
        <f t="shared" si="16"/>
        <v>70050000</v>
      </c>
      <c r="L247">
        <f t="shared" si="17"/>
        <v>75930000</v>
      </c>
      <c r="M247">
        <f t="shared" si="18"/>
        <v>71360000</v>
      </c>
      <c r="N247">
        <f t="shared" si="19"/>
        <v>37950000</v>
      </c>
    </row>
    <row r="248" spans="1:14" x14ac:dyDescent="0.3">
      <c r="A248" s="1">
        <v>1</v>
      </c>
      <c r="B248" t="s">
        <v>700</v>
      </c>
      <c r="C248" t="s">
        <v>2349</v>
      </c>
      <c r="D248" t="s">
        <v>2350</v>
      </c>
      <c r="E248" t="s">
        <v>2351</v>
      </c>
      <c r="F248" t="s">
        <v>2352</v>
      </c>
      <c r="G248" t="s">
        <v>2353</v>
      </c>
      <c r="I248" t="str">
        <f t="shared" si="14"/>
        <v>N/A</v>
      </c>
      <c r="J248">
        <f t="shared" si="15"/>
        <v>66730000.000000007</v>
      </c>
      <c r="K248">
        <f t="shared" si="16"/>
        <v>70050000</v>
      </c>
      <c r="L248">
        <f t="shared" si="17"/>
        <v>75930000</v>
      </c>
      <c r="M248">
        <f t="shared" si="18"/>
        <v>71360000</v>
      </c>
      <c r="N248">
        <f t="shared" si="19"/>
        <v>37950000</v>
      </c>
    </row>
    <row r="249" spans="1:14" x14ac:dyDescent="0.3">
      <c r="A249" s="1">
        <v>2</v>
      </c>
      <c r="B249" t="s">
        <v>701</v>
      </c>
      <c r="C249" t="s">
        <v>332</v>
      </c>
      <c r="D249" t="s">
        <v>332</v>
      </c>
      <c r="E249" t="s">
        <v>332</v>
      </c>
      <c r="F249" t="s">
        <v>332</v>
      </c>
      <c r="G249" t="s">
        <v>332</v>
      </c>
      <c r="I249" t="str">
        <f t="shared" si="14"/>
        <v>N/A</v>
      </c>
      <c r="J249" t="str">
        <f t="shared" si="15"/>
        <v>N/A</v>
      </c>
      <c r="K249" t="str">
        <f t="shared" si="16"/>
        <v>N/A</v>
      </c>
      <c r="L249" t="str">
        <f t="shared" si="17"/>
        <v>N/A</v>
      </c>
      <c r="M249" t="str">
        <f t="shared" si="18"/>
        <v>N/A</v>
      </c>
      <c r="N249" t="str">
        <f t="shared" si="19"/>
        <v>N/A</v>
      </c>
    </row>
    <row r="250" spans="1:14" x14ac:dyDescent="0.3">
      <c r="A250" s="1">
        <v>3</v>
      </c>
      <c r="B250" t="s">
        <v>702</v>
      </c>
      <c r="C250" t="s">
        <v>2354</v>
      </c>
      <c r="D250" t="s">
        <v>2355</v>
      </c>
      <c r="E250" t="s">
        <v>2356</v>
      </c>
      <c r="F250" t="s">
        <v>2281</v>
      </c>
      <c r="G250" t="s">
        <v>2357</v>
      </c>
      <c r="I250" t="str">
        <f t="shared" si="14"/>
        <v>N/A</v>
      </c>
      <c r="J250">
        <f t="shared" si="15"/>
        <v>15550000</v>
      </c>
      <c r="K250">
        <f t="shared" si="16"/>
        <v>18550000</v>
      </c>
      <c r="L250">
        <f t="shared" si="17"/>
        <v>14060000</v>
      </c>
      <c r="M250">
        <f t="shared" si="18"/>
        <v>17160000</v>
      </c>
      <c r="N250">
        <f t="shared" si="19"/>
        <v>18350000</v>
      </c>
    </row>
    <row r="251" spans="1:14" x14ac:dyDescent="0.3">
      <c r="A251" s="1">
        <v>4</v>
      </c>
      <c r="B251" t="s">
        <v>707</v>
      </c>
      <c r="C251" t="s">
        <v>332</v>
      </c>
      <c r="D251" t="s">
        <v>2358</v>
      </c>
      <c r="E251" t="s">
        <v>2359</v>
      </c>
      <c r="F251" t="s">
        <v>2360</v>
      </c>
      <c r="G251" t="s">
        <v>2361</v>
      </c>
      <c r="I251" t="str">
        <f t="shared" si="14"/>
        <v>N/A</v>
      </c>
      <c r="J251" t="str">
        <f t="shared" si="15"/>
        <v>N/A</v>
      </c>
      <c r="K251">
        <f t="shared" si="16"/>
        <v>0.19309999999999999</v>
      </c>
      <c r="L251">
        <f t="shared" si="17"/>
        <v>-0.24230000000000002</v>
      </c>
      <c r="M251">
        <f t="shared" si="18"/>
        <v>0.22020000000000001</v>
      </c>
      <c r="N251">
        <f t="shared" si="19"/>
        <v>6.9699999999999998E-2</v>
      </c>
    </row>
    <row r="252" spans="1:14" x14ac:dyDescent="0.3">
      <c r="A252" s="1">
        <v>5</v>
      </c>
      <c r="B252" t="s">
        <v>712</v>
      </c>
      <c r="C252" t="s">
        <v>2156</v>
      </c>
      <c r="D252" t="s">
        <v>2157</v>
      </c>
      <c r="E252" t="s">
        <v>455</v>
      </c>
      <c r="F252" t="s">
        <v>168</v>
      </c>
      <c r="G252" t="s">
        <v>2362</v>
      </c>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1100000</v>
      </c>
      <c r="K252">
        <f t="shared" ref="K252:K315" si="22">IF(TRIM(D252)="-", "N/A", IF(RIGHT(D252,1)="M",1000000*VALUE(LEFT(D252,LEN(D252)-1)),IF(RIGHT(D252,1)="B",1000000000*VALUE(LEFT(D252,LEN(D252)-1)),IF(RIGHT(D252,1)="%",0.01*VALUE(LEFT(D252,LEN(D252)-1)),D252))))</f>
        <v>1220000</v>
      </c>
      <c r="L252">
        <f t="shared" ref="L252:L315" si="23">IF(TRIM(E252)="-", "N/A", IF(RIGHT(E252,1)="M",1000000*VALUE(LEFT(E252,LEN(E252)-1)),IF(RIGHT(E252,1)="B",1000000000*VALUE(LEFT(E252,LEN(E252)-1)),IF(RIGHT(E252,1)="%",0.01*VALUE(LEFT(E252,LEN(E252)-1)),E252))))</f>
        <v>1450000</v>
      </c>
      <c r="M252">
        <f t="shared" ref="M252:M315" si="24">IF(TRIM(F252)="-", "N/A", IF(RIGHT(F252,1)="M",1000000*VALUE(LEFT(F252,LEN(F252)-1)),IF(RIGHT(F252,1)="B",1000000000*VALUE(LEFT(F252,LEN(F252)-1)),IF(RIGHT(F252,1)="%",0.01*VALUE(LEFT(F252,LEN(F252)-1)),F252))))</f>
        <v>1230000</v>
      </c>
      <c r="N252">
        <f t="shared" ref="N252:N315" si="25">IF(TRIM(G252)="-", "N/A", IF(RIGHT(G252,1)="M",1000000*VALUE(LEFT(G252,LEN(G252)-1)),IF(RIGHT(G252,1)="B",1000000000*VALUE(LEFT(G252,LEN(G252)-1)),IF(RIGHT(G252,1)="%",0.01*VALUE(LEFT(G252,LEN(G252)-1)),G252))))</f>
        <v>2900000</v>
      </c>
    </row>
    <row r="253" spans="1:14" x14ac:dyDescent="0.3">
      <c r="A253" s="1">
        <v>6</v>
      </c>
      <c r="B253" t="s">
        <v>713</v>
      </c>
      <c r="C253" t="s">
        <v>1479</v>
      </c>
      <c r="D253" t="s">
        <v>2363</v>
      </c>
      <c r="E253" t="s">
        <v>2364</v>
      </c>
      <c r="F253" t="s">
        <v>2365</v>
      </c>
      <c r="G253" t="s">
        <v>2366</v>
      </c>
      <c r="I253" t="str">
        <f t="shared" si="20"/>
        <v>N/A</v>
      </c>
      <c r="J253">
        <f t="shared" si="21"/>
        <v>10700000</v>
      </c>
      <c r="K253">
        <f t="shared" si="22"/>
        <v>8220000.0000000009</v>
      </c>
      <c r="L253">
        <f t="shared" si="23"/>
        <v>15640000</v>
      </c>
      <c r="M253">
        <f t="shared" si="24"/>
        <v>14800000</v>
      </c>
      <c r="N253">
        <f t="shared" si="25"/>
        <v>16640000</v>
      </c>
    </row>
    <row r="254" spans="1:14" x14ac:dyDescent="0.3">
      <c r="A254" s="1">
        <v>7</v>
      </c>
      <c r="B254" t="s">
        <v>719</v>
      </c>
      <c r="C254" t="s">
        <v>332</v>
      </c>
      <c r="D254" t="s">
        <v>332</v>
      </c>
      <c r="E254" t="s">
        <v>332</v>
      </c>
      <c r="F254" t="s">
        <v>332</v>
      </c>
      <c r="G254" t="s">
        <v>332</v>
      </c>
      <c r="I254" t="str">
        <f t="shared" si="20"/>
        <v>N/A</v>
      </c>
      <c r="J254" t="str">
        <f t="shared" si="21"/>
        <v>N/A</v>
      </c>
      <c r="K254" t="str">
        <f t="shared" si="22"/>
        <v>N/A</v>
      </c>
      <c r="L254" t="str">
        <f t="shared" si="23"/>
        <v>N/A</v>
      </c>
      <c r="M254" t="str">
        <f t="shared" si="24"/>
        <v>N/A</v>
      </c>
      <c r="N254" t="str">
        <f t="shared" si="25"/>
        <v>N/A</v>
      </c>
    </row>
    <row r="255" spans="1:14" x14ac:dyDescent="0.3">
      <c r="A255" s="1">
        <v>8</v>
      </c>
      <c r="B255" t="s">
        <v>720</v>
      </c>
      <c r="C255" t="s">
        <v>2367</v>
      </c>
      <c r="D255" t="s">
        <v>706</v>
      </c>
      <c r="E255" t="s">
        <v>2368</v>
      </c>
      <c r="F255" t="s">
        <v>2369</v>
      </c>
      <c r="G255" t="s">
        <v>2370</v>
      </c>
      <c r="I255" t="str">
        <f t="shared" si="20"/>
        <v>N/A</v>
      </c>
      <c r="J255">
        <f t="shared" si="21"/>
        <v>9820000</v>
      </c>
      <c r="K255">
        <f t="shared" si="22"/>
        <v>7340000</v>
      </c>
      <c r="L255">
        <f t="shared" si="23"/>
        <v>11900000</v>
      </c>
      <c r="M255">
        <f t="shared" si="24"/>
        <v>9660000</v>
      </c>
      <c r="N255">
        <f t="shared" si="25"/>
        <v>13860000</v>
      </c>
    </row>
    <row r="256" spans="1:14" x14ac:dyDescent="0.3">
      <c r="A256" s="1">
        <v>9</v>
      </c>
      <c r="B256" t="s">
        <v>721</v>
      </c>
      <c r="C256" t="s">
        <v>2371</v>
      </c>
      <c r="D256" t="s">
        <v>2372</v>
      </c>
      <c r="E256" t="s">
        <v>2373</v>
      </c>
      <c r="F256" t="s">
        <v>647</v>
      </c>
      <c r="G256" t="s">
        <v>2374</v>
      </c>
      <c r="I256" t="str">
        <f t="shared" si="20"/>
        <v>N/A</v>
      </c>
      <c r="J256" t="str">
        <f t="shared" si="21"/>
        <v>881000</v>
      </c>
      <c r="K256" t="str">
        <f t="shared" si="22"/>
        <v>882000</v>
      </c>
      <c r="L256">
        <f t="shared" si="23"/>
        <v>3740000</v>
      </c>
      <c r="M256">
        <f t="shared" si="24"/>
        <v>5130000</v>
      </c>
      <c r="N256">
        <f t="shared" si="25"/>
        <v>2780000</v>
      </c>
    </row>
    <row r="257" spans="1:14" x14ac:dyDescent="0.3">
      <c r="A257" s="1">
        <v>10</v>
      </c>
      <c r="B257" t="s">
        <v>722</v>
      </c>
      <c r="C257" t="s">
        <v>2375</v>
      </c>
      <c r="D257" t="s">
        <v>2376</v>
      </c>
      <c r="E257" t="s">
        <v>2377</v>
      </c>
      <c r="F257" t="s">
        <v>2378</v>
      </c>
      <c r="G257" t="s">
        <v>2379</v>
      </c>
      <c r="I257" t="str">
        <f t="shared" si="20"/>
        <v>N/A</v>
      </c>
      <c r="J257">
        <f t="shared" si="21"/>
        <v>94080000</v>
      </c>
      <c r="K257">
        <f t="shared" si="22"/>
        <v>98040000</v>
      </c>
      <c r="L257">
        <f t="shared" si="23"/>
        <v>107080000</v>
      </c>
      <c r="M257">
        <f t="shared" si="24"/>
        <v>104540000</v>
      </c>
      <c r="N257">
        <f t="shared" si="25"/>
        <v>75840000</v>
      </c>
    </row>
    <row r="258" spans="1:14" x14ac:dyDescent="0.3">
      <c r="A258" s="1">
        <v>11</v>
      </c>
      <c r="B258" t="s">
        <v>727</v>
      </c>
      <c r="C258" t="s">
        <v>332</v>
      </c>
      <c r="D258" t="s">
        <v>332</v>
      </c>
      <c r="E258" t="s">
        <v>332</v>
      </c>
      <c r="F258" t="s">
        <v>332</v>
      </c>
      <c r="G258" t="s">
        <v>332</v>
      </c>
      <c r="I258" t="str">
        <f t="shared" si="20"/>
        <v>N/A</v>
      </c>
      <c r="J258" t="str">
        <f t="shared" si="21"/>
        <v>N/A</v>
      </c>
      <c r="K258" t="str">
        <f t="shared" si="22"/>
        <v>N/A</v>
      </c>
      <c r="L258" t="str">
        <f t="shared" si="23"/>
        <v>N/A</v>
      </c>
      <c r="M258" t="str">
        <f t="shared" si="24"/>
        <v>N/A</v>
      </c>
      <c r="N258" t="str">
        <f t="shared" si="25"/>
        <v>N/A</v>
      </c>
    </row>
    <row r="259" spans="1:14" x14ac:dyDescent="0.3">
      <c r="A259" s="1">
        <v>12</v>
      </c>
      <c r="B259" t="s">
        <v>733</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13</v>
      </c>
      <c r="B260" t="s">
        <v>734</v>
      </c>
      <c r="C260" t="s">
        <v>332</v>
      </c>
      <c r="D260" t="s">
        <v>332</v>
      </c>
      <c r="E260" t="s">
        <v>332</v>
      </c>
      <c r="F260" t="s">
        <v>332</v>
      </c>
      <c r="G260" t="s">
        <v>332</v>
      </c>
      <c r="I260" t="str">
        <f t="shared" si="20"/>
        <v>N/A</v>
      </c>
      <c r="J260" t="str">
        <f t="shared" si="21"/>
        <v>N/A</v>
      </c>
      <c r="K260" t="str">
        <f t="shared" si="22"/>
        <v>N/A</v>
      </c>
      <c r="L260" t="str">
        <f t="shared" si="23"/>
        <v>N/A</v>
      </c>
      <c r="M260" t="str">
        <f t="shared" si="24"/>
        <v>N/A</v>
      </c>
      <c r="N260" t="str">
        <f t="shared" si="25"/>
        <v>N/A</v>
      </c>
    </row>
    <row r="261" spans="1:14" x14ac:dyDescent="0.3">
      <c r="A261" s="1">
        <v>14</v>
      </c>
      <c r="B261" t="s">
        <v>735</v>
      </c>
      <c r="C261" t="s">
        <v>332</v>
      </c>
      <c r="D261" t="s">
        <v>332</v>
      </c>
      <c r="E261" t="s">
        <v>332</v>
      </c>
      <c r="F261" t="s">
        <v>332</v>
      </c>
      <c r="G261" t="s">
        <v>332</v>
      </c>
      <c r="I261" t="str">
        <f t="shared" si="20"/>
        <v>N/A</v>
      </c>
      <c r="J261" t="str">
        <f t="shared" si="21"/>
        <v>N/A</v>
      </c>
      <c r="K261" t="str">
        <f t="shared" si="22"/>
        <v>N/A</v>
      </c>
      <c r="L261" t="str">
        <f t="shared" si="23"/>
        <v>N/A</v>
      </c>
      <c r="M261" t="str">
        <f t="shared" si="24"/>
        <v>N/A</v>
      </c>
      <c r="N261" t="str">
        <f t="shared" si="25"/>
        <v>N/A</v>
      </c>
    </row>
    <row r="262" spans="1:14" x14ac:dyDescent="0.3">
      <c r="A262" s="1">
        <v>15</v>
      </c>
      <c r="B262" t="s">
        <v>736</v>
      </c>
      <c r="C262" t="s">
        <v>332</v>
      </c>
      <c r="D262" t="s">
        <v>332</v>
      </c>
      <c r="E262" t="s">
        <v>332</v>
      </c>
      <c r="F262" t="s">
        <v>332</v>
      </c>
      <c r="G262" t="s">
        <v>332</v>
      </c>
      <c r="I262" t="str">
        <f t="shared" si="20"/>
        <v>N/A</v>
      </c>
      <c r="J262" t="str">
        <f t="shared" si="21"/>
        <v>N/A</v>
      </c>
      <c r="K262" t="str">
        <f t="shared" si="22"/>
        <v>N/A</v>
      </c>
      <c r="L262" t="str">
        <f t="shared" si="23"/>
        <v>N/A</v>
      </c>
      <c r="M262" t="str">
        <f t="shared" si="24"/>
        <v>N/A</v>
      </c>
      <c r="N262" t="str">
        <f t="shared" si="25"/>
        <v>N/A</v>
      </c>
    </row>
    <row r="263" spans="1:14" x14ac:dyDescent="0.3">
      <c r="A263" s="1">
        <v>16</v>
      </c>
      <c r="B263" t="s">
        <v>737</v>
      </c>
      <c r="C263" t="s">
        <v>2380</v>
      </c>
      <c r="D263" t="s">
        <v>2381</v>
      </c>
      <c r="E263" t="s">
        <v>2382</v>
      </c>
      <c r="F263" t="s">
        <v>2383</v>
      </c>
      <c r="G263" t="s">
        <v>723</v>
      </c>
      <c r="I263" t="str">
        <f t="shared" si="20"/>
        <v>N/A</v>
      </c>
      <c r="J263">
        <f t="shared" si="21"/>
        <v>15350000</v>
      </c>
      <c r="K263">
        <f t="shared" si="22"/>
        <v>10340000</v>
      </c>
      <c r="L263">
        <f t="shared" si="23"/>
        <v>11620000</v>
      </c>
      <c r="M263">
        <f t="shared" si="24"/>
        <v>13080000</v>
      </c>
      <c r="N263">
        <f t="shared" si="25"/>
        <v>11730000</v>
      </c>
    </row>
    <row r="264" spans="1:14" x14ac:dyDescent="0.3">
      <c r="A264" s="1">
        <v>17</v>
      </c>
      <c r="B264" t="s">
        <v>738</v>
      </c>
      <c r="C264" t="s">
        <v>662</v>
      </c>
      <c r="D264" t="s">
        <v>2384</v>
      </c>
      <c r="E264" t="s">
        <v>2385</v>
      </c>
      <c r="F264" t="s">
        <v>2386</v>
      </c>
      <c r="G264" t="s">
        <v>351</v>
      </c>
      <c r="I264" t="str">
        <f t="shared" si="20"/>
        <v>N/A</v>
      </c>
      <c r="J264">
        <f t="shared" si="21"/>
        <v>8690000</v>
      </c>
      <c r="K264">
        <f t="shared" si="22"/>
        <v>9790000</v>
      </c>
      <c r="L264">
        <f t="shared" si="23"/>
        <v>6400000</v>
      </c>
      <c r="M264" t="str">
        <f t="shared" si="24"/>
        <v>(647,000)</v>
      </c>
      <c r="N264">
        <f t="shared" si="25"/>
        <v>1200000</v>
      </c>
    </row>
    <row r="265" spans="1:14" x14ac:dyDescent="0.3">
      <c r="A265" s="1">
        <v>18</v>
      </c>
      <c r="B265" t="s">
        <v>744</v>
      </c>
      <c r="C265" t="s">
        <v>662</v>
      </c>
      <c r="D265" t="s">
        <v>2384</v>
      </c>
      <c r="E265" t="s">
        <v>2385</v>
      </c>
      <c r="F265" t="s">
        <v>2387</v>
      </c>
      <c r="G265" t="s">
        <v>1000</v>
      </c>
      <c r="I265" t="str">
        <f t="shared" si="20"/>
        <v>N/A</v>
      </c>
      <c r="J265">
        <f t="shared" si="21"/>
        <v>8690000</v>
      </c>
      <c r="K265">
        <f t="shared" si="22"/>
        <v>9790000</v>
      </c>
      <c r="L265">
        <f t="shared" si="23"/>
        <v>6400000</v>
      </c>
      <c r="M265" t="str">
        <f t="shared" si="24"/>
        <v>774000</v>
      </c>
      <c r="N265">
        <f t="shared" si="25"/>
        <v>1900000</v>
      </c>
    </row>
    <row r="266" spans="1:14" x14ac:dyDescent="0.3">
      <c r="A266" s="1">
        <v>19</v>
      </c>
      <c r="B266" t="s">
        <v>745</v>
      </c>
      <c r="C266" t="s">
        <v>332</v>
      </c>
      <c r="D266" t="s">
        <v>332</v>
      </c>
      <c r="E266" t="s">
        <v>332</v>
      </c>
      <c r="F266" t="s">
        <v>2388</v>
      </c>
      <c r="G266" t="s">
        <v>2389</v>
      </c>
      <c r="I266" t="str">
        <f t="shared" si="20"/>
        <v>N/A</v>
      </c>
      <c r="J266" t="str">
        <f t="shared" si="21"/>
        <v>N/A</v>
      </c>
      <c r="K266" t="str">
        <f t="shared" si="22"/>
        <v>N/A</v>
      </c>
      <c r="L266" t="str">
        <f t="shared" si="23"/>
        <v>N/A</v>
      </c>
      <c r="M266">
        <f t="shared" si="24"/>
        <v>1420000</v>
      </c>
      <c r="N266" t="str">
        <f t="shared" si="25"/>
        <v>700000</v>
      </c>
    </row>
    <row r="267" spans="1:14" x14ac:dyDescent="0.3">
      <c r="A267" s="1">
        <v>20</v>
      </c>
      <c r="B267" t="s">
        <v>751</v>
      </c>
      <c r="C267" t="s">
        <v>350</v>
      </c>
      <c r="D267" t="s">
        <v>359</v>
      </c>
      <c r="E267" t="s">
        <v>166</v>
      </c>
      <c r="F267" t="s">
        <v>2390</v>
      </c>
      <c r="G267" t="s">
        <v>2391</v>
      </c>
      <c r="I267" t="str">
        <f t="shared" si="20"/>
        <v>N/A</v>
      </c>
      <c r="J267">
        <f t="shared" si="21"/>
        <v>1090000</v>
      </c>
      <c r="K267">
        <f t="shared" si="22"/>
        <v>1320000</v>
      </c>
      <c r="L267">
        <f t="shared" si="23"/>
        <v>1740000</v>
      </c>
      <c r="M267">
        <f t="shared" si="24"/>
        <v>4810000</v>
      </c>
      <c r="N267">
        <f t="shared" si="25"/>
        <v>4019999.9999999995</v>
      </c>
    </row>
    <row r="268" spans="1:14" x14ac:dyDescent="0.3">
      <c r="A268" s="1">
        <v>21</v>
      </c>
      <c r="B268" t="s">
        <v>757</v>
      </c>
      <c r="C268" t="s">
        <v>350</v>
      </c>
      <c r="D268" t="s">
        <v>359</v>
      </c>
      <c r="E268" t="s">
        <v>166</v>
      </c>
      <c r="F268" t="s">
        <v>2390</v>
      </c>
      <c r="G268" t="s">
        <v>2391</v>
      </c>
      <c r="I268" t="str">
        <f t="shared" si="20"/>
        <v>N/A</v>
      </c>
      <c r="J268">
        <f t="shared" si="21"/>
        <v>1090000</v>
      </c>
      <c r="K268">
        <f t="shared" si="22"/>
        <v>1320000</v>
      </c>
      <c r="L268">
        <f t="shared" si="23"/>
        <v>1740000</v>
      </c>
      <c r="M268">
        <f t="shared" si="24"/>
        <v>4810000</v>
      </c>
      <c r="N268">
        <f t="shared" si="25"/>
        <v>4019999.9999999995</v>
      </c>
    </row>
    <row r="269" spans="1:14" x14ac:dyDescent="0.3">
      <c r="A269" s="1">
        <v>22</v>
      </c>
      <c r="B269" t="s">
        <v>761</v>
      </c>
      <c r="C269" t="s">
        <v>332</v>
      </c>
      <c r="D269" t="s">
        <v>332</v>
      </c>
      <c r="E269" t="s">
        <v>332</v>
      </c>
      <c r="F269" t="s">
        <v>332</v>
      </c>
      <c r="G269" t="s">
        <v>332</v>
      </c>
      <c r="I269" t="str">
        <f t="shared" si="20"/>
        <v>N/A</v>
      </c>
      <c r="J269" t="str">
        <f t="shared" si="21"/>
        <v>N/A</v>
      </c>
      <c r="K269" t="str">
        <f t="shared" si="22"/>
        <v>N/A</v>
      </c>
      <c r="L269" t="str">
        <f t="shared" si="23"/>
        <v>N/A</v>
      </c>
      <c r="M269" t="str">
        <f t="shared" si="24"/>
        <v>N/A</v>
      </c>
      <c r="N269" t="str">
        <f t="shared" si="25"/>
        <v>N/A</v>
      </c>
    </row>
    <row r="270" spans="1:14" x14ac:dyDescent="0.3">
      <c r="A270" s="1">
        <v>23</v>
      </c>
      <c r="B270" t="s">
        <v>762</v>
      </c>
      <c r="C270" t="s">
        <v>2392</v>
      </c>
      <c r="D270" t="s">
        <v>2393</v>
      </c>
      <c r="E270" t="s">
        <v>2394</v>
      </c>
      <c r="F270" t="s">
        <v>2395</v>
      </c>
      <c r="G270" t="s">
        <v>2396</v>
      </c>
      <c r="I270" t="str">
        <f t="shared" si="20"/>
        <v>N/A</v>
      </c>
      <c r="J270">
        <f t="shared" si="21"/>
        <v>119210000</v>
      </c>
      <c r="K270">
        <f t="shared" si="22"/>
        <v>119500000</v>
      </c>
      <c r="L270">
        <f t="shared" si="23"/>
        <v>126830000</v>
      </c>
      <c r="M270">
        <f t="shared" si="24"/>
        <v>123210000</v>
      </c>
      <c r="N270">
        <f t="shared" si="25"/>
        <v>93490000</v>
      </c>
    </row>
    <row r="271" spans="1:14" x14ac:dyDescent="0.3">
      <c r="A271" s="1">
        <v>24</v>
      </c>
      <c r="B271" t="s">
        <v>768</v>
      </c>
      <c r="C271" t="s">
        <v>332</v>
      </c>
      <c r="D271" t="s">
        <v>332</v>
      </c>
      <c r="E271" t="s">
        <v>332</v>
      </c>
      <c r="F271" t="s">
        <v>332</v>
      </c>
      <c r="G271" t="s">
        <v>332</v>
      </c>
      <c r="I271" t="str">
        <f t="shared" si="20"/>
        <v>N/A</v>
      </c>
      <c r="J271" t="str">
        <f t="shared" si="21"/>
        <v>N/A</v>
      </c>
      <c r="K271" t="str">
        <f t="shared" si="22"/>
        <v>N/A</v>
      </c>
      <c r="L271" t="str">
        <f t="shared" si="23"/>
        <v>N/A</v>
      </c>
      <c r="M271" t="str">
        <f t="shared" si="24"/>
        <v>N/A</v>
      </c>
      <c r="N271" t="str">
        <f t="shared" si="25"/>
        <v>N/A</v>
      </c>
    </row>
    <row r="272" spans="1:14" x14ac:dyDescent="0.3">
      <c r="A272" s="1">
        <v>25</v>
      </c>
      <c r="B272" t="s">
        <v>769</v>
      </c>
      <c r="C272" t="s">
        <v>2397</v>
      </c>
      <c r="D272" t="s">
        <v>2398</v>
      </c>
      <c r="E272" t="s">
        <v>2399</v>
      </c>
      <c r="F272" t="s">
        <v>2400</v>
      </c>
      <c r="G272" t="s">
        <v>2401</v>
      </c>
      <c r="I272" t="str">
        <f t="shared" si="20"/>
        <v>neg_trend</v>
      </c>
      <c r="J272">
        <f t="shared" si="21"/>
        <v>0.41039999999999999</v>
      </c>
      <c r="K272">
        <f t="shared" si="22"/>
        <v>0.37810000000000005</v>
      </c>
      <c r="L272">
        <f t="shared" si="23"/>
        <v>0.37180000000000002</v>
      </c>
      <c r="M272">
        <f t="shared" si="24"/>
        <v>0.34659999999999996</v>
      </c>
      <c r="N272">
        <f t="shared" si="25"/>
        <v>0.26729999999999998</v>
      </c>
    </row>
    <row r="273" spans="1:14" x14ac:dyDescent="0.3">
      <c r="A273" s="1">
        <v>26</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27</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28</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29</v>
      </c>
      <c r="B276" t="s">
        <v>778</v>
      </c>
      <c r="C276" t="s">
        <v>2402</v>
      </c>
      <c r="D276" t="s">
        <v>2403</v>
      </c>
      <c r="E276" t="s">
        <v>2404</v>
      </c>
      <c r="F276" t="s">
        <v>2405</v>
      </c>
      <c r="G276" t="s">
        <v>2406</v>
      </c>
      <c r="I276" t="str">
        <f t="shared" si="20"/>
        <v>pos_trend</v>
      </c>
      <c r="J276">
        <f t="shared" si="21"/>
        <v>171250000</v>
      </c>
      <c r="K276">
        <f t="shared" si="22"/>
        <v>196560000</v>
      </c>
      <c r="L276">
        <f t="shared" si="23"/>
        <v>214330000</v>
      </c>
      <c r="M276">
        <f t="shared" si="24"/>
        <v>232280000</v>
      </c>
      <c r="N276">
        <f t="shared" si="25"/>
        <v>256209999.99999997</v>
      </c>
    </row>
    <row r="277" spans="1:14" x14ac:dyDescent="0.3">
      <c r="A277" s="1">
        <v>30</v>
      </c>
      <c r="B277" t="s">
        <v>784</v>
      </c>
      <c r="C277" t="s">
        <v>2407</v>
      </c>
      <c r="D277" t="s">
        <v>2408</v>
      </c>
      <c r="E277" t="s">
        <v>2409</v>
      </c>
      <c r="F277" t="s">
        <v>2410</v>
      </c>
      <c r="G277" t="s">
        <v>2411</v>
      </c>
      <c r="I277" t="str">
        <f t="shared" si="20"/>
        <v>pos_trend</v>
      </c>
      <c r="J277">
        <f t="shared" si="21"/>
        <v>20440000</v>
      </c>
      <c r="K277">
        <f t="shared" si="22"/>
        <v>20500000</v>
      </c>
      <c r="L277">
        <f t="shared" si="23"/>
        <v>20520000</v>
      </c>
      <c r="M277">
        <f t="shared" si="24"/>
        <v>20550000</v>
      </c>
      <c r="N277">
        <f t="shared" si="25"/>
        <v>37120000</v>
      </c>
    </row>
    <row r="278" spans="1:14" x14ac:dyDescent="0.3">
      <c r="A278" s="1">
        <v>31</v>
      </c>
      <c r="B278" t="s">
        <v>790</v>
      </c>
      <c r="C278" t="s">
        <v>2412</v>
      </c>
      <c r="D278" t="s">
        <v>2413</v>
      </c>
      <c r="E278" t="s">
        <v>2414</v>
      </c>
      <c r="F278" t="s">
        <v>2415</v>
      </c>
      <c r="G278" t="s">
        <v>2416</v>
      </c>
      <c r="I278" t="str">
        <f t="shared" si="20"/>
        <v>pos_trend</v>
      </c>
      <c r="J278">
        <f t="shared" si="21"/>
        <v>155690000</v>
      </c>
      <c r="K278">
        <f t="shared" si="22"/>
        <v>170320000</v>
      </c>
      <c r="L278">
        <f t="shared" si="23"/>
        <v>189370000</v>
      </c>
      <c r="M278">
        <f t="shared" si="24"/>
        <v>204040000</v>
      </c>
      <c r="N278">
        <f t="shared" si="25"/>
        <v>223880000</v>
      </c>
    </row>
    <row r="279" spans="1:14" x14ac:dyDescent="0.3">
      <c r="A279" s="1">
        <v>32</v>
      </c>
      <c r="B279" t="s">
        <v>796</v>
      </c>
      <c r="C279" t="s">
        <v>2417</v>
      </c>
      <c r="D279" t="s">
        <v>2418</v>
      </c>
      <c r="E279" t="s">
        <v>2419</v>
      </c>
      <c r="F279" t="s">
        <v>2420</v>
      </c>
      <c r="G279" t="s">
        <v>2421</v>
      </c>
      <c r="I279" t="str">
        <f t="shared" si="20"/>
        <v>N/A</v>
      </c>
      <c r="J279" t="str">
        <f t="shared" si="21"/>
        <v>(1.23M)</v>
      </c>
      <c r="K279" t="str">
        <f t="shared" si="22"/>
        <v>(1.08M)</v>
      </c>
      <c r="L279" t="str">
        <f t="shared" si="23"/>
        <v>(922,000)</v>
      </c>
      <c r="M279" t="str">
        <f t="shared" si="24"/>
        <v>(768,000)</v>
      </c>
      <c r="N279" t="str">
        <f t="shared" si="25"/>
        <v>(614,000)</v>
      </c>
    </row>
    <row r="280" spans="1:14" x14ac:dyDescent="0.3">
      <c r="A280" s="1">
        <v>33</v>
      </c>
      <c r="B280" t="s">
        <v>797</v>
      </c>
      <c r="C280" t="s">
        <v>2422</v>
      </c>
      <c r="D280" t="s">
        <v>2423</v>
      </c>
      <c r="E280" t="s">
        <v>2424</v>
      </c>
      <c r="F280" t="s">
        <v>2425</v>
      </c>
      <c r="G280" t="s">
        <v>2426</v>
      </c>
      <c r="I280" t="str">
        <f t="shared" si="20"/>
        <v>N/A</v>
      </c>
      <c r="J280">
        <f t="shared" si="21"/>
        <v>1580000</v>
      </c>
      <c r="K280">
        <f t="shared" si="22"/>
        <v>1760000</v>
      </c>
      <c r="L280" t="str">
        <f t="shared" si="23"/>
        <v>35000</v>
      </c>
      <c r="M280" t="str">
        <f t="shared" si="24"/>
        <v>(812,000)</v>
      </c>
      <c r="N280" t="str">
        <f t="shared" si="25"/>
        <v>(1.14M)</v>
      </c>
    </row>
    <row r="281" spans="1:14" x14ac:dyDescent="0.3">
      <c r="A281" s="1">
        <v>34</v>
      </c>
      <c r="B281" t="s">
        <v>803</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35</v>
      </c>
      <c r="B282" t="s">
        <v>804</v>
      </c>
      <c r="C282" t="s">
        <v>332</v>
      </c>
      <c r="D282" t="s">
        <v>332</v>
      </c>
      <c r="E282" t="s">
        <v>332</v>
      </c>
      <c r="F282" t="s">
        <v>332</v>
      </c>
      <c r="G282" t="s">
        <v>332</v>
      </c>
      <c r="I282" t="str">
        <f t="shared" si="20"/>
        <v>N/A</v>
      </c>
      <c r="J282" t="str">
        <f t="shared" si="21"/>
        <v>N/A</v>
      </c>
      <c r="K282" t="str">
        <f t="shared" si="22"/>
        <v>N/A</v>
      </c>
      <c r="L282" t="str">
        <f t="shared" si="23"/>
        <v>N/A</v>
      </c>
      <c r="M282" t="str">
        <f t="shared" si="24"/>
        <v>N/A</v>
      </c>
      <c r="N282" t="str">
        <f t="shared" si="25"/>
        <v>N/A</v>
      </c>
    </row>
    <row r="283" spans="1:14" x14ac:dyDescent="0.3">
      <c r="A283" s="1">
        <v>36</v>
      </c>
      <c r="B283" t="s">
        <v>805</v>
      </c>
      <c r="C283" t="s">
        <v>2427</v>
      </c>
      <c r="D283" t="s">
        <v>2428</v>
      </c>
      <c r="E283" t="s">
        <v>2429</v>
      </c>
      <c r="F283" t="s">
        <v>2430</v>
      </c>
      <c r="G283" t="s">
        <v>2431</v>
      </c>
      <c r="I283" t="str">
        <f t="shared" si="20"/>
        <v>neg_trend</v>
      </c>
      <c r="J283" t="str">
        <f t="shared" si="21"/>
        <v>(31.46M)</v>
      </c>
      <c r="K283" t="str">
        <f t="shared" si="22"/>
        <v>(31.29M)</v>
      </c>
      <c r="L283" t="str">
        <f t="shared" si="23"/>
        <v>(31.13M)</v>
      </c>
      <c r="M283" t="str">
        <f t="shared" si="24"/>
        <v>(30.95M)</v>
      </c>
      <c r="N283" t="str">
        <f t="shared" si="25"/>
        <v>(20.56M)</v>
      </c>
    </row>
    <row r="284" spans="1:14" x14ac:dyDescent="0.3">
      <c r="A284" s="1">
        <v>37</v>
      </c>
      <c r="B284" t="s">
        <v>809</v>
      </c>
      <c r="C284" t="s">
        <v>2432</v>
      </c>
      <c r="D284" t="s">
        <v>2433</v>
      </c>
      <c r="E284" t="s">
        <v>2434</v>
      </c>
      <c r="F284" t="s">
        <v>2435</v>
      </c>
      <c r="G284" t="s">
        <v>2436</v>
      </c>
      <c r="I284" t="str">
        <f t="shared" si="20"/>
        <v>pos_trend</v>
      </c>
      <c r="J284">
        <f t="shared" si="21"/>
        <v>0.58960000000000001</v>
      </c>
      <c r="K284">
        <f t="shared" si="22"/>
        <v>0.62190000000000001</v>
      </c>
      <c r="L284">
        <f t="shared" si="23"/>
        <v>0.62819999999999998</v>
      </c>
      <c r="M284">
        <f t="shared" si="24"/>
        <v>0.65340000000000009</v>
      </c>
      <c r="N284">
        <f t="shared" si="25"/>
        <v>0.73270000000000002</v>
      </c>
    </row>
    <row r="285" spans="1:14" x14ac:dyDescent="0.3">
      <c r="A285" s="1">
        <v>38</v>
      </c>
      <c r="B285" t="s">
        <v>815</v>
      </c>
      <c r="C285" t="s">
        <v>2402</v>
      </c>
      <c r="D285" t="s">
        <v>2403</v>
      </c>
      <c r="E285" t="s">
        <v>2404</v>
      </c>
      <c r="F285" t="s">
        <v>2405</v>
      </c>
      <c r="G285" t="s">
        <v>2406</v>
      </c>
      <c r="I285" t="str">
        <f t="shared" si="20"/>
        <v>pos_trend</v>
      </c>
      <c r="J285">
        <f t="shared" si="21"/>
        <v>171250000</v>
      </c>
      <c r="K285">
        <f t="shared" si="22"/>
        <v>196560000</v>
      </c>
      <c r="L285">
        <f t="shared" si="23"/>
        <v>214330000</v>
      </c>
      <c r="M285">
        <f t="shared" si="24"/>
        <v>232280000</v>
      </c>
      <c r="N285">
        <f t="shared" si="25"/>
        <v>256209999.99999997</v>
      </c>
    </row>
    <row r="286" spans="1:14" x14ac:dyDescent="0.3">
      <c r="A286" s="1">
        <v>39</v>
      </c>
      <c r="B286" t="s">
        <v>816</v>
      </c>
      <c r="C286" t="s">
        <v>2432</v>
      </c>
      <c r="D286" t="s">
        <v>2433</v>
      </c>
      <c r="E286" t="s">
        <v>2434</v>
      </c>
      <c r="F286" t="s">
        <v>2435</v>
      </c>
      <c r="G286" t="s">
        <v>2436</v>
      </c>
      <c r="I286" t="str">
        <f t="shared" si="20"/>
        <v>pos_trend</v>
      </c>
      <c r="J286">
        <f t="shared" si="21"/>
        <v>0.58960000000000001</v>
      </c>
      <c r="K286">
        <f t="shared" si="22"/>
        <v>0.62190000000000001</v>
      </c>
      <c r="L286">
        <f t="shared" si="23"/>
        <v>0.62819999999999998</v>
      </c>
      <c r="M286">
        <f t="shared" si="24"/>
        <v>0.65340000000000009</v>
      </c>
      <c r="N286">
        <f t="shared" si="25"/>
        <v>0.73270000000000002</v>
      </c>
    </row>
    <row r="287" spans="1:14" x14ac:dyDescent="0.3">
      <c r="A287" s="1">
        <v>40</v>
      </c>
      <c r="B287" t="s">
        <v>817</v>
      </c>
      <c r="C287" t="s">
        <v>332</v>
      </c>
      <c r="D287" t="s">
        <v>332</v>
      </c>
      <c r="E287" t="s">
        <v>332</v>
      </c>
      <c r="F287" t="s">
        <v>332</v>
      </c>
      <c r="G287" t="s">
        <v>332</v>
      </c>
      <c r="I287" t="str">
        <f t="shared" si="20"/>
        <v>N/A</v>
      </c>
      <c r="J287" t="str">
        <f t="shared" si="21"/>
        <v>N/A</v>
      </c>
      <c r="K287" t="str">
        <f t="shared" si="22"/>
        <v>N/A</v>
      </c>
      <c r="L287" t="str">
        <f t="shared" si="23"/>
        <v>N/A</v>
      </c>
      <c r="M287" t="str">
        <f t="shared" si="24"/>
        <v>N/A</v>
      </c>
      <c r="N287" t="str">
        <f t="shared" si="25"/>
        <v>N/A</v>
      </c>
    </row>
    <row r="288" spans="1:14" x14ac:dyDescent="0.3">
      <c r="A288" s="1">
        <v>41</v>
      </c>
      <c r="B288" t="s">
        <v>818</v>
      </c>
      <c r="C288" t="s">
        <v>2402</v>
      </c>
      <c r="D288" t="s">
        <v>2403</v>
      </c>
      <c r="E288" t="s">
        <v>2404</v>
      </c>
      <c r="F288" t="s">
        <v>2405</v>
      </c>
      <c r="G288" t="s">
        <v>2406</v>
      </c>
      <c r="I288" t="str">
        <f t="shared" si="20"/>
        <v>pos_trend</v>
      </c>
      <c r="J288">
        <f t="shared" si="21"/>
        <v>171250000</v>
      </c>
      <c r="K288">
        <f t="shared" si="22"/>
        <v>196560000</v>
      </c>
      <c r="L288">
        <f t="shared" si="23"/>
        <v>214330000</v>
      </c>
      <c r="M288">
        <f t="shared" si="24"/>
        <v>232280000</v>
      </c>
      <c r="N288">
        <f t="shared" si="25"/>
        <v>256209999.99999997</v>
      </c>
    </row>
    <row r="289" spans="1:14" x14ac:dyDescent="0.3">
      <c r="A289" s="1">
        <v>42</v>
      </c>
      <c r="B289" t="s">
        <v>819</v>
      </c>
      <c r="C289" t="s">
        <v>2341</v>
      </c>
      <c r="D289" t="s">
        <v>2342</v>
      </c>
      <c r="E289" t="s">
        <v>2343</v>
      </c>
      <c r="F289" t="s">
        <v>2344</v>
      </c>
      <c r="G289" t="s">
        <v>2345</v>
      </c>
      <c r="I289" t="str">
        <f t="shared" si="20"/>
        <v>N/A</v>
      </c>
      <c r="J289">
        <f t="shared" si="21"/>
        <v>290450000</v>
      </c>
      <c r="K289">
        <f t="shared" si="22"/>
        <v>316060000</v>
      </c>
      <c r="L289">
        <f t="shared" si="23"/>
        <v>341160000</v>
      </c>
      <c r="M289">
        <f t="shared" si="24"/>
        <v>355480000</v>
      </c>
      <c r="N289">
        <f t="shared" si="25"/>
        <v>349700000</v>
      </c>
    </row>
    <row r="290" spans="1:14" x14ac:dyDescent="0.3">
      <c r="I290" t="str">
        <f t="shared" si="20"/>
        <v>N/A</v>
      </c>
      <c r="J290">
        <f t="shared" si="21"/>
        <v>0</v>
      </c>
      <c r="K290">
        <f t="shared" si="22"/>
        <v>0</v>
      </c>
      <c r="L290">
        <f t="shared" si="23"/>
        <v>0</v>
      </c>
      <c r="M290">
        <f t="shared" si="24"/>
        <v>0</v>
      </c>
      <c r="N290">
        <f t="shared" si="25"/>
        <v>0</v>
      </c>
    </row>
    <row r="291" spans="1:14" x14ac:dyDescent="0.3">
      <c r="B291" s="1" t="s">
        <v>319</v>
      </c>
      <c r="C291" s="1" t="s">
        <v>320</v>
      </c>
      <c r="D291" s="1" t="s">
        <v>321</v>
      </c>
      <c r="E291" s="1" t="s">
        <v>322</v>
      </c>
      <c r="F291" s="1" t="s">
        <v>323</v>
      </c>
      <c r="G291" s="1" t="s">
        <v>324</v>
      </c>
      <c r="H291" s="1" t="s">
        <v>325</v>
      </c>
      <c r="I291" t="str">
        <f t="shared" si="20"/>
        <v>pos_trend</v>
      </c>
      <c r="J291" t="str">
        <f t="shared" si="21"/>
        <v>2012</v>
      </c>
      <c r="K291" t="str">
        <f t="shared" si="22"/>
        <v>2013</v>
      </c>
      <c r="L291" t="str">
        <f t="shared" si="23"/>
        <v>2014</v>
      </c>
      <c r="M291" t="str">
        <f t="shared" si="24"/>
        <v>2015</v>
      </c>
      <c r="N291" t="str">
        <f t="shared" si="25"/>
        <v>2016</v>
      </c>
    </row>
    <row r="292" spans="1:14" x14ac:dyDescent="0.3">
      <c r="A292" s="1">
        <v>0</v>
      </c>
      <c r="B292" t="s">
        <v>820</v>
      </c>
      <c r="C292" t="s">
        <v>2194</v>
      </c>
      <c r="D292" t="s">
        <v>2195</v>
      </c>
      <c r="E292" t="s">
        <v>2196</v>
      </c>
      <c r="F292" t="s">
        <v>387</v>
      </c>
      <c r="G292" t="s">
        <v>2197</v>
      </c>
      <c r="I292" t="str">
        <f t="shared" si="20"/>
        <v>N/A</v>
      </c>
      <c r="J292">
        <f t="shared" si="21"/>
        <v>28030000</v>
      </c>
      <c r="K292">
        <f t="shared" si="22"/>
        <v>24620000</v>
      </c>
      <c r="L292">
        <f t="shared" si="23"/>
        <v>29680000</v>
      </c>
      <c r="M292">
        <f t="shared" si="24"/>
        <v>25940000</v>
      </c>
      <c r="N292">
        <f t="shared" si="25"/>
        <v>32299999.999999996</v>
      </c>
    </row>
    <row r="293" spans="1:14" x14ac:dyDescent="0.3">
      <c r="A293" s="1">
        <v>1</v>
      </c>
      <c r="B293" t="s">
        <v>489</v>
      </c>
      <c r="C293" t="s">
        <v>332</v>
      </c>
      <c r="D293" t="s">
        <v>2198</v>
      </c>
      <c r="E293" t="s">
        <v>2199</v>
      </c>
      <c r="F293" t="s">
        <v>2200</v>
      </c>
      <c r="G293" t="s">
        <v>2201</v>
      </c>
      <c r="I293" t="str">
        <f t="shared" si="20"/>
        <v>N/A</v>
      </c>
      <c r="J293" t="str">
        <f t="shared" si="21"/>
        <v>N/A</v>
      </c>
      <c r="K293">
        <f t="shared" si="22"/>
        <v>-0.12180000000000001</v>
      </c>
      <c r="L293">
        <f t="shared" si="23"/>
        <v>0.2056</v>
      </c>
      <c r="M293">
        <f t="shared" si="24"/>
        <v>-0.126</v>
      </c>
      <c r="N293">
        <f t="shared" si="25"/>
        <v>0.24510000000000001</v>
      </c>
    </row>
    <row r="294" spans="1:14" x14ac:dyDescent="0.3">
      <c r="A294" s="1">
        <v>2</v>
      </c>
      <c r="B294" t="s">
        <v>821</v>
      </c>
      <c r="C294" t="s">
        <v>2107</v>
      </c>
      <c r="D294" t="s">
        <v>2108</v>
      </c>
      <c r="E294" t="s">
        <v>2109</v>
      </c>
      <c r="F294" t="s">
        <v>2110</v>
      </c>
      <c r="G294" t="s">
        <v>2111</v>
      </c>
      <c r="I294" t="str">
        <f t="shared" si="20"/>
        <v>pos_trend</v>
      </c>
      <c r="J294">
        <f t="shared" si="21"/>
        <v>12050000</v>
      </c>
      <c r="K294">
        <f t="shared" si="22"/>
        <v>13490000</v>
      </c>
      <c r="L294">
        <f t="shared" si="23"/>
        <v>15660000</v>
      </c>
      <c r="M294">
        <f t="shared" si="24"/>
        <v>20600000</v>
      </c>
      <c r="N294">
        <f t="shared" si="25"/>
        <v>22440000</v>
      </c>
    </row>
    <row r="295" spans="1:14" x14ac:dyDescent="0.3">
      <c r="A295" s="1">
        <v>3</v>
      </c>
      <c r="B295" t="s">
        <v>822</v>
      </c>
      <c r="C295" t="s">
        <v>716</v>
      </c>
      <c r="D295" t="s">
        <v>2112</v>
      </c>
      <c r="E295" t="s">
        <v>2113</v>
      </c>
      <c r="F295" t="s">
        <v>2114</v>
      </c>
      <c r="G295" t="s">
        <v>2115</v>
      </c>
      <c r="I295" t="str">
        <f t="shared" si="20"/>
        <v>pos_trend</v>
      </c>
      <c r="J295">
        <f t="shared" si="21"/>
        <v>7590000</v>
      </c>
      <c r="K295">
        <f t="shared" si="22"/>
        <v>8510000</v>
      </c>
      <c r="L295">
        <f t="shared" si="23"/>
        <v>8890000</v>
      </c>
      <c r="M295">
        <f t="shared" si="24"/>
        <v>9990000</v>
      </c>
      <c r="N295">
        <f t="shared" si="25"/>
        <v>10720000</v>
      </c>
    </row>
    <row r="296" spans="1:14" x14ac:dyDescent="0.3">
      <c r="A296" s="1">
        <v>4</v>
      </c>
      <c r="B296" t="s">
        <v>823</v>
      </c>
      <c r="C296" t="s">
        <v>2116</v>
      </c>
      <c r="D296" t="s">
        <v>2117</v>
      </c>
      <c r="E296" t="s">
        <v>2118</v>
      </c>
      <c r="F296" t="s">
        <v>2119</v>
      </c>
      <c r="G296" t="s">
        <v>723</v>
      </c>
      <c r="I296" t="str">
        <f t="shared" si="20"/>
        <v>pos_trend</v>
      </c>
      <c r="J296">
        <f t="shared" si="21"/>
        <v>4470000</v>
      </c>
      <c r="K296">
        <f t="shared" si="22"/>
        <v>4980000</v>
      </c>
      <c r="L296">
        <f t="shared" si="23"/>
        <v>6770000</v>
      </c>
      <c r="M296">
        <f t="shared" si="24"/>
        <v>10610000</v>
      </c>
      <c r="N296">
        <f t="shared" si="25"/>
        <v>11730000</v>
      </c>
    </row>
    <row r="297" spans="1:14" x14ac:dyDescent="0.3">
      <c r="A297" s="1">
        <v>5</v>
      </c>
      <c r="B297" t="s">
        <v>824</v>
      </c>
      <c r="C297" t="s">
        <v>2437</v>
      </c>
      <c r="D297" t="s">
        <v>2438</v>
      </c>
      <c r="E297" t="s">
        <v>945</v>
      </c>
      <c r="F297" t="s">
        <v>2439</v>
      </c>
      <c r="G297" t="s">
        <v>2440</v>
      </c>
      <c r="I297" t="str">
        <f t="shared" si="20"/>
        <v>N/A</v>
      </c>
      <c r="J297" t="str">
        <f t="shared" si="21"/>
        <v>(551,000)</v>
      </c>
      <c r="K297">
        <f t="shared" si="22"/>
        <v>1460000</v>
      </c>
      <c r="L297" t="str">
        <f t="shared" si="23"/>
        <v>(1.33M)</v>
      </c>
      <c r="M297" t="str">
        <f t="shared" si="24"/>
        <v>(3.02M)</v>
      </c>
      <c r="N297" t="str">
        <f t="shared" si="25"/>
        <v>710000</v>
      </c>
    </row>
    <row r="298" spans="1:14" x14ac:dyDescent="0.3">
      <c r="A298" s="1">
        <v>6</v>
      </c>
      <c r="B298" t="s">
        <v>738</v>
      </c>
      <c r="C298" t="s">
        <v>2437</v>
      </c>
      <c r="D298" t="s">
        <v>2438</v>
      </c>
      <c r="E298" t="s">
        <v>945</v>
      </c>
      <c r="F298" t="s">
        <v>2439</v>
      </c>
      <c r="G298" t="s">
        <v>2440</v>
      </c>
      <c r="I298" t="str">
        <f t="shared" si="20"/>
        <v>N/A</v>
      </c>
      <c r="J298" t="str">
        <f t="shared" si="21"/>
        <v>(551,000)</v>
      </c>
      <c r="K298">
        <f t="shared" si="22"/>
        <v>1460000</v>
      </c>
      <c r="L298" t="str">
        <f t="shared" si="23"/>
        <v>(1.33M)</v>
      </c>
      <c r="M298" t="str">
        <f t="shared" si="24"/>
        <v>(3.02M)</v>
      </c>
      <c r="N298" t="str">
        <f t="shared" si="25"/>
        <v>710000</v>
      </c>
    </row>
    <row r="299" spans="1:14" x14ac:dyDescent="0.3">
      <c r="A299" s="1">
        <v>7</v>
      </c>
      <c r="B299" t="s">
        <v>829</v>
      </c>
      <c r="C299" t="s">
        <v>332</v>
      </c>
      <c r="D299" t="s">
        <v>332</v>
      </c>
      <c r="E299" t="s">
        <v>332</v>
      </c>
      <c r="F299" t="s">
        <v>332</v>
      </c>
      <c r="G299" t="s">
        <v>332</v>
      </c>
      <c r="I299" t="str">
        <f t="shared" si="20"/>
        <v>N/A</v>
      </c>
      <c r="J299" t="str">
        <f t="shared" si="21"/>
        <v>N/A</v>
      </c>
      <c r="K299" t="str">
        <f t="shared" si="22"/>
        <v>N/A</v>
      </c>
      <c r="L299" t="str">
        <f t="shared" si="23"/>
        <v>N/A</v>
      </c>
      <c r="M299" t="str">
        <f t="shared" si="24"/>
        <v>N/A</v>
      </c>
      <c r="N299" t="str">
        <f t="shared" si="25"/>
        <v>N/A</v>
      </c>
    </row>
    <row r="300" spans="1:14" x14ac:dyDescent="0.3">
      <c r="A300" s="1">
        <v>8</v>
      </c>
      <c r="B300" t="s">
        <v>830</v>
      </c>
      <c r="C300" t="s">
        <v>2441</v>
      </c>
      <c r="D300" t="s">
        <v>2374</v>
      </c>
      <c r="E300" t="s">
        <v>2442</v>
      </c>
      <c r="F300" t="s">
        <v>2443</v>
      </c>
      <c r="G300" t="s">
        <v>351</v>
      </c>
      <c r="I300" t="str">
        <f t="shared" si="20"/>
        <v>N/A</v>
      </c>
      <c r="J300" t="str">
        <f t="shared" si="21"/>
        <v>291000</v>
      </c>
      <c r="K300">
        <f t="shared" si="22"/>
        <v>2780000</v>
      </c>
      <c r="L300">
        <f t="shared" si="23"/>
        <v>5870000</v>
      </c>
      <c r="M300">
        <f t="shared" si="24"/>
        <v>2800000</v>
      </c>
      <c r="N300">
        <f t="shared" si="25"/>
        <v>1200000</v>
      </c>
    </row>
    <row r="301" spans="1:14" x14ac:dyDescent="0.3">
      <c r="A301" s="1">
        <v>9</v>
      </c>
      <c r="B301" t="s">
        <v>836</v>
      </c>
      <c r="C301" t="s">
        <v>2444</v>
      </c>
      <c r="D301" t="s">
        <v>2445</v>
      </c>
      <c r="E301" t="s">
        <v>2446</v>
      </c>
      <c r="F301" t="s">
        <v>2447</v>
      </c>
      <c r="G301" t="s">
        <v>2247</v>
      </c>
      <c r="I301" t="str">
        <f t="shared" si="20"/>
        <v>N/A</v>
      </c>
      <c r="J301">
        <f t="shared" si="21"/>
        <v>39830000</v>
      </c>
      <c r="K301">
        <f t="shared" si="22"/>
        <v>42350000</v>
      </c>
      <c r="L301">
        <f t="shared" si="23"/>
        <v>49870000</v>
      </c>
      <c r="M301">
        <f t="shared" si="24"/>
        <v>46320000</v>
      </c>
      <c r="N301">
        <f t="shared" si="25"/>
        <v>56640000</v>
      </c>
    </row>
    <row r="302" spans="1:14" x14ac:dyDescent="0.3">
      <c r="A302" s="1">
        <v>10</v>
      </c>
      <c r="B302" t="s">
        <v>842</v>
      </c>
      <c r="C302" t="s">
        <v>332</v>
      </c>
      <c r="D302" t="s">
        <v>332</v>
      </c>
      <c r="E302" t="s">
        <v>332</v>
      </c>
      <c r="F302" t="s">
        <v>332</v>
      </c>
      <c r="G302" t="s">
        <v>332</v>
      </c>
      <c r="I302" t="str">
        <f t="shared" si="20"/>
        <v>N/A</v>
      </c>
      <c r="J302" t="str">
        <f t="shared" si="21"/>
        <v>N/A</v>
      </c>
      <c r="K302" t="str">
        <f t="shared" si="22"/>
        <v>N/A</v>
      </c>
      <c r="L302" t="str">
        <f t="shared" si="23"/>
        <v>N/A</v>
      </c>
      <c r="M302" t="str">
        <f t="shared" si="24"/>
        <v>N/A</v>
      </c>
      <c r="N302" t="str">
        <f t="shared" si="25"/>
        <v>N/A</v>
      </c>
    </row>
    <row r="303" spans="1:14" x14ac:dyDescent="0.3">
      <c r="A303" s="1">
        <v>11</v>
      </c>
      <c r="B303" t="s">
        <v>843</v>
      </c>
      <c r="C303" t="s">
        <v>2448</v>
      </c>
      <c r="D303" t="s">
        <v>2449</v>
      </c>
      <c r="E303" t="s">
        <v>2450</v>
      </c>
      <c r="F303" t="s">
        <v>2451</v>
      </c>
      <c r="G303" t="s">
        <v>2452</v>
      </c>
      <c r="I303" t="str">
        <f t="shared" si="20"/>
        <v>N/A</v>
      </c>
      <c r="J303" t="str">
        <f t="shared" si="21"/>
        <v>(5.02M)</v>
      </c>
      <c r="K303" t="str">
        <f t="shared" si="22"/>
        <v>(7.54M)</v>
      </c>
      <c r="L303" t="str">
        <f t="shared" si="23"/>
        <v>(14.14M)</v>
      </c>
      <c r="M303" t="str">
        <f t="shared" si="24"/>
        <v>(10.49M)</v>
      </c>
      <c r="N303" t="str">
        <f t="shared" si="25"/>
        <v>(459,000)</v>
      </c>
    </row>
    <row r="304" spans="1:14" x14ac:dyDescent="0.3">
      <c r="A304" s="1">
        <v>12</v>
      </c>
      <c r="B304" t="s">
        <v>849</v>
      </c>
      <c r="C304" t="s">
        <v>2453</v>
      </c>
      <c r="D304" t="s">
        <v>2454</v>
      </c>
      <c r="E304" t="s">
        <v>2455</v>
      </c>
      <c r="F304" t="s">
        <v>2456</v>
      </c>
      <c r="G304" t="s">
        <v>850</v>
      </c>
      <c r="I304" t="str">
        <f t="shared" si="20"/>
        <v>N/A</v>
      </c>
      <c r="J304" t="str">
        <f t="shared" si="21"/>
        <v>812000</v>
      </c>
      <c r="K304" t="str">
        <f t="shared" si="22"/>
        <v>(3.99M)</v>
      </c>
      <c r="L304" t="str">
        <f t="shared" si="23"/>
        <v>(997,000)</v>
      </c>
      <c r="M304" t="str">
        <f t="shared" si="24"/>
        <v>(5.51M)</v>
      </c>
      <c r="N304" t="str">
        <f t="shared" si="25"/>
        <v>(3.56M)</v>
      </c>
    </row>
    <row r="305" spans="1:14" x14ac:dyDescent="0.3">
      <c r="A305" s="1">
        <v>13</v>
      </c>
      <c r="B305" t="s">
        <v>702</v>
      </c>
      <c r="C305" t="s">
        <v>332</v>
      </c>
      <c r="D305" t="s">
        <v>332</v>
      </c>
      <c r="E305" t="s">
        <v>332</v>
      </c>
      <c r="F305" t="s">
        <v>332</v>
      </c>
      <c r="G305" t="s">
        <v>332</v>
      </c>
      <c r="I305" t="str">
        <f t="shared" si="20"/>
        <v>N/A</v>
      </c>
      <c r="J305" t="str">
        <f t="shared" si="21"/>
        <v>N/A</v>
      </c>
      <c r="K305" t="str">
        <f t="shared" si="22"/>
        <v>N/A</v>
      </c>
      <c r="L305" t="str">
        <f t="shared" si="23"/>
        <v>N/A</v>
      </c>
      <c r="M305" t="str">
        <f t="shared" si="24"/>
        <v>N/A</v>
      </c>
      <c r="N305" t="str">
        <f t="shared" si="25"/>
        <v>N/A</v>
      </c>
    </row>
    <row r="306" spans="1:14" x14ac:dyDescent="0.3">
      <c r="A306" s="1">
        <v>14</v>
      </c>
      <c r="B306" t="s">
        <v>860</v>
      </c>
      <c r="C306" t="s">
        <v>941</v>
      </c>
      <c r="D306" t="s">
        <v>2457</v>
      </c>
      <c r="E306" t="s">
        <v>2458</v>
      </c>
      <c r="F306" t="s">
        <v>2459</v>
      </c>
      <c r="G306" t="s">
        <v>2460</v>
      </c>
      <c r="I306" t="str">
        <f t="shared" si="20"/>
        <v>N/A</v>
      </c>
      <c r="J306" t="str">
        <f t="shared" si="21"/>
        <v>(1.09M)</v>
      </c>
      <c r="K306" t="str">
        <f t="shared" si="22"/>
        <v>(3.79M)</v>
      </c>
      <c r="L306" t="str">
        <f t="shared" si="23"/>
        <v>(6.2M)</v>
      </c>
      <c r="M306">
        <f t="shared" si="24"/>
        <v>2140000</v>
      </c>
      <c r="N306">
        <f t="shared" si="25"/>
        <v>2150000</v>
      </c>
    </row>
    <row r="307" spans="1:14" x14ac:dyDescent="0.3">
      <c r="A307" s="1">
        <v>15</v>
      </c>
      <c r="B307" t="s">
        <v>866</v>
      </c>
      <c r="C307" t="s">
        <v>2461</v>
      </c>
      <c r="D307" t="s">
        <v>2462</v>
      </c>
      <c r="E307" t="s">
        <v>2463</v>
      </c>
      <c r="F307" t="s">
        <v>2464</v>
      </c>
      <c r="G307" t="s">
        <v>2465</v>
      </c>
      <c r="I307" t="str">
        <f t="shared" si="20"/>
        <v>pos_trend</v>
      </c>
      <c r="J307">
        <f t="shared" si="21"/>
        <v>34800000</v>
      </c>
      <c r="K307">
        <f t="shared" si="22"/>
        <v>34820000</v>
      </c>
      <c r="L307">
        <f t="shared" si="23"/>
        <v>35740000</v>
      </c>
      <c r="M307">
        <f t="shared" si="24"/>
        <v>35830000</v>
      </c>
      <c r="N307">
        <f t="shared" si="25"/>
        <v>56190000</v>
      </c>
    </row>
    <row r="308" spans="1:14" x14ac:dyDescent="0.3">
      <c r="A308" s="1">
        <v>16</v>
      </c>
      <c r="B308" t="s">
        <v>870</v>
      </c>
      <c r="C308" t="s">
        <v>332</v>
      </c>
      <c r="D308" t="s">
        <v>2466</v>
      </c>
      <c r="E308" t="s">
        <v>2467</v>
      </c>
      <c r="F308" t="s">
        <v>2468</v>
      </c>
      <c r="G308" t="s">
        <v>2469</v>
      </c>
      <c r="I308" t="str">
        <f t="shared" si="20"/>
        <v>N/A</v>
      </c>
      <c r="J308" t="str">
        <f t="shared" si="21"/>
        <v>N/A</v>
      </c>
      <c r="K308">
        <f t="shared" si="22"/>
        <v>5.0000000000000001E-4</v>
      </c>
      <c r="L308">
        <f t="shared" si="23"/>
        <v>2.63E-2</v>
      </c>
      <c r="M308">
        <f t="shared" si="24"/>
        <v>2.7000000000000001E-3</v>
      </c>
      <c r="N308">
        <f t="shared" si="25"/>
        <v>0.56810000000000005</v>
      </c>
    </row>
    <row r="309" spans="1:14" x14ac:dyDescent="0.3">
      <c r="A309" s="1">
        <v>17</v>
      </c>
      <c r="B309" t="s">
        <v>875</v>
      </c>
      <c r="C309" t="s">
        <v>2470</v>
      </c>
      <c r="D309" t="s">
        <v>2471</v>
      </c>
      <c r="E309" t="s">
        <v>2472</v>
      </c>
      <c r="F309" t="s">
        <v>2473</v>
      </c>
      <c r="G309" t="s">
        <v>2474</v>
      </c>
      <c r="I309" t="str">
        <f t="shared" si="20"/>
        <v>N/A</v>
      </c>
      <c r="J309">
        <f t="shared" si="21"/>
        <v>0.10890000000000001</v>
      </c>
      <c r="K309">
        <f t="shared" si="22"/>
        <v>0.1042</v>
      </c>
      <c r="L309">
        <f t="shared" si="23"/>
        <v>9.8000000000000004E-2</v>
      </c>
      <c r="M309">
        <f t="shared" si="24"/>
        <v>9.4899999999999998E-2</v>
      </c>
      <c r="N309">
        <f t="shared" si="25"/>
        <v>0.14269999999999999</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881</v>
      </c>
      <c r="C312" t="s">
        <v>2475</v>
      </c>
      <c r="D312" t="s">
        <v>2476</v>
      </c>
      <c r="E312" t="s">
        <v>2477</v>
      </c>
      <c r="F312" t="s">
        <v>2478</v>
      </c>
      <c r="G312" t="s">
        <v>2479</v>
      </c>
      <c r="I312" t="str">
        <f t="shared" si="20"/>
        <v>N/A</v>
      </c>
      <c r="J312" t="str">
        <f t="shared" si="21"/>
        <v>(8.2M)</v>
      </c>
      <c r="K312" t="str">
        <f t="shared" si="22"/>
        <v>(14.31M)</v>
      </c>
      <c r="L312" t="str">
        <f t="shared" si="23"/>
        <v>(12.33M)</v>
      </c>
      <c r="M312" t="str">
        <f t="shared" si="24"/>
        <v>(19.77M)</v>
      </c>
      <c r="N312" t="str">
        <f t="shared" si="25"/>
        <v>(10.6M)</v>
      </c>
    </row>
    <row r="313" spans="1:14" x14ac:dyDescent="0.3">
      <c r="A313" s="1">
        <v>1</v>
      </c>
      <c r="B313" t="s">
        <v>887</v>
      </c>
      <c r="C313" t="s">
        <v>2475</v>
      </c>
      <c r="D313" t="s">
        <v>2476</v>
      </c>
      <c r="E313" t="s">
        <v>2477</v>
      </c>
      <c r="F313" t="s">
        <v>2478</v>
      </c>
      <c r="G313" t="s">
        <v>2479</v>
      </c>
      <c r="I313" t="str">
        <f t="shared" si="20"/>
        <v>N/A</v>
      </c>
      <c r="J313" t="str">
        <f t="shared" si="21"/>
        <v>(8.2M)</v>
      </c>
      <c r="K313" t="str">
        <f t="shared" si="22"/>
        <v>(14.31M)</v>
      </c>
      <c r="L313" t="str">
        <f t="shared" si="23"/>
        <v>(12.33M)</v>
      </c>
      <c r="M313" t="str">
        <f t="shared" si="24"/>
        <v>(19.77M)</v>
      </c>
      <c r="N313" t="str">
        <f t="shared" si="25"/>
        <v>(10.6M)</v>
      </c>
    </row>
    <row r="314" spans="1:14" x14ac:dyDescent="0.3">
      <c r="A314" s="1">
        <v>2</v>
      </c>
      <c r="B314" t="s">
        <v>893</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899</v>
      </c>
      <c r="C315" t="s">
        <v>332</v>
      </c>
      <c r="D315" t="s">
        <v>2480</v>
      </c>
      <c r="E315" t="s">
        <v>2481</v>
      </c>
      <c r="F315" t="s">
        <v>2482</v>
      </c>
      <c r="G315" t="s">
        <v>2483</v>
      </c>
      <c r="I315" t="str">
        <f t="shared" si="20"/>
        <v>N/A</v>
      </c>
      <c r="J315" t="str">
        <f t="shared" si="21"/>
        <v>N/A</v>
      </c>
      <c r="K315">
        <f t="shared" si="22"/>
        <v>-0.74480000000000002</v>
      </c>
      <c r="L315">
        <f t="shared" si="23"/>
        <v>0.13830000000000001</v>
      </c>
      <c r="M315">
        <f t="shared" si="24"/>
        <v>-0.6028</v>
      </c>
      <c r="N315">
        <f t="shared" si="25"/>
        <v>0.46390000000000003</v>
      </c>
    </row>
    <row r="316" spans="1:14" x14ac:dyDescent="0.3">
      <c r="A316" s="1">
        <v>4</v>
      </c>
      <c r="B316" t="s">
        <v>904</v>
      </c>
      <c r="C316" t="s">
        <v>2484</v>
      </c>
      <c r="D316" t="s">
        <v>2485</v>
      </c>
      <c r="E316" t="s">
        <v>2486</v>
      </c>
      <c r="F316" t="s">
        <v>2487</v>
      </c>
      <c r="G316" t="s">
        <v>2488</v>
      </c>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-2.5700000000000001E-2</v>
      </c>
      <c r="K316">
        <f t="shared" ref="K316:K379" si="28">IF(TRIM(D316)="-", "N/A", IF(RIGHT(D316,1)="M",1000000*VALUE(LEFT(D316,LEN(D316)-1)),IF(RIGHT(D316,1)="B",1000000000*VALUE(LEFT(D316,LEN(D316)-1)),IF(RIGHT(D316,1)="%",0.01*VALUE(LEFT(D316,LEN(D316)-1)),D316))))</f>
        <v>-4.2800000000000005E-2</v>
      </c>
      <c r="L316">
        <f t="shared" ref="L316:L379" si="29">IF(TRIM(E316)="-", "N/A", IF(RIGHT(E316,1)="M",1000000*VALUE(LEFT(E316,LEN(E316)-1)),IF(RIGHT(E316,1)="B",1000000000*VALUE(LEFT(E316,LEN(E316)-1)),IF(RIGHT(E316,1)="%",0.01*VALUE(LEFT(E316,LEN(E316)-1)),E316))))</f>
        <v>-3.3799999999999997E-2</v>
      </c>
      <c r="M316">
        <f t="shared" ref="M316:M379" si="30">IF(TRIM(F316)="-", "N/A", IF(RIGHT(F316,1)="M",1000000*VALUE(LEFT(F316,LEN(F316)-1)),IF(RIGHT(F316,1)="B",1000000000*VALUE(LEFT(F316,LEN(F316)-1)),IF(RIGHT(F316,1)="%",0.01*VALUE(LEFT(F316,LEN(F316)-1)),F316))))</f>
        <v>-5.2300000000000006E-2</v>
      </c>
      <c r="N316">
        <f t="shared" ref="N316:N379" si="31">IF(TRIM(G316)="-", "N/A", IF(RIGHT(G316,1)="M",1000000*VALUE(LEFT(G316,LEN(G316)-1)),IF(RIGHT(G316,1)="B",1000000000*VALUE(LEFT(G316,LEN(G316)-1)),IF(RIGHT(G316,1)="%",0.01*VALUE(LEFT(G316,LEN(G316)-1)),G316))))</f>
        <v>-2.69E-2</v>
      </c>
    </row>
    <row r="317" spans="1:14" x14ac:dyDescent="0.3">
      <c r="A317" s="1">
        <v>5</v>
      </c>
      <c r="B317" t="s">
        <v>910</v>
      </c>
      <c r="C317" t="s">
        <v>2489</v>
      </c>
      <c r="D317" t="s">
        <v>2490</v>
      </c>
      <c r="E317" t="s">
        <v>2491</v>
      </c>
      <c r="F317" t="s">
        <v>927</v>
      </c>
      <c r="G317" t="s">
        <v>2492</v>
      </c>
      <c r="I317" t="str">
        <f t="shared" si="26"/>
        <v>N/A</v>
      </c>
      <c r="J317" t="str">
        <f t="shared" si="27"/>
        <v>(51.52M)</v>
      </c>
      <c r="K317" t="str">
        <f t="shared" si="28"/>
        <v>(15.4M)</v>
      </c>
      <c r="L317" t="str">
        <f t="shared" si="29"/>
        <v>(20.83M)</v>
      </c>
      <c r="M317" t="str">
        <f t="shared" si="30"/>
        <v>(1.91M)</v>
      </c>
      <c r="N317" t="str">
        <f t="shared" si="31"/>
        <v>(1.8M)</v>
      </c>
    </row>
    <row r="318" spans="1:14" x14ac:dyDescent="0.3">
      <c r="A318" s="1">
        <v>6</v>
      </c>
      <c r="B318" t="s">
        <v>914</v>
      </c>
      <c r="C318" t="s">
        <v>332</v>
      </c>
      <c r="D318" t="s">
        <v>332</v>
      </c>
      <c r="E318" t="s">
        <v>332</v>
      </c>
      <c r="F318" t="s">
        <v>332</v>
      </c>
      <c r="G318" t="s">
        <v>332</v>
      </c>
      <c r="I318" t="str">
        <f t="shared" si="26"/>
        <v>N/A</v>
      </c>
      <c r="J318" t="str">
        <f t="shared" si="27"/>
        <v>N/A</v>
      </c>
      <c r="K318" t="str">
        <f t="shared" si="28"/>
        <v>N/A</v>
      </c>
      <c r="L318" t="str">
        <f t="shared" si="29"/>
        <v>N/A</v>
      </c>
      <c r="M318" t="str">
        <f t="shared" si="30"/>
        <v>N/A</v>
      </c>
      <c r="N318" t="str">
        <f t="shared" si="31"/>
        <v>N/A</v>
      </c>
    </row>
    <row r="319" spans="1:14" x14ac:dyDescent="0.3">
      <c r="A319" s="1">
        <v>7</v>
      </c>
      <c r="B319" t="s">
        <v>917</v>
      </c>
      <c r="C319" t="s">
        <v>332</v>
      </c>
      <c r="D319" t="s">
        <v>332</v>
      </c>
      <c r="E319" t="s">
        <v>332</v>
      </c>
      <c r="F319" t="s">
        <v>332</v>
      </c>
      <c r="G319" t="s">
        <v>332</v>
      </c>
      <c r="I319" t="str">
        <f t="shared" si="26"/>
        <v>N/A</v>
      </c>
      <c r="J319" t="str">
        <f t="shared" si="27"/>
        <v>N/A</v>
      </c>
      <c r="K319" t="str">
        <f t="shared" si="28"/>
        <v>N/A</v>
      </c>
      <c r="L319" t="str">
        <f t="shared" si="29"/>
        <v>N/A</v>
      </c>
      <c r="M319" t="str">
        <f t="shared" si="30"/>
        <v>N/A</v>
      </c>
      <c r="N319" t="str">
        <f t="shared" si="31"/>
        <v>N/A</v>
      </c>
    </row>
    <row r="320" spans="1:14" x14ac:dyDescent="0.3">
      <c r="A320" s="1">
        <v>8</v>
      </c>
      <c r="B320" t="s">
        <v>918</v>
      </c>
      <c r="C320" t="s">
        <v>332</v>
      </c>
      <c r="D320" t="s">
        <v>332</v>
      </c>
      <c r="E320" t="s">
        <v>332</v>
      </c>
      <c r="F320" t="s">
        <v>332</v>
      </c>
      <c r="G320" t="s">
        <v>332</v>
      </c>
      <c r="I320" t="str">
        <f t="shared" si="26"/>
        <v>N/A</v>
      </c>
      <c r="J320" t="str">
        <f t="shared" si="27"/>
        <v>N/A</v>
      </c>
      <c r="K320" t="str">
        <f t="shared" si="28"/>
        <v>N/A</v>
      </c>
      <c r="L320" t="str">
        <f t="shared" si="29"/>
        <v>N/A</v>
      </c>
      <c r="M320" t="str">
        <f t="shared" si="30"/>
        <v>N/A</v>
      </c>
      <c r="N320" t="str">
        <f t="shared" si="31"/>
        <v>N/A</v>
      </c>
    </row>
    <row r="321" spans="1:14" x14ac:dyDescent="0.3">
      <c r="A321" s="1">
        <v>9</v>
      </c>
      <c r="B321" t="s">
        <v>919</v>
      </c>
      <c r="C321" t="s">
        <v>332</v>
      </c>
      <c r="D321" t="s">
        <v>332</v>
      </c>
      <c r="E321" t="s">
        <v>332</v>
      </c>
      <c r="F321" t="s">
        <v>332</v>
      </c>
      <c r="G321" t="s">
        <v>332</v>
      </c>
      <c r="I321" t="str">
        <f t="shared" si="26"/>
        <v>N/A</v>
      </c>
      <c r="J321" t="str">
        <f t="shared" si="27"/>
        <v>N/A</v>
      </c>
      <c r="K321" t="str">
        <f t="shared" si="28"/>
        <v>N/A</v>
      </c>
      <c r="L321" t="str">
        <f t="shared" si="29"/>
        <v>N/A</v>
      </c>
      <c r="M321" t="str">
        <f t="shared" si="30"/>
        <v>N/A</v>
      </c>
      <c r="N321" t="str">
        <f t="shared" si="31"/>
        <v>N/A</v>
      </c>
    </row>
    <row r="322" spans="1:14" x14ac:dyDescent="0.3">
      <c r="A322" s="1">
        <v>10</v>
      </c>
      <c r="B322" t="s">
        <v>920</v>
      </c>
      <c r="C322" t="s">
        <v>332</v>
      </c>
      <c r="D322" t="s">
        <v>332</v>
      </c>
      <c r="E322" t="s">
        <v>332</v>
      </c>
      <c r="F322" t="s">
        <v>332</v>
      </c>
      <c r="G322" t="s">
        <v>332</v>
      </c>
      <c r="I322" t="str">
        <f t="shared" si="26"/>
        <v>N/A</v>
      </c>
      <c r="J322" t="str">
        <f t="shared" si="27"/>
        <v>N/A</v>
      </c>
      <c r="K322" t="str">
        <f t="shared" si="28"/>
        <v>N/A</v>
      </c>
      <c r="L322" t="str">
        <f t="shared" si="29"/>
        <v>N/A</v>
      </c>
      <c r="M322" t="str">
        <f t="shared" si="30"/>
        <v>N/A</v>
      </c>
      <c r="N322" t="str">
        <f t="shared" si="31"/>
        <v>N/A</v>
      </c>
    </row>
    <row r="323" spans="1:14" x14ac:dyDescent="0.3">
      <c r="A323" s="1">
        <v>11</v>
      </c>
      <c r="B323" t="s">
        <v>921</v>
      </c>
      <c r="C323" t="s">
        <v>332</v>
      </c>
      <c r="D323" t="s">
        <v>332</v>
      </c>
      <c r="E323" t="s">
        <v>332</v>
      </c>
      <c r="F323" t="s">
        <v>332</v>
      </c>
      <c r="G323" t="s">
        <v>332</v>
      </c>
      <c r="I323" t="str">
        <f t="shared" si="26"/>
        <v>N/A</v>
      </c>
      <c r="J323" t="str">
        <f t="shared" si="27"/>
        <v>N/A</v>
      </c>
      <c r="K323" t="str">
        <f t="shared" si="28"/>
        <v>N/A</v>
      </c>
      <c r="L323" t="str">
        <f t="shared" si="29"/>
        <v>N/A</v>
      </c>
      <c r="M323" t="str">
        <f t="shared" si="30"/>
        <v>N/A</v>
      </c>
      <c r="N323" t="str">
        <f t="shared" si="31"/>
        <v>N/A</v>
      </c>
    </row>
    <row r="324" spans="1:14" x14ac:dyDescent="0.3">
      <c r="A324" s="1">
        <v>12</v>
      </c>
      <c r="B324" t="s">
        <v>923</v>
      </c>
      <c r="C324" t="s">
        <v>2493</v>
      </c>
      <c r="D324" t="s">
        <v>2494</v>
      </c>
      <c r="E324" t="s">
        <v>2495</v>
      </c>
      <c r="F324" t="s">
        <v>2496</v>
      </c>
      <c r="G324" t="s">
        <v>2497</v>
      </c>
      <c r="I324" t="str">
        <f t="shared" si="26"/>
        <v>N/A</v>
      </c>
      <c r="J324" t="str">
        <f t="shared" si="27"/>
        <v>(59.72M)</v>
      </c>
      <c r="K324" t="str">
        <f t="shared" si="28"/>
        <v>(29.71M)</v>
      </c>
      <c r="L324" t="str">
        <f t="shared" si="29"/>
        <v>(33.16M)</v>
      </c>
      <c r="M324" t="str">
        <f t="shared" si="30"/>
        <v>(21.67M)</v>
      </c>
      <c r="N324" t="str">
        <f t="shared" si="31"/>
        <v>(12.4M)</v>
      </c>
    </row>
    <row r="325" spans="1:14" x14ac:dyDescent="0.3">
      <c r="A325" s="1">
        <v>13</v>
      </c>
      <c r="B325" t="s">
        <v>929</v>
      </c>
      <c r="C325" t="s">
        <v>332</v>
      </c>
      <c r="D325" t="s">
        <v>2498</v>
      </c>
      <c r="E325" t="s">
        <v>2499</v>
      </c>
      <c r="F325" t="s">
        <v>2500</v>
      </c>
      <c r="G325" t="s">
        <v>2501</v>
      </c>
      <c r="I325" t="str">
        <f t="shared" si="26"/>
        <v>N/A</v>
      </c>
      <c r="J325" t="str">
        <f t="shared" si="27"/>
        <v>N/A</v>
      </c>
      <c r="K325">
        <f t="shared" si="28"/>
        <v>0.50250000000000006</v>
      </c>
      <c r="L325">
        <f t="shared" si="29"/>
        <v>-0.11609999999999999</v>
      </c>
      <c r="M325">
        <f t="shared" si="30"/>
        <v>0.34639999999999999</v>
      </c>
      <c r="N325">
        <f t="shared" si="31"/>
        <v>0.42799999999999999</v>
      </c>
    </row>
    <row r="326" spans="1:14" x14ac:dyDescent="0.3">
      <c r="A326" s="1">
        <v>14</v>
      </c>
      <c r="B326" t="s">
        <v>934</v>
      </c>
      <c r="C326" t="s">
        <v>2502</v>
      </c>
      <c r="D326" t="s">
        <v>2503</v>
      </c>
      <c r="E326" t="s">
        <v>2504</v>
      </c>
      <c r="F326" t="s">
        <v>2505</v>
      </c>
      <c r="G326" t="s">
        <v>2506</v>
      </c>
      <c r="I326" t="str">
        <f t="shared" si="26"/>
        <v>N/A</v>
      </c>
      <c r="J326">
        <f t="shared" si="27"/>
        <v>-0.18679999999999999</v>
      </c>
      <c r="K326">
        <f t="shared" si="28"/>
        <v>-8.8900000000000007E-2</v>
      </c>
      <c r="L326">
        <f t="shared" si="29"/>
        <v>-9.0899999999999995E-2</v>
      </c>
      <c r="M326">
        <f t="shared" si="30"/>
        <v>-5.7400000000000007E-2</v>
      </c>
      <c r="N326">
        <f t="shared" si="31"/>
        <v>-3.15E-2</v>
      </c>
    </row>
    <row r="327" spans="1:14" x14ac:dyDescent="0.3">
      <c r="I327" t="str">
        <f t="shared" si="26"/>
        <v>N/A</v>
      </c>
      <c r="J327">
        <f t="shared" si="27"/>
        <v>0</v>
      </c>
      <c r="K327">
        <f t="shared" si="28"/>
        <v>0</v>
      </c>
      <c r="L327">
        <f t="shared" si="29"/>
        <v>0</v>
      </c>
      <c r="M327">
        <f t="shared" si="30"/>
        <v>0</v>
      </c>
      <c r="N327">
        <f t="shared" si="31"/>
        <v>0</v>
      </c>
    </row>
    <row r="328" spans="1:14" x14ac:dyDescent="0.3">
      <c r="B328" s="1" t="s">
        <v>384</v>
      </c>
      <c r="C328" s="1" t="s">
        <v>320</v>
      </c>
      <c r="D328" s="1" t="s">
        <v>321</v>
      </c>
      <c r="E328" s="1" t="s">
        <v>322</v>
      </c>
      <c r="F328" s="1" t="s">
        <v>323</v>
      </c>
      <c r="G328" s="1" t="s">
        <v>324</v>
      </c>
      <c r="H328" s="1" t="s">
        <v>325</v>
      </c>
      <c r="I328" t="str">
        <f t="shared" si="26"/>
        <v>pos_trend</v>
      </c>
      <c r="J328" t="str">
        <f t="shared" si="27"/>
        <v>2012</v>
      </c>
      <c r="K328" t="str">
        <f t="shared" si="28"/>
        <v>2013</v>
      </c>
      <c r="L328" t="str">
        <f t="shared" si="29"/>
        <v>2014</v>
      </c>
      <c r="M328" t="str">
        <f t="shared" si="30"/>
        <v>2015</v>
      </c>
      <c r="N328" t="str">
        <f t="shared" si="31"/>
        <v>2016</v>
      </c>
    </row>
    <row r="329" spans="1:14" x14ac:dyDescent="0.3">
      <c r="A329" s="1">
        <v>0</v>
      </c>
      <c r="B329" t="s">
        <v>940</v>
      </c>
      <c r="C329" t="s">
        <v>2507</v>
      </c>
      <c r="D329" t="s">
        <v>2508</v>
      </c>
      <c r="E329" t="s">
        <v>2509</v>
      </c>
      <c r="F329" t="s">
        <v>2510</v>
      </c>
      <c r="G329" t="s">
        <v>2511</v>
      </c>
      <c r="I329" t="str">
        <f t="shared" si="26"/>
        <v>N/A</v>
      </c>
      <c r="J329" t="str">
        <f t="shared" si="27"/>
        <v>(9.51M)</v>
      </c>
      <c r="K329" t="str">
        <f t="shared" si="28"/>
        <v>(10M)</v>
      </c>
      <c r="L329" t="str">
        <f t="shared" si="29"/>
        <v>(10.63M)</v>
      </c>
      <c r="M329" t="str">
        <f t="shared" si="30"/>
        <v>(11.26M)</v>
      </c>
      <c r="N329" t="str">
        <f t="shared" si="31"/>
        <v>(12.46M)</v>
      </c>
    </row>
    <row r="330" spans="1:14" x14ac:dyDescent="0.3">
      <c r="A330" s="1">
        <v>1</v>
      </c>
      <c r="B330" t="s">
        <v>946</v>
      </c>
      <c r="C330" t="s">
        <v>2507</v>
      </c>
      <c r="D330" t="s">
        <v>2508</v>
      </c>
      <c r="E330" t="s">
        <v>2509</v>
      </c>
      <c r="F330" t="s">
        <v>2510</v>
      </c>
      <c r="G330" t="s">
        <v>2511</v>
      </c>
      <c r="I330" t="str">
        <f t="shared" si="26"/>
        <v>N/A</v>
      </c>
      <c r="J330" t="str">
        <f t="shared" si="27"/>
        <v>(9.51M)</v>
      </c>
      <c r="K330" t="str">
        <f t="shared" si="28"/>
        <v>(10M)</v>
      </c>
      <c r="L330" t="str">
        <f t="shared" si="29"/>
        <v>(10.63M)</v>
      </c>
      <c r="M330" t="str">
        <f t="shared" si="30"/>
        <v>(11.26M)</v>
      </c>
      <c r="N330" t="str">
        <f t="shared" si="31"/>
        <v>(12.46M)</v>
      </c>
    </row>
    <row r="331" spans="1:14" x14ac:dyDescent="0.3">
      <c r="A331" s="1">
        <v>2</v>
      </c>
      <c r="B331" t="s">
        <v>501</v>
      </c>
      <c r="C331" t="s">
        <v>332</v>
      </c>
      <c r="D331" t="s">
        <v>332</v>
      </c>
      <c r="E331" t="s">
        <v>332</v>
      </c>
      <c r="F331" t="s">
        <v>332</v>
      </c>
      <c r="G331" t="s">
        <v>332</v>
      </c>
      <c r="I331" t="str">
        <f t="shared" si="26"/>
        <v>N/A</v>
      </c>
      <c r="J331" t="str">
        <f t="shared" si="27"/>
        <v>N/A</v>
      </c>
      <c r="K331" t="str">
        <f t="shared" si="28"/>
        <v>N/A</v>
      </c>
      <c r="L331" t="str">
        <f t="shared" si="29"/>
        <v>N/A</v>
      </c>
      <c r="M331" t="str">
        <f t="shared" si="30"/>
        <v>N/A</v>
      </c>
      <c r="N331" t="str">
        <f t="shared" si="31"/>
        <v>N/A</v>
      </c>
    </row>
    <row r="332" spans="1:14" x14ac:dyDescent="0.3">
      <c r="A332" s="1">
        <v>3</v>
      </c>
      <c r="B332" t="s">
        <v>947</v>
      </c>
      <c r="C332" t="s">
        <v>2512</v>
      </c>
      <c r="D332" t="s">
        <v>2459</v>
      </c>
      <c r="E332" t="s">
        <v>351</v>
      </c>
      <c r="F332" t="s">
        <v>2513</v>
      </c>
      <c r="G332" t="s">
        <v>350</v>
      </c>
      <c r="I332" t="str">
        <f t="shared" si="26"/>
        <v>N/A</v>
      </c>
      <c r="J332" t="str">
        <f t="shared" si="27"/>
        <v>(29.14M)</v>
      </c>
      <c r="K332">
        <f t="shared" si="28"/>
        <v>2140000</v>
      </c>
      <c r="L332">
        <f t="shared" si="29"/>
        <v>1200000</v>
      </c>
      <c r="M332">
        <f t="shared" si="30"/>
        <v>2110000</v>
      </c>
      <c r="N332">
        <f t="shared" si="31"/>
        <v>1090000</v>
      </c>
    </row>
    <row r="333" spans="1:14" x14ac:dyDescent="0.3">
      <c r="A333" s="1">
        <v>4</v>
      </c>
      <c r="B333" t="s">
        <v>953</v>
      </c>
      <c r="C333" t="s">
        <v>2514</v>
      </c>
      <c r="D333" t="s">
        <v>332</v>
      </c>
      <c r="E333" t="s">
        <v>332</v>
      </c>
      <c r="F333" t="s">
        <v>332</v>
      </c>
      <c r="G333" t="s">
        <v>332</v>
      </c>
      <c r="I333" t="str">
        <f t="shared" si="26"/>
        <v>N/A</v>
      </c>
      <c r="J333" t="str">
        <f t="shared" si="27"/>
        <v>(30M)</v>
      </c>
      <c r="K333" t="str">
        <f t="shared" si="28"/>
        <v>N/A</v>
      </c>
      <c r="L333" t="str">
        <f t="shared" si="29"/>
        <v>N/A</v>
      </c>
      <c r="M333" t="str">
        <f t="shared" si="30"/>
        <v>N/A</v>
      </c>
      <c r="N333" t="str">
        <f t="shared" si="31"/>
        <v>N/A</v>
      </c>
    </row>
    <row r="334" spans="1:14" x14ac:dyDescent="0.3">
      <c r="A334" s="1">
        <v>5</v>
      </c>
      <c r="B334" t="s">
        <v>957</v>
      </c>
      <c r="C334" t="s">
        <v>2515</v>
      </c>
      <c r="D334" t="s">
        <v>2459</v>
      </c>
      <c r="E334" t="s">
        <v>351</v>
      </c>
      <c r="F334" t="s">
        <v>2513</v>
      </c>
      <c r="G334" t="s">
        <v>350</v>
      </c>
      <c r="I334" t="str">
        <f t="shared" si="26"/>
        <v>N/A</v>
      </c>
      <c r="J334" t="str">
        <f t="shared" si="27"/>
        <v>859000</v>
      </c>
      <c r="K334">
        <f t="shared" si="28"/>
        <v>2140000</v>
      </c>
      <c r="L334">
        <f t="shared" si="29"/>
        <v>1200000</v>
      </c>
      <c r="M334">
        <f t="shared" si="30"/>
        <v>2110000</v>
      </c>
      <c r="N334">
        <f t="shared" si="31"/>
        <v>1090000</v>
      </c>
    </row>
    <row r="335" spans="1:14" x14ac:dyDescent="0.3">
      <c r="A335" s="1">
        <v>6</v>
      </c>
      <c r="B335" t="s">
        <v>961</v>
      </c>
      <c r="C335" t="s">
        <v>2516</v>
      </c>
      <c r="D335" t="s">
        <v>2517</v>
      </c>
      <c r="E335" t="s">
        <v>2518</v>
      </c>
      <c r="F335" t="s">
        <v>2519</v>
      </c>
      <c r="G335" t="s">
        <v>2520</v>
      </c>
      <c r="I335" t="str">
        <f t="shared" si="26"/>
        <v>N/A</v>
      </c>
      <c r="J335" t="str">
        <f t="shared" si="27"/>
        <v>477000</v>
      </c>
      <c r="K335" t="str">
        <f t="shared" si="28"/>
        <v>498000</v>
      </c>
      <c r="L335" t="str">
        <f t="shared" si="29"/>
        <v>469000</v>
      </c>
      <c r="M335" t="str">
        <f t="shared" si="30"/>
        <v>470000</v>
      </c>
      <c r="N335" t="str">
        <f t="shared" si="31"/>
        <v>518000</v>
      </c>
    </row>
    <row r="336" spans="1:14" x14ac:dyDescent="0.3">
      <c r="A336" s="1">
        <v>7</v>
      </c>
      <c r="B336" t="s">
        <v>962</v>
      </c>
      <c r="C336" t="s">
        <v>2521</v>
      </c>
      <c r="D336" t="s">
        <v>1758</v>
      </c>
      <c r="E336" t="s">
        <v>2522</v>
      </c>
      <c r="F336" t="s">
        <v>1758</v>
      </c>
      <c r="G336" t="s">
        <v>2523</v>
      </c>
      <c r="I336" t="str">
        <f t="shared" si="26"/>
        <v>N/A</v>
      </c>
      <c r="J336" t="str">
        <f t="shared" si="27"/>
        <v>382000</v>
      </c>
      <c r="K336">
        <f t="shared" si="28"/>
        <v>1640000</v>
      </c>
      <c r="L336" t="str">
        <f t="shared" si="29"/>
        <v>730000</v>
      </c>
      <c r="M336">
        <f t="shared" si="30"/>
        <v>1640000</v>
      </c>
      <c r="N336" t="str">
        <f t="shared" si="31"/>
        <v>568000</v>
      </c>
    </row>
    <row r="337" spans="1:14" x14ac:dyDescent="0.3">
      <c r="A337" s="1">
        <v>8</v>
      </c>
      <c r="B337" t="s">
        <v>963</v>
      </c>
      <c r="C337" t="s">
        <v>2524</v>
      </c>
      <c r="D337" t="s">
        <v>2525</v>
      </c>
      <c r="E337" t="s">
        <v>555</v>
      </c>
      <c r="F337" t="s">
        <v>2526</v>
      </c>
      <c r="G337" t="s">
        <v>2527</v>
      </c>
      <c r="I337" t="str">
        <f t="shared" si="26"/>
        <v>N/A</v>
      </c>
      <c r="J337">
        <f t="shared" si="27"/>
        <v>65140000</v>
      </c>
      <c r="K337">
        <f t="shared" si="28"/>
        <v>3210000</v>
      </c>
      <c r="L337">
        <f t="shared" si="29"/>
        <v>6650000</v>
      </c>
      <c r="M337" t="str">
        <f t="shared" si="30"/>
        <v>(3.96M)</v>
      </c>
      <c r="N337" t="str">
        <f t="shared" si="31"/>
        <v>(33.1M)</v>
      </c>
    </row>
    <row r="338" spans="1:14" x14ac:dyDescent="0.3">
      <c r="A338" s="1">
        <v>9</v>
      </c>
      <c r="B338" t="s">
        <v>969</v>
      </c>
      <c r="C338" t="s">
        <v>2524</v>
      </c>
      <c r="D338" t="s">
        <v>2525</v>
      </c>
      <c r="E338" t="s">
        <v>555</v>
      </c>
      <c r="F338" t="s">
        <v>2526</v>
      </c>
      <c r="G338" t="s">
        <v>2527</v>
      </c>
      <c r="I338" t="str">
        <f t="shared" si="26"/>
        <v>N/A</v>
      </c>
      <c r="J338">
        <f t="shared" si="27"/>
        <v>65140000</v>
      </c>
      <c r="K338">
        <f t="shared" si="28"/>
        <v>3210000</v>
      </c>
      <c r="L338">
        <f t="shared" si="29"/>
        <v>6650000</v>
      </c>
      <c r="M338" t="str">
        <f t="shared" si="30"/>
        <v>(3.96M)</v>
      </c>
      <c r="N338" t="str">
        <f t="shared" si="31"/>
        <v>(33.1M)</v>
      </c>
    </row>
    <row r="339" spans="1:14" x14ac:dyDescent="0.3">
      <c r="A339" s="1">
        <v>10</v>
      </c>
      <c r="B339" t="s">
        <v>970</v>
      </c>
      <c r="C339" t="s">
        <v>332</v>
      </c>
      <c r="D339" t="s">
        <v>332</v>
      </c>
      <c r="E339" t="s">
        <v>332</v>
      </c>
      <c r="F339" t="s">
        <v>332</v>
      </c>
      <c r="G339" t="s">
        <v>332</v>
      </c>
      <c r="I339" t="str">
        <f t="shared" si="26"/>
        <v>N/A</v>
      </c>
      <c r="J339" t="str">
        <f t="shared" si="27"/>
        <v>N/A</v>
      </c>
      <c r="K339" t="str">
        <f t="shared" si="28"/>
        <v>N/A</v>
      </c>
      <c r="L339" t="str">
        <f t="shared" si="29"/>
        <v>N/A</v>
      </c>
      <c r="M339" t="str">
        <f t="shared" si="30"/>
        <v>N/A</v>
      </c>
      <c r="N339" t="str">
        <f t="shared" si="31"/>
        <v>N/A</v>
      </c>
    </row>
    <row r="340" spans="1:14" x14ac:dyDescent="0.3">
      <c r="A340" s="1">
        <v>11</v>
      </c>
      <c r="B340" t="s">
        <v>971</v>
      </c>
      <c r="C340" t="s">
        <v>332</v>
      </c>
      <c r="D340" t="s">
        <v>332</v>
      </c>
      <c r="E340" t="s">
        <v>332</v>
      </c>
      <c r="F340" t="s">
        <v>332</v>
      </c>
      <c r="G340" t="s">
        <v>332</v>
      </c>
      <c r="I340" t="str">
        <f t="shared" si="26"/>
        <v>N/A</v>
      </c>
      <c r="J340" t="str">
        <f t="shared" si="27"/>
        <v>N/A</v>
      </c>
      <c r="K340" t="str">
        <f t="shared" si="28"/>
        <v>N/A</v>
      </c>
      <c r="L340" t="str">
        <f t="shared" si="29"/>
        <v>N/A</v>
      </c>
      <c r="M340" t="str">
        <f t="shared" si="30"/>
        <v>N/A</v>
      </c>
      <c r="N340" t="str">
        <f t="shared" si="31"/>
        <v>N/A</v>
      </c>
    </row>
    <row r="341" spans="1:14" x14ac:dyDescent="0.3">
      <c r="A341" s="1">
        <v>12</v>
      </c>
      <c r="B341" t="s">
        <v>972</v>
      </c>
      <c r="C341" t="s">
        <v>332</v>
      </c>
      <c r="D341" t="s">
        <v>332</v>
      </c>
      <c r="E341" t="s">
        <v>332</v>
      </c>
      <c r="F341" t="s">
        <v>332</v>
      </c>
      <c r="G341" t="s">
        <v>332</v>
      </c>
      <c r="I341" t="str">
        <f t="shared" si="26"/>
        <v>N/A</v>
      </c>
      <c r="J341" t="str">
        <f t="shared" si="27"/>
        <v>N/A</v>
      </c>
      <c r="K341" t="str">
        <f t="shared" si="28"/>
        <v>N/A</v>
      </c>
      <c r="L341" t="str">
        <f t="shared" si="29"/>
        <v>N/A</v>
      </c>
      <c r="M341" t="str">
        <f t="shared" si="30"/>
        <v>N/A</v>
      </c>
      <c r="N341" t="str">
        <f t="shared" si="31"/>
        <v>N/A</v>
      </c>
    </row>
    <row r="342" spans="1:14" x14ac:dyDescent="0.3">
      <c r="A342" s="1">
        <v>13</v>
      </c>
      <c r="B342" t="s">
        <v>830</v>
      </c>
      <c r="C342" t="s">
        <v>2528</v>
      </c>
      <c r="D342" t="s">
        <v>2521</v>
      </c>
      <c r="E342" t="s">
        <v>2529</v>
      </c>
      <c r="F342" t="s">
        <v>2530</v>
      </c>
      <c r="G342" t="s">
        <v>332</v>
      </c>
      <c r="I342" t="str">
        <f t="shared" si="26"/>
        <v>N/A</v>
      </c>
      <c r="J342" t="str">
        <f t="shared" si="27"/>
        <v>297000</v>
      </c>
      <c r="K342" t="str">
        <f t="shared" si="28"/>
        <v>382000</v>
      </c>
      <c r="L342" t="str">
        <f t="shared" si="29"/>
        <v>38000</v>
      </c>
      <c r="M342" t="str">
        <f t="shared" si="30"/>
        <v>141000</v>
      </c>
      <c r="N342" t="str">
        <f t="shared" si="31"/>
        <v>N/A</v>
      </c>
    </row>
    <row r="343" spans="1:14" x14ac:dyDescent="0.3">
      <c r="A343" s="1">
        <v>14</v>
      </c>
      <c r="B343" t="s">
        <v>920</v>
      </c>
      <c r="C343" t="s">
        <v>332</v>
      </c>
      <c r="D343" t="s">
        <v>332</v>
      </c>
      <c r="E343" t="s">
        <v>332</v>
      </c>
      <c r="F343" t="s">
        <v>332</v>
      </c>
      <c r="G343" t="s">
        <v>332</v>
      </c>
      <c r="I343" t="str">
        <f t="shared" si="26"/>
        <v>N/A</v>
      </c>
      <c r="J343" t="str">
        <f t="shared" si="27"/>
        <v>N/A</v>
      </c>
      <c r="K343" t="str">
        <f t="shared" si="28"/>
        <v>N/A</v>
      </c>
      <c r="L343" t="str">
        <f t="shared" si="29"/>
        <v>N/A</v>
      </c>
      <c r="M343" t="str">
        <f t="shared" si="30"/>
        <v>N/A</v>
      </c>
      <c r="N343" t="str">
        <f t="shared" si="31"/>
        <v>N/A</v>
      </c>
    </row>
    <row r="344" spans="1:14" x14ac:dyDescent="0.3">
      <c r="A344" s="1">
        <v>15</v>
      </c>
      <c r="B344" t="s">
        <v>921</v>
      </c>
      <c r="C344" t="s">
        <v>2528</v>
      </c>
      <c r="D344" t="s">
        <v>2521</v>
      </c>
      <c r="E344" t="s">
        <v>2529</v>
      </c>
      <c r="F344" t="s">
        <v>2530</v>
      </c>
      <c r="G344" t="s">
        <v>332</v>
      </c>
      <c r="I344" t="str">
        <f t="shared" si="26"/>
        <v>N/A</v>
      </c>
      <c r="J344" t="str">
        <f t="shared" si="27"/>
        <v>297000</v>
      </c>
      <c r="K344" t="str">
        <f t="shared" si="28"/>
        <v>382000</v>
      </c>
      <c r="L344" t="str">
        <f t="shared" si="29"/>
        <v>38000</v>
      </c>
      <c r="M344" t="str">
        <f t="shared" si="30"/>
        <v>141000</v>
      </c>
      <c r="N344" t="str">
        <f t="shared" si="31"/>
        <v>N/A</v>
      </c>
    </row>
    <row r="345" spans="1:14" x14ac:dyDescent="0.3">
      <c r="A345" s="1">
        <v>16</v>
      </c>
      <c r="B345" t="s">
        <v>976</v>
      </c>
      <c r="C345" t="s">
        <v>2531</v>
      </c>
      <c r="D345" t="s">
        <v>2532</v>
      </c>
      <c r="E345" t="s">
        <v>2533</v>
      </c>
      <c r="F345" t="s">
        <v>2534</v>
      </c>
      <c r="G345" t="s">
        <v>2535</v>
      </c>
      <c r="I345" t="str">
        <f t="shared" si="26"/>
        <v>N/A</v>
      </c>
      <c r="J345">
        <f t="shared" si="27"/>
        <v>26780000</v>
      </c>
      <c r="K345" t="str">
        <f t="shared" si="28"/>
        <v>(4.28M)</v>
      </c>
      <c r="L345" t="str">
        <f t="shared" si="29"/>
        <v>(2.74M)</v>
      </c>
      <c r="M345" t="str">
        <f t="shared" si="30"/>
        <v>(12.97M)</v>
      </c>
      <c r="N345" t="str">
        <f t="shared" si="31"/>
        <v>(44.47M)</v>
      </c>
    </row>
    <row r="346" spans="1:14" x14ac:dyDescent="0.3">
      <c r="A346" s="1">
        <v>17</v>
      </c>
      <c r="B346" t="s">
        <v>981</v>
      </c>
      <c r="C346" t="s">
        <v>332</v>
      </c>
      <c r="D346" t="s">
        <v>2536</v>
      </c>
      <c r="E346" t="s">
        <v>2537</v>
      </c>
      <c r="F346" t="s">
        <v>2538</v>
      </c>
      <c r="G346" t="s">
        <v>2539</v>
      </c>
      <c r="I346" t="str">
        <f t="shared" si="26"/>
        <v>N/A</v>
      </c>
      <c r="J346" t="str">
        <f t="shared" si="27"/>
        <v>N/A</v>
      </c>
      <c r="K346">
        <f t="shared" si="28"/>
        <v>-1.1598000000000002</v>
      </c>
      <c r="L346">
        <f t="shared" si="29"/>
        <v>0.35899999999999999</v>
      </c>
      <c r="M346">
        <f t="shared" si="30"/>
        <v>-3.7280000000000002</v>
      </c>
      <c r="N346">
        <f t="shared" si="31"/>
        <v>-2.4290000000000003</v>
      </c>
    </row>
    <row r="347" spans="1:14" x14ac:dyDescent="0.3">
      <c r="A347" s="1">
        <v>18</v>
      </c>
      <c r="B347" t="s">
        <v>986</v>
      </c>
      <c r="C347" t="s">
        <v>2540</v>
      </c>
      <c r="D347" t="s">
        <v>2541</v>
      </c>
      <c r="E347" t="s">
        <v>2542</v>
      </c>
      <c r="F347" t="s">
        <v>2543</v>
      </c>
      <c r="G347" t="s">
        <v>2544</v>
      </c>
      <c r="I347" t="str">
        <f t="shared" si="26"/>
        <v>N/A</v>
      </c>
      <c r="J347">
        <f t="shared" si="27"/>
        <v>8.3800000000000013E-2</v>
      </c>
      <c r="K347">
        <f t="shared" si="28"/>
        <v>-1.2800000000000001E-2</v>
      </c>
      <c r="L347">
        <f t="shared" si="29"/>
        <v>-7.4999999999999997E-3</v>
      </c>
      <c r="M347">
        <f t="shared" si="30"/>
        <v>-3.4300000000000004E-2</v>
      </c>
      <c r="N347">
        <f t="shared" si="31"/>
        <v>-0.1129</v>
      </c>
    </row>
    <row r="348" spans="1:14" x14ac:dyDescent="0.3">
      <c r="A348" s="1">
        <v>19</v>
      </c>
      <c r="B348" t="s">
        <v>991</v>
      </c>
      <c r="C348" t="s">
        <v>2545</v>
      </c>
      <c r="D348" t="s">
        <v>2546</v>
      </c>
      <c r="E348" t="s">
        <v>2547</v>
      </c>
      <c r="F348" t="s">
        <v>2548</v>
      </c>
      <c r="G348" t="s">
        <v>2549</v>
      </c>
      <c r="I348" t="str">
        <f t="shared" si="26"/>
        <v>N/A</v>
      </c>
      <c r="J348" t="str">
        <f t="shared" si="27"/>
        <v>(282,000)</v>
      </c>
      <c r="K348" t="str">
        <f t="shared" si="28"/>
        <v>(118,000)</v>
      </c>
      <c r="L348" t="str">
        <f t="shared" si="29"/>
        <v>(438,000)</v>
      </c>
      <c r="M348" t="str">
        <f t="shared" si="30"/>
        <v>318000</v>
      </c>
      <c r="N348" t="str">
        <f t="shared" si="31"/>
        <v>(143,000)</v>
      </c>
    </row>
    <row r="349" spans="1:14" x14ac:dyDescent="0.3">
      <c r="A349" s="1">
        <v>20</v>
      </c>
      <c r="B349" t="s">
        <v>997</v>
      </c>
      <c r="C349" t="s">
        <v>998</v>
      </c>
      <c r="D349" t="s">
        <v>998</v>
      </c>
      <c r="E349" t="s">
        <v>998</v>
      </c>
      <c r="F349" t="s">
        <v>998</v>
      </c>
      <c r="G349" t="s">
        <v>998</v>
      </c>
      <c r="I349" t="str">
        <f t="shared" si="26"/>
        <v>N/A</v>
      </c>
      <c r="J349" t="str">
        <f t="shared" si="27"/>
        <v>0</v>
      </c>
      <c r="K349" t="str">
        <f t="shared" si="28"/>
        <v>0</v>
      </c>
      <c r="L349" t="str">
        <f t="shared" si="29"/>
        <v>0</v>
      </c>
      <c r="M349" t="str">
        <f t="shared" si="30"/>
        <v>0</v>
      </c>
      <c r="N349" t="str">
        <f t="shared" si="31"/>
        <v>0</v>
      </c>
    </row>
    <row r="350" spans="1:14" x14ac:dyDescent="0.3">
      <c r="A350" s="1">
        <v>21</v>
      </c>
      <c r="B350" t="s">
        <v>999</v>
      </c>
      <c r="C350" t="s">
        <v>2422</v>
      </c>
      <c r="D350" t="s">
        <v>2550</v>
      </c>
      <c r="E350" t="s">
        <v>2551</v>
      </c>
      <c r="F350" t="s">
        <v>2552</v>
      </c>
      <c r="G350" t="s">
        <v>2553</v>
      </c>
      <c r="I350" t="str">
        <f t="shared" si="26"/>
        <v>N/A</v>
      </c>
      <c r="J350">
        <f t="shared" si="27"/>
        <v>1580000</v>
      </c>
      <c r="K350" t="str">
        <f t="shared" si="28"/>
        <v>709000</v>
      </c>
      <c r="L350" t="str">
        <f t="shared" si="29"/>
        <v>(607,000)</v>
      </c>
      <c r="M350">
        <f t="shared" si="30"/>
        <v>1510000</v>
      </c>
      <c r="N350" t="str">
        <f t="shared" si="31"/>
        <v>(825,000)</v>
      </c>
    </row>
    <row r="351" spans="1:14" x14ac:dyDescent="0.3">
      <c r="A351" s="1">
        <v>22</v>
      </c>
      <c r="B351" t="s">
        <v>1005</v>
      </c>
      <c r="C351" t="s">
        <v>2554</v>
      </c>
      <c r="D351" t="s">
        <v>2555</v>
      </c>
      <c r="E351" t="s">
        <v>2556</v>
      </c>
      <c r="F351" t="s">
        <v>2557</v>
      </c>
      <c r="G351" t="s">
        <v>2558</v>
      </c>
      <c r="I351" t="str">
        <f t="shared" si="26"/>
        <v>N/A</v>
      </c>
      <c r="J351">
        <f t="shared" si="27"/>
        <v>26600000</v>
      </c>
      <c r="K351">
        <f t="shared" si="28"/>
        <v>20510000</v>
      </c>
      <c r="L351">
        <f t="shared" si="29"/>
        <v>23400000</v>
      </c>
      <c r="M351">
        <f t="shared" si="30"/>
        <v>16070000</v>
      </c>
      <c r="N351">
        <f t="shared" si="31"/>
        <v>45590000</v>
      </c>
    </row>
    <row r="352" spans="1:14" x14ac:dyDescent="0.3">
      <c r="A352" s="1">
        <v>23</v>
      </c>
      <c r="B352" t="s">
        <v>1010</v>
      </c>
      <c r="C352" t="s">
        <v>332</v>
      </c>
      <c r="D352" t="s">
        <v>2559</v>
      </c>
      <c r="E352" t="s">
        <v>2560</v>
      </c>
      <c r="F352" t="s">
        <v>2561</v>
      </c>
      <c r="G352" t="s">
        <v>2562</v>
      </c>
      <c r="I352" t="str">
        <f t="shared" si="26"/>
        <v>N/A</v>
      </c>
      <c r="J352" t="str">
        <f t="shared" si="27"/>
        <v>N/A</v>
      </c>
      <c r="K352">
        <f t="shared" si="28"/>
        <v>-0.2291</v>
      </c>
      <c r="L352">
        <f t="shared" si="29"/>
        <v>0.14119999999999999</v>
      </c>
      <c r="M352">
        <f t="shared" si="30"/>
        <v>-0.3135</v>
      </c>
      <c r="N352">
        <f t="shared" si="31"/>
        <v>1.8378000000000001</v>
      </c>
    </row>
    <row r="353" spans="1:14" x14ac:dyDescent="0.3">
      <c r="A353" s="1">
        <v>24</v>
      </c>
      <c r="B353" t="s">
        <v>1015</v>
      </c>
      <c r="C353" t="s">
        <v>332</v>
      </c>
      <c r="D353" t="s">
        <v>332</v>
      </c>
      <c r="E353" t="s">
        <v>332</v>
      </c>
      <c r="F353" t="s">
        <v>332</v>
      </c>
      <c r="G353" t="s">
        <v>2563</v>
      </c>
      <c r="I353" t="str">
        <f t="shared" si="26"/>
        <v>N/A</v>
      </c>
      <c r="J353" t="str">
        <f t="shared" si="27"/>
        <v>N/A</v>
      </c>
      <c r="K353" t="str">
        <f t="shared" si="28"/>
        <v>N/A</v>
      </c>
      <c r="L353" t="str">
        <f t="shared" si="29"/>
        <v>N/A</v>
      </c>
      <c r="M353" t="str">
        <f t="shared" si="30"/>
        <v>N/A</v>
      </c>
      <c r="N353">
        <f t="shared" si="31"/>
        <v>3.09E-2</v>
      </c>
    </row>
    <row r="354" spans="1:14" x14ac:dyDescent="0.3">
      <c r="I354" t="str">
        <f t="shared" si="26"/>
        <v>N/A</v>
      </c>
      <c r="J354">
        <f t="shared" si="27"/>
        <v>0</v>
      </c>
      <c r="K354">
        <f t="shared" si="28"/>
        <v>0</v>
      </c>
      <c r="L354">
        <f t="shared" si="29"/>
        <v>0</v>
      </c>
      <c r="M354">
        <f t="shared" si="30"/>
        <v>0</v>
      </c>
      <c r="N354">
        <f t="shared" si="31"/>
        <v>0</v>
      </c>
    </row>
    <row r="355" spans="1:14" x14ac:dyDescent="0.3">
      <c r="A355" s="1">
        <v>0</v>
      </c>
      <c r="B355" t="s">
        <v>2564</v>
      </c>
      <c r="C355" t="s">
        <v>2565</v>
      </c>
      <c r="I355" t="str">
        <f t="shared" si="26"/>
        <v>N/A</v>
      </c>
      <c r="J355" t="str">
        <f t="shared" si="27"/>
        <v>Electronics for Imaging</v>
      </c>
      <c r="K355">
        <f t="shared" si="28"/>
        <v>0</v>
      </c>
      <c r="L355">
        <f t="shared" si="29"/>
        <v>0</v>
      </c>
      <c r="M355">
        <f t="shared" si="30"/>
        <v>0</v>
      </c>
      <c r="N355">
        <f t="shared" si="31"/>
        <v>0</v>
      </c>
    </row>
    <row r="356" spans="1:14" x14ac:dyDescent="0.3">
      <c r="A356" s="1">
        <v>1</v>
      </c>
      <c r="B356" t="s">
        <v>2566</v>
      </c>
      <c r="C356" t="s">
        <v>2567</v>
      </c>
      <c r="I356" t="str">
        <f t="shared" si="26"/>
        <v>N/A</v>
      </c>
      <c r="J356" t="str">
        <f t="shared" si="27"/>
        <v>Cognex</v>
      </c>
      <c r="K356">
        <f t="shared" si="28"/>
        <v>0</v>
      </c>
      <c r="L356">
        <f t="shared" si="29"/>
        <v>0</v>
      </c>
      <c r="M356">
        <f t="shared" si="30"/>
        <v>0</v>
      </c>
      <c r="N356">
        <f t="shared" si="31"/>
        <v>0</v>
      </c>
    </row>
    <row r="357" spans="1:14" x14ac:dyDescent="0.3">
      <c r="A357" s="1">
        <v>2</v>
      </c>
      <c r="B357" t="s">
        <v>2568</v>
      </c>
      <c r="C357" t="s">
        <v>2569</v>
      </c>
      <c r="I357" t="str">
        <f t="shared" si="26"/>
        <v>N/A</v>
      </c>
      <c r="J357" t="str">
        <f t="shared" si="27"/>
        <v>Coherent</v>
      </c>
      <c r="K357">
        <f t="shared" si="28"/>
        <v>0</v>
      </c>
      <c r="L357">
        <f t="shared" si="29"/>
        <v>0</v>
      </c>
      <c r="M357">
        <f t="shared" si="30"/>
        <v>0</v>
      </c>
      <c r="N357">
        <f t="shared" si="31"/>
        <v>0</v>
      </c>
    </row>
    <row r="358" spans="1:14" x14ac:dyDescent="0.3">
      <c r="A358" s="1">
        <v>3</v>
      </c>
      <c r="B358" t="s">
        <v>2570</v>
      </c>
      <c r="C358" t="s">
        <v>2571</v>
      </c>
      <c r="I358" t="str">
        <f t="shared" si="26"/>
        <v>N/A</v>
      </c>
      <c r="J358" t="str">
        <f t="shared" si="27"/>
        <v>FLIR Systems</v>
      </c>
      <c r="K358">
        <f t="shared" si="28"/>
        <v>0</v>
      </c>
      <c r="L358">
        <f t="shared" si="29"/>
        <v>0</v>
      </c>
      <c r="M358">
        <f t="shared" si="30"/>
        <v>0</v>
      </c>
      <c r="N358">
        <f t="shared" si="31"/>
        <v>0</v>
      </c>
    </row>
    <row r="359" spans="1:14" x14ac:dyDescent="0.3">
      <c r="A359" s="1">
        <v>4</v>
      </c>
      <c r="B359" t="s">
        <v>2572</v>
      </c>
      <c r="C359" t="s">
        <v>2573</v>
      </c>
      <c r="I359" t="str">
        <f t="shared" si="26"/>
        <v>N/A</v>
      </c>
      <c r="J359" t="str">
        <f t="shared" si="27"/>
        <v>II-VI</v>
      </c>
      <c r="K359">
        <f t="shared" si="28"/>
        <v>0</v>
      </c>
      <c r="L359">
        <f t="shared" si="29"/>
        <v>0</v>
      </c>
      <c r="M359">
        <f t="shared" si="30"/>
        <v>0</v>
      </c>
      <c r="N359">
        <f t="shared" si="31"/>
        <v>0</v>
      </c>
    </row>
    <row r="360" spans="1:14" x14ac:dyDescent="0.3">
      <c r="A360" s="1">
        <v>5</v>
      </c>
      <c r="B360" t="s">
        <v>2574</v>
      </c>
      <c r="C360" t="s">
        <v>2575</v>
      </c>
      <c r="I360" t="str">
        <f t="shared" si="26"/>
        <v>N/A</v>
      </c>
      <c r="J360" t="str">
        <f t="shared" si="27"/>
        <v>Itron</v>
      </c>
      <c r="K360">
        <f t="shared" si="28"/>
        <v>0</v>
      </c>
      <c r="L360">
        <f t="shared" si="29"/>
        <v>0</v>
      </c>
      <c r="M360">
        <f t="shared" si="30"/>
        <v>0</v>
      </c>
      <c r="N360">
        <f t="shared" si="31"/>
        <v>0</v>
      </c>
    </row>
    <row r="361" spans="1:14" x14ac:dyDescent="0.3">
      <c r="I361" t="str">
        <f t="shared" si="26"/>
        <v>N/A</v>
      </c>
      <c r="J361">
        <f t="shared" si="27"/>
        <v>0</v>
      </c>
      <c r="K361">
        <f t="shared" si="28"/>
        <v>0</v>
      </c>
      <c r="L361">
        <f t="shared" si="29"/>
        <v>0</v>
      </c>
      <c r="M361">
        <f t="shared" si="30"/>
        <v>0</v>
      </c>
      <c r="N361">
        <f t="shared" si="31"/>
        <v>0</v>
      </c>
    </row>
    <row r="362" spans="1:14" x14ac:dyDescent="0.3">
      <c r="I362" t="str">
        <f t="shared" si="26"/>
        <v>N/A</v>
      </c>
      <c r="J362">
        <f t="shared" si="27"/>
        <v>0</v>
      </c>
      <c r="K362">
        <f t="shared" si="28"/>
        <v>0</v>
      </c>
      <c r="L362">
        <f t="shared" si="29"/>
        <v>0</v>
      </c>
      <c r="M362">
        <f t="shared" si="30"/>
        <v>0</v>
      </c>
      <c r="N362">
        <f t="shared" si="31"/>
        <v>0</v>
      </c>
    </row>
    <row r="363" spans="1:14" x14ac:dyDescent="0.3">
      <c r="A363" s="1">
        <v>0</v>
      </c>
      <c r="B363" t="s">
        <v>102</v>
      </c>
      <c r="C363" t="s">
        <v>2576</v>
      </c>
      <c r="I363" t="str">
        <f t="shared" si="26"/>
        <v>N/A</v>
      </c>
      <c r="J363">
        <f t="shared" si="27"/>
        <v>2250000000</v>
      </c>
      <c r="K363">
        <f t="shared" si="28"/>
        <v>0</v>
      </c>
      <c r="L363">
        <f t="shared" si="29"/>
        <v>0</v>
      </c>
      <c r="M363">
        <f t="shared" si="30"/>
        <v>0</v>
      </c>
      <c r="N363">
        <f t="shared" si="31"/>
        <v>0</v>
      </c>
    </row>
    <row r="364" spans="1:14" x14ac:dyDescent="0.3">
      <c r="A364" s="1">
        <v>1</v>
      </c>
      <c r="B364" t="s">
        <v>103</v>
      </c>
      <c r="I364" t="str">
        <f t="shared" si="26"/>
        <v>N/A</v>
      </c>
      <c r="J364">
        <f t="shared" si="27"/>
        <v>0</v>
      </c>
      <c r="K364">
        <f t="shared" si="28"/>
        <v>0</v>
      </c>
      <c r="L364">
        <f t="shared" si="29"/>
        <v>0</v>
      </c>
      <c r="M364">
        <f t="shared" si="30"/>
        <v>0</v>
      </c>
      <c r="N364">
        <f t="shared" si="31"/>
        <v>0</v>
      </c>
    </row>
    <row r="365" spans="1:14" x14ac:dyDescent="0.3">
      <c r="A365" s="1">
        <v>2</v>
      </c>
      <c r="B365" t="s">
        <v>104</v>
      </c>
      <c r="C365" t="s">
        <v>2577</v>
      </c>
      <c r="I365" t="str">
        <f t="shared" si="26"/>
        <v>N/A</v>
      </c>
      <c r="J365" t="str">
        <f t="shared" si="27"/>
        <v>47.75</v>
      </c>
      <c r="K365">
        <f t="shared" si="28"/>
        <v>0</v>
      </c>
      <c r="L365">
        <f t="shared" si="29"/>
        <v>0</v>
      </c>
      <c r="M365">
        <f t="shared" si="30"/>
        <v>0</v>
      </c>
      <c r="N365">
        <f t="shared" si="31"/>
        <v>0</v>
      </c>
    </row>
    <row r="366" spans="1:14" x14ac:dyDescent="0.3">
      <c r="A366" s="1">
        <v>3</v>
      </c>
      <c r="B366" t="s">
        <v>105</v>
      </c>
      <c r="C366" t="s">
        <v>2578</v>
      </c>
      <c r="I366" t="str">
        <f t="shared" si="26"/>
        <v>N/A</v>
      </c>
      <c r="J366" t="str">
        <f t="shared" si="27"/>
        <v>15.84</v>
      </c>
      <c r="K366">
        <f t="shared" si="28"/>
        <v>0</v>
      </c>
      <c r="L366">
        <f t="shared" si="29"/>
        <v>0</v>
      </c>
      <c r="M366">
        <f t="shared" si="30"/>
        <v>0</v>
      </c>
      <c r="N366">
        <f t="shared" si="31"/>
        <v>0</v>
      </c>
    </row>
    <row r="367" spans="1:14" x14ac:dyDescent="0.3">
      <c r="A367" s="1">
        <v>4</v>
      </c>
      <c r="B367" t="s">
        <v>107</v>
      </c>
      <c r="C367" t="s">
        <v>505</v>
      </c>
      <c r="I367" t="str">
        <f t="shared" si="26"/>
        <v>N/A</v>
      </c>
      <c r="J367" t="str">
        <f t="shared" si="27"/>
        <v>1.26</v>
      </c>
      <c r="K367">
        <f t="shared" si="28"/>
        <v>0</v>
      </c>
      <c r="L367">
        <f t="shared" si="29"/>
        <v>0</v>
      </c>
      <c r="M367">
        <f t="shared" si="30"/>
        <v>0</v>
      </c>
      <c r="N367">
        <f t="shared" si="31"/>
        <v>0</v>
      </c>
    </row>
    <row r="368" spans="1:14" x14ac:dyDescent="0.3">
      <c r="A368" s="1">
        <v>5</v>
      </c>
      <c r="B368" t="s">
        <v>109</v>
      </c>
      <c r="C368" t="s">
        <v>2579</v>
      </c>
      <c r="I368" t="str">
        <f t="shared" si="26"/>
        <v>N/A</v>
      </c>
      <c r="J368" t="str">
        <f t="shared" si="27"/>
        <v>2.28</v>
      </c>
      <c r="K368">
        <f t="shared" si="28"/>
        <v>0</v>
      </c>
      <c r="L368">
        <f t="shared" si="29"/>
        <v>0</v>
      </c>
      <c r="M368">
        <f t="shared" si="30"/>
        <v>0</v>
      </c>
      <c r="N368">
        <f t="shared" si="31"/>
        <v>0</v>
      </c>
    </row>
    <row r="369" spans="1:14" x14ac:dyDescent="0.3">
      <c r="A369" s="1">
        <v>6</v>
      </c>
      <c r="B369" t="s">
        <v>111</v>
      </c>
      <c r="C369" t="s">
        <v>2580</v>
      </c>
      <c r="I369" t="str">
        <f t="shared" si="26"/>
        <v>N/A</v>
      </c>
      <c r="J369" t="str">
        <f t="shared" si="27"/>
        <v>2.70</v>
      </c>
      <c r="K369">
        <f t="shared" si="28"/>
        <v>0</v>
      </c>
      <c r="L369">
        <f t="shared" si="29"/>
        <v>0</v>
      </c>
      <c r="M369">
        <f t="shared" si="30"/>
        <v>0</v>
      </c>
      <c r="N369">
        <f t="shared" si="31"/>
        <v>0</v>
      </c>
    </row>
    <row r="370" spans="1:14" x14ac:dyDescent="0.3">
      <c r="A370" s="1">
        <v>7</v>
      </c>
      <c r="B370" t="s">
        <v>113</v>
      </c>
      <c r="I370" t="str">
        <f t="shared" si="26"/>
        <v>N/A</v>
      </c>
      <c r="J370">
        <f t="shared" si="27"/>
        <v>0</v>
      </c>
      <c r="K370">
        <f t="shared" si="28"/>
        <v>0</v>
      </c>
      <c r="L370">
        <f t="shared" si="29"/>
        <v>0</v>
      </c>
      <c r="M370">
        <f t="shared" si="30"/>
        <v>0</v>
      </c>
      <c r="N370">
        <f t="shared" si="31"/>
        <v>0</v>
      </c>
    </row>
    <row r="371" spans="1:14" x14ac:dyDescent="0.3">
      <c r="A371" s="1">
        <v>8</v>
      </c>
      <c r="B371" t="s">
        <v>114</v>
      </c>
      <c r="I371" t="str">
        <f t="shared" si="26"/>
        <v>N/A</v>
      </c>
      <c r="J371">
        <f t="shared" si="27"/>
        <v>0</v>
      </c>
      <c r="K371">
        <f t="shared" si="28"/>
        <v>0</v>
      </c>
      <c r="L371">
        <f t="shared" si="29"/>
        <v>0</v>
      </c>
      <c r="M371">
        <f t="shared" si="30"/>
        <v>0</v>
      </c>
      <c r="N371">
        <f t="shared" si="31"/>
        <v>0</v>
      </c>
    </row>
    <row r="372" spans="1:14" x14ac:dyDescent="0.3">
      <c r="I372" t="str">
        <f t="shared" si="26"/>
        <v>N/A</v>
      </c>
      <c r="J372">
        <f t="shared" si="27"/>
        <v>0</v>
      </c>
      <c r="K372">
        <f t="shared" si="28"/>
        <v>0</v>
      </c>
      <c r="L372">
        <f t="shared" si="29"/>
        <v>0</v>
      </c>
      <c r="M372">
        <f t="shared" si="30"/>
        <v>0</v>
      </c>
      <c r="N372">
        <f t="shared" si="31"/>
        <v>0</v>
      </c>
    </row>
    <row r="373" spans="1:14" x14ac:dyDescent="0.3">
      <c r="I373" t="str">
        <f t="shared" si="26"/>
        <v>N/A</v>
      </c>
      <c r="J373">
        <f t="shared" si="27"/>
        <v>0</v>
      </c>
      <c r="K373">
        <f t="shared" si="28"/>
        <v>0</v>
      </c>
      <c r="L373">
        <f t="shared" si="29"/>
        <v>0</v>
      </c>
      <c r="M373">
        <f t="shared" si="30"/>
        <v>0</v>
      </c>
      <c r="N373">
        <f t="shared" si="31"/>
        <v>0</v>
      </c>
    </row>
    <row r="374" spans="1:14" x14ac:dyDescent="0.3">
      <c r="A374" s="1">
        <v>0</v>
      </c>
      <c r="B374" t="s">
        <v>102</v>
      </c>
      <c r="C374" t="s">
        <v>2581</v>
      </c>
      <c r="I374" t="str">
        <f t="shared" si="26"/>
        <v>N/A</v>
      </c>
      <c r="J374">
        <f t="shared" si="27"/>
        <v>7690000000</v>
      </c>
      <c r="K374">
        <f t="shared" si="28"/>
        <v>0</v>
      </c>
      <c r="L374">
        <f t="shared" si="29"/>
        <v>0</v>
      </c>
      <c r="M374">
        <f t="shared" si="30"/>
        <v>0</v>
      </c>
      <c r="N374">
        <f t="shared" si="31"/>
        <v>0</v>
      </c>
    </row>
    <row r="375" spans="1:14" x14ac:dyDescent="0.3">
      <c r="A375" s="1">
        <v>1</v>
      </c>
      <c r="B375" t="s">
        <v>103</v>
      </c>
      <c r="I375" t="str">
        <f t="shared" si="26"/>
        <v>N/A</v>
      </c>
      <c r="J375">
        <f t="shared" si="27"/>
        <v>0</v>
      </c>
      <c r="K375">
        <f t="shared" si="28"/>
        <v>0</v>
      </c>
      <c r="L375">
        <f t="shared" si="29"/>
        <v>0</v>
      </c>
      <c r="M375">
        <f t="shared" si="30"/>
        <v>0</v>
      </c>
      <c r="N375">
        <f t="shared" si="31"/>
        <v>0</v>
      </c>
    </row>
    <row r="376" spans="1:14" x14ac:dyDescent="0.3">
      <c r="A376" s="1">
        <v>2</v>
      </c>
      <c r="B376" t="s">
        <v>104</v>
      </c>
      <c r="C376" t="s">
        <v>2582</v>
      </c>
      <c r="I376" t="str">
        <f t="shared" si="26"/>
        <v>N/A</v>
      </c>
      <c r="J376" t="str">
        <f t="shared" si="27"/>
        <v>43.21</v>
      </c>
      <c r="K376">
        <f t="shared" si="28"/>
        <v>0</v>
      </c>
      <c r="L376">
        <f t="shared" si="29"/>
        <v>0</v>
      </c>
      <c r="M376">
        <f t="shared" si="30"/>
        <v>0</v>
      </c>
      <c r="N376">
        <f t="shared" si="31"/>
        <v>0</v>
      </c>
    </row>
    <row r="377" spans="1:14" x14ac:dyDescent="0.3">
      <c r="A377" s="1">
        <v>3</v>
      </c>
      <c r="B377" t="s">
        <v>105</v>
      </c>
      <c r="C377" t="s">
        <v>2583</v>
      </c>
      <c r="I377" t="str">
        <f t="shared" si="26"/>
        <v>N/A</v>
      </c>
      <c r="J377" t="str">
        <f t="shared" si="27"/>
        <v>37.31</v>
      </c>
      <c r="K377">
        <f t="shared" si="28"/>
        <v>0</v>
      </c>
      <c r="L377">
        <f t="shared" si="29"/>
        <v>0</v>
      </c>
      <c r="M377">
        <f t="shared" si="30"/>
        <v>0</v>
      </c>
      <c r="N377">
        <f t="shared" si="31"/>
        <v>0</v>
      </c>
    </row>
    <row r="378" spans="1:14" x14ac:dyDescent="0.3">
      <c r="A378" s="1">
        <v>4</v>
      </c>
      <c r="B378" t="s">
        <v>107</v>
      </c>
      <c r="C378" t="s">
        <v>2584</v>
      </c>
      <c r="I378" t="str">
        <f t="shared" si="26"/>
        <v>N/A</v>
      </c>
      <c r="J378" t="str">
        <f t="shared" si="27"/>
        <v>1.83</v>
      </c>
      <c r="K378">
        <f t="shared" si="28"/>
        <v>0</v>
      </c>
      <c r="L378">
        <f t="shared" si="29"/>
        <v>0</v>
      </c>
      <c r="M378">
        <f t="shared" si="30"/>
        <v>0</v>
      </c>
      <c r="N378">
        <f t="shared" si="31"/>
        <v>0</v>
      </c>
    </row>
    <row r="379" spans="1:14" x14ac:dyDescent="0.3">
      <c r="A379" s="1">
        <v>5</v>
      </c>
      <c r="B379" t="s">
        <v>109</v>
      </c>
      <c r="C379" t="s">
        <v>2585</v>
      </c>
      <c r="I379" t="str">
        <f t="shared" si="26"/>
        <v>N/A</v>
      </c>
      <c r="J379" t="str">
        <f t="shared" si="27"/>
        <v>13.75</v>
      </c>
      <c r="K379">
        <f t="shared" si="28"/>
        <v>0</v>
      </c>
      <c r="L379">
        <f t="shared" si="29"/>
        <v>0</v>
      </c>
      <c r="M379">
        <f t="shared" si="30"/>
        <v>0</v>
      </c>
      <c r="N379">
        <f t="shared" si="31"/>
        <v>0</v>
      </c>
    </row>
    <row r="380" spans="1:14" x14ac:dyDescent="0.3">
      <c r="A380" s="1">
        <v>6</v>
      </c>
      <c r="B380" t="s">
        <v>111</v>
      </c>
      <c r="C380" t="s">
        <v>2586</v>
      </c>
      <c r="I380" t="str">
        <f t="shared" ref="I380:I443" si="32">IF(AND(K380&gt; J380, L380&gt; K380, M380&gt; L380, N380&gt; M380), "pos_trend", IF(AND(K380&lt; J380, L380&lt; K380, M380&lt; L380, N380&lt; M380), "neg_trend", "N/A"))</f>
        <v>N/A</v>
      </c>
      <c r="J380" t="str">
        <f t="shared" ref="J380:J399" si="33">IF(TRIM(C380)="-", "N/A", IF(RIGHT(C380,1)="M",1000000*VALUE(LEFT(C380,LEN(C380)-1)),IF(RIGHT(C380,1)="B",1000000000*VALUE(LEFT(C380,LEN(C380)-1)),IF(RIGHT(C380,1)="%",0.01*VALUE(LEFT(C380,LEN(C380)-1)),C380))))</f>
        <v>7.61</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7</v>
      </c>
      <c r="B381" t="s">
        <v>113</v>
      </c>
      <c r="I381" t="str">
        <f t="shared" si="32"/>
        <v>N/A</v>
      </c>
      <c r="J381">
        <f t="shared" si="33"/>
        <v>0</v>
      </c>
      <c r="K381">
        <f t="shared" si="34"/>
        <v>0</v>
      </c>
      <c r="L381">
        <f t="shared" si="35"/>
        <v>0</v>
      </c>
      <c r="M381">
        <f t="shared" si="36"/>
        <v>0</v>
      </c>
      <c r="N381">
        <f t="shared" si="37"/>
        <v>0</v>
      </c>
    </row>
    <row r="382" spans="1:14" x14ac:dyDescent="0.3">
      <c r="A382" s="1">
        <v>8</v>
      </c>
      <c r="B382" t="s">
        <v>114</v>
      </c>
      <c r="I382" t="str">
        <f t="shared" si="32"/>
        <v>N/A</v>
      </c>
      <c r="J382">
        <f t="shared" si="33"/>
        <v>0</v>
      </c>
      <c r="K382">
        <f t="shared" si="34"/>
        <v>0</v>
      </c>
      <c r="L382">
        <f t="shared" si="35"/>
        <v>0</v>
      </c>
      <c r="M382">
        <f t="shared" si="36"/>
        <v>0</v>
      </c>
      <c r="N382">
        <f t="shared" si="37"/>
        <v>0</v>
      </c>
    </row>
    <row r="383" spans="1:14" x14ac:dyDescent="0.3">
      <c r="I383" t="str">
        <f t="shared" si="32"/>
        <v>N/A</v>
      </c>
      <c r="J383">
        <f t="shared" si="33"/>
        <v>0</v>
      </c>
      <c r="K383">
        <f t="shared" si="34"/>
        <v>0</v>
      </c>
      <c r="L383">
        <f t="shared" si="35"/>
        <v>0</v>
      </c>
      <c r="M383">
        <f t="shared" si="36"/>
        <v>0</v>
      </c>
      <c r="N383">
        <f t="shared" si="37"/>
        <v>0</v>
      </c>
    </row>
    <row r="384" spans="1:14" x14ac:dyDescent="0.3">
      <c r="I384" t="str">
        <f t="shared" si="32"/>
        <v>N/A</v>
      </c>
      <c r="J384">
        <f t="shared" si="33"/>
        <v>0</v>
      </c>
      <c r="K384">
        <f t="shared" si="34"/>
        <v>0</v>
      </c>
      <c r="L384">
        <f t="shared" si="35"/>
        <v>0</v>
      </c>
      <c r="M384">
        <f t="shared" si="36"/>
        <v>0</v>
      </c>
      <c r="N384">
        <f t="shared" si="37"/>
        <v>0</v>
      </c>
    </row>
    <row r="385" spans="1:14" x14ac:dyDescent="0.3">
      <c r="A385" s="1">
        <v>0</v>
      </c>
      <c r="B385" t="s">
        <v>102</v>
      </c>
      <c r="C385" t="s">
        <v>1540</v>
      </c>
      <c r="I385" t="str">
        <f t="shared" si="32"/>
        <v>N/A</v>
      </c>
      <c r="J385">
        <f t="shared" si="33"/>
        <v>6540000000</v>
      </c>
      <c r="K385">
        <f t="shared" si="34"/>
        <v>0</v>
      </c>
      <c r="L385">
        <f t="shared" si="35"/>
        <v>0</v>
      </c>
      <c r="M385">
        <f t="shared" si="36"/>
        <v>0</v>
      </c>
      <c r="N385">
        <f t="shared" si="37"/>
        <v>0</v>
      </c>
    </row>
    <row r="386" spans="1:14" x14ac:dyDescent="0.3">
      <c r="A386" s="1">
        <v>1</v>
      </c>
      <c r="B386" t="s">
        <v>103</v>
      </c>
      <c r="I386" t="str">
        <f t="shared" si="32"/>
        <v>N/A</v>
      </c>
      <c r="J386">
        <f t="shared" si="33"/>
        <v>0</v>
      </c>
      <c r="K386">
        <f t="shared" si="34"/>
        <v>0</v>
      </c>
      <c r="L386">
        <f t="shared" si="35"/>
        <v>0</v>
      </c>
      <c r="M386">
        <f t="shared" si="36"/>
        <v>0</v>
      </c>
      <c r="N386">
        <f t="shared" si="37"/>
        <v>0</v>
      </c>
    </row>
    <row r="387" spans="1:14" x14ac:dyDescent="0.3">
      <c r="A387" s="1">
        <v>2</v>
      </c>
      <c r="B387" t="s">
        <v>104</v>
      </c>
      <c r="C387" t="s">
        <v>2587</v>
      </c>
      <c r="I387" t="str">
        <f t="shared" si="32"/>
        <v>N/A</v>
      </c>
      <c r="J387" t="str">
        <f t="shared" si="33"/>
        <v>53.80</v>
      </c>
      <c r="K387">
        <f t="shared" si="34"/>
        <v>0</v>
      </c>
      <c r="L387">
        <f t="shared" si="35"/>
        <v>0</v>
      </c>
      <c r="M387">
        <f t="shared" si="36"/>
        <v>0</v>
      </c>
      <c r="N387">
        <f t="shared" si="37"/>
        <v>0</v>
      </c>
    </row>
    <row r="388" spans="1:14" x14ac:dyDescent="0.3">
      <c r="A388" s="1">
        <v>3</v>
      </c>
      <c r="B388" t="s">
        <v>105</v>
      </c>
      <c r="C388" t="s">
        <v>2588</v>
      </c>
      <c r="I388" t="str">
        <f t="shared" si="32"/>
        <v>N/A</v>
      </c>
      <c r="J388" t="str">
        <f t="shared" si="33"/>
        <v>18.26</v>
      </c>
      <c r="K388">
        <f t="shared" si="34"/>
        <v>0</v>
      </c>
      <c r="L388">
        <f t="shared" si="35"/>
        <v>0</v>
      </c>
      <c r="M388">
        <f t="shared" si="36"/>
        <v>0</v>
      </c>
      <c r="N388">
        <f t="shared" si="37"/>
        <v>0</v>
      </c>
    </row>
    <row r="389" spans="1:14" x14ac:dyDescent="0.3">
      <c r="A389" s="1">
        <v>4</v>
      </c>
      <c r="B389" t="s">
        <v>107</v>
      </c>
      <c r="C389" t="s">
        <v>508</v>
      </c>
      <c r="I389" t="str">
        <f t="shared" si="32"/>
        <v>N/A</v>
      </c>
      <c r="J389" t="str">
        <f t="shared" si="33"/>
        <v>1.76</v>
      </c>
      <c r="K389">
        <f t="shared" si="34"/>
        <v>0</v>
      </c>
      <c r="L389">
        <f t="shared" si="35"/>
        <v>0</v>
      </c>
      <c r="M389">
        <f t="shared" si="36"/>
        <v>0</v>
      </c>
      <c r="N389">
        <f t="shared" si="37"/>
        <v>0</v>
      </c>
    </row>
    <row r="390" spans="1:14" x14ac:dyDescent="0.3">
      <c r="A390" s="1">
        <v>5</v>
      </c>
      <c r="B390" t="s">
        <v>109</v>
      </c>
      <c r="C390" t="s">
        <v>2589</v>
      </c>
      <c r="I390" t="str">
        <f t="shared" si="32"/>
        <v>N/A</v>
      </c>
      <c r="J390" t="str">
        <f t="shared" si="33"/>
        <v>5.29</v>
      </c>
      <c r="K390">
        <f t="shared" si="34"/>
        <v>0</v>
      </c>
      <c r="L390">
        <f t="shared" si="35"/>
        <v>0</v>
      </c>
      <c r="M390">
        <f t="shared" si="36"/>
        <v>0</v>
      </c>
      <c r="N390">
        <f t="shared" si="37"/>
        <v>0</v>
      </c>
    </row>
    <row r="391" spans="1:14" x14ac:dyDescent="0.3">
      <c r="A391" s="1">
        <v>6</v>
      </c>
      <c r="B391" t="s">
        <v>111</v>
      </c>
      <c r="C391" t="s">
        <v>1089</v>
      </c>
      <c r="I391" t="str">
        <f t="shared" si="32"/>
        <v>N/A</v>
      </c>
      <c r="J391" t="str">
        <f t="shared" si="33"/>
        <v>6.68</v>
      </c>
      <c r="K391">
        <f t="shared" si="34"/>
        <v>0</v>
      </c>
      <c r="L391">
        <f t="shared" si="35"/>
        <v>0</v>
      </c>
      <c r="M391">
        <f t="shared" si="36"/>
        <v>0</v>
      </c>
      <c r="N391">
        <f t="shared" si="37"/>
        <v>0</v>
      </c>
    </row>
    <row r="392" spans="1:14" x14ac:dyDescent="0.3">
      <c r="A392" s="1">
        <v>7</v>
      </c>
      <c r="B392" t="s">
        <v>113</v>
      </c>
      <c r="I392" t="str">
        <f t="shared" si="32"/>
        <v>N/A</v>
      </c>
      <c r="J392">
        <f t="shared" si="33"/>
        <v>0</v>
      </c>
      <c r="K392">
        <f t="shared" si="34"/>
        <v>0</v>
      </c>
      <c r="L392">
        <f t="shared" si="35"/>
        <v>0</v>
      </c>
      <c r="M392">
        <f t="shared" si="36"/>
        <v>0</v>
      </c>
      <c r="N392">
        <f t="shared" si="37"/>
        <v>0</v>
      </c>
    </row>
    <row r="393" spans="1:14" x14ac:dyDescent="0.3">
      <c r="A393" s="1">
        <v>8</v>
      </c>
      <c r="B393" t="s">
        <v>114</v>
      </c>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A396" s="1">
        <v>0</v>
      </c>
      <c r="B396" t="s">
        <v>102</v>
      </c>
      <c r="C396" t="s">
        <v>2590</v>
      </c>
      <c r="I396" t="str">
        <f t="shared" si="32"/>
        <v>N/A</v>
      </c>
      <c r="J396">
        <f t="shared" si="33"/>
        <v>5220000000</v>
      </c>
      <c r="K396">
        <f t="shared" si="34"/>
        <v>0</v>
      </c>
      <c r="L396">
        <f t="shared" si="35"/>
        <v>0</v>
      </c>
      <c r="M396">
        <f t="shared" si="36"/>
        <v>0</v>
      </c>
      <c r="N396">
        <f t="shared" si="37"/>
        <v>0</v>
      </c>
    </row>
    <row r="397" spans="1:14" x14ac:dyDescent="0.3">
      <c r="A397" s="1">
        <v>1</v>
      </c>
      <c r="B397" t="s">
        <v>103</v>
      </c>
      <c r="I397" t="str">
        <f t="shared" si="32"/>
        <v>N/A</v>
      </c>
      <c r="J397">
        <f t="shared" si="33"/>
        <v>0</v>
      </c>
      <c r="K397">
        <f t="shared" si="34"/>
        <v>0</v>
      </c>
      <c r="L397">
        <f t="shared" si="35"/>
        <v>0</v>
      </c>
      <c r="M397">
        <f t="shared" si="36"/>
        <v>0</v>
      </c>
      <c r="N397">
        <f t="shared" si="37"/>
        <v>0</v>
      </c>
    </row>
    <row r="398" spans="1:14" x14ac:dyDescent="0.3">
      <c r="A398" s="1">
        <v>2</v>
      </c>
      <c r="B398" t="s">
        <v>104</v>
      </c>
      <c r="C398" t="s">
        <v>2591</v>
      </c>
      <c r="I398" t="str">
        <f t="shared" si="32"/>
        <v>N/A</v>
      </c>
      <c r="J398" t="str">
        <f t="shared" si="33"/>
        <v>25.48</v>
      </c>
      <c r="K398">
        <f t="shared" si="34"/>
        <v>0</v>
      </c>
      <c r="L398">
        <f t="shared" si="35"/>
        <v>0</v>
      </c>
      <c r="M398">
        <f t="shared" si="36"/>
        <v>0</v>
      </c>
      <c r="N398">
        <f t="shared" si="37"/>
        <v>0</v>
      </c>
    </row>
    <row r="399" spans="1:14" x14ac:dyDescent="0.3">
      <c r="A399" s="1">
        <v>3</v>
      </c>
      <c r="B399" t="s">
        <v>105</v>
      </c>
      <c r="C399" t="s">
        <v>2592</v>
      </c>
      <c r="I399" t="str">
        <f t="shared" si="32"/>
        <v>N/A</v>
      </c>
      <c r="J399" t="str">
        <f t="shared" si="33"/>
        <v>18.75</v>
      </c>
      <c r="K399">
        <f t="shared" si="34"/>
        <v>0</v>
      </c>
      <c r="L399">
        <f t="shared" si="35"/>
        <v>0</v>
      </c>
      <c r="M399">
        <f t="shared" si="36"/>
        <v>0</v>
      </c>
      <c r="N399">
        <f t="shared" si="37"/>
        <v>0</v>
      </c>
    </row>
    <row r="400" spans="1:14" x14ac:dyDescent="0.3">
      <c r="A400" s="1">
        <v>4</v>
      </c>
      <c r="B400" t="s">
        <v>107</v>
      </c>
      <c r="C400" t="s">
        <v>2593</v>
      </c>
    </row>
    <row r="401" spans="1:3" x14ac:dyDescent="0.3">
      <c r="A401" s="1">
        <v>5</v>
      </c>
      <c r="B401" t="s">
        <v>109</v>
      </c>
      <c r="C401" t="s">
        <v>2594</v>
      </c>
    </row>
    <row r="402" spans="1:3" x14ac:dyDescent="0.3">
      <c r="A402" s="1">
        <v>6</v>
      </c>
      <c r="B402" t="s">
        <v>111</v>
      </c>
      <c r="C402" t="s">
        <v>2595</v>
      </c>
    </row>
    <row r="403" spans="1:3" x14ac:dyDescent="0.3">
      <c r="A403" s="1">
        <v>7</v>
      </c>
      <c r="B403" t="s">
        <v>113</v>
      </c>
    </row>
    <row r="404" spans="1:3" x14ac:dyDescent="0.3">
      <c r="A404" s="1">
        <v>8</v>
      </c>
      <c r="B404" t="s">
        <v>114</v>
      </c>
    </row>
    <row r="500" spans="3:3" x14ac:dyDescent="0.3">
      <c r="C500" t="s">
        <v>2596</v>
      </c>
    </row>
    <row r="501" spans="3:3" x14ac:dyDescent="0.3">
      <c r="C501" t="s">
        <v>2597</v>
      </c>
    </row>
    <row r="502" spans="3:3" x14ac:dyDescent="0.3">
      <c r="C502" t="s">
        <v>2598</v>
      </c>
    </row>
    <row r="503" spans="3:3" x14ac:dyDescent="0.3">
      <c r="C503" t="s">
        <v>2599</v>
      </c>
    </row>
    <row r="504" spans="3:3" x14ac:dyDescent="0.3">
      <c r="C504" t="s">
        <v>1051</v>
      </c>
    </row>
    <row r="505" spans="3:3" x14ac:dyDescent="0.3">
      <c r="C505" t="s">
        <v>1982</v>
      </c>
    </row>
    <row r="506" spans="3:3" x14ac:dyDescent="0.3">
      <c r="C506" t="s">
        <v>2600</v>
      </c>
    </row>
    <row r="507" spans="3:3" x14ac:dyDescent="0.3">
      <c r="C507" t="s">
        <v>1047</v>
      </c>
    </row>
    <row r="508" spans="3:3" x14ac:dyDescent="0.3">
      <c r="C508" t="s">
        <v>1981</v>
      </c>
    </row>
    <row r="509" spans="3:3" x14ac:dyDescent="0.3">
      <c r="C509" t="s">
        <v>2599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topLeftCell="B1" workbookViewId="0"/>
  </sheetViews>
  <sheetFormatPr defaultRowHeight="14.4" x14ac:dyDescent="0.3"/>
  <cols>
    <col min="1" max="1" width="0" hidden="1" customWidth="1"/>
    <col min="2" max="7" width="20.6640625" customWidth="1"/>
  </cols>
  <sheetData>
    <row r="1" spans="1:11" x14ac:dyDescent="0.3">
      <c r="B1" t="s">
        <v>0</v>
      </c>
      <c r="C1" t="s">
        <v>2601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Bryn Mawr Bank</v>
      </c>
    </row>
    <row r="2" spans="1:11" x14ac:dyDescent="0.3">
      <c r="B2" t="s">
        <v>2</v>
      </c>
      <c r="C2" t="s">
        <v>2602</v>
      </c>
      <c r="K2" t="str">
        <f>LEFT(C1,FIND("(",C1) - 2)</f>
        <v>Bryn Mawr Bank Corporation</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$42.55, down .12% after opening slightly below yesterday's close</v>
      </c>
    </row>
    <row r="5" spans="1:11" x14ac:dyDescent="0.3">
      <c r="K5" t="str">
        <f>"The one year target estimate for " &amp; D1 &amp; " is " &amp; TEXT(C23,"$####.00")</f>
        <v>The one year target estimate for Bryn Mawr Bank is $45.13</v>
      </c>
    </row>
    <row r="6" spans="1:11" x14ac:dyDescent="0.3">
      <c r="K6" t="str">
        <f>" which would be " &amp; IF(OR(LEFT(ABS((C23-C2)/C2*100),1)="8",LEFT(ABS((C23-C2)/C2*100),2)="18"), "an ", "a ")  &amp;TEXT(ABS((C23-C2)/C2),"####.00%")&amp;IF((C23-C2)&gt;0," increase over"," decrease from")&amp;" the current price"</f>
        <v xml:space="preserve"> which would be a 6.06% increase over the current price</v>
      </c>
    </row>
    <row r="7" spans="1:11" x14ac:dyDescent="0.3">
      <c r="A7" s="1">
        <v>0</v>
      </c>
      <c r="B7" t="s">
        <v>5</v>
      </c>
      <c r="C7" t="s">
        <v>2603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7.14% over last quarter based on the average of 4 analyst estimates (Yahoo Finance)</v>
      </c>
    </row>
    <row r="8" spans="1:11" x14ac:dyDescent="0.3">
      <c r="A8" s="1">
        <v>1</v>
      </c>
      <c r="B8" t="s">
        <v>7</v>
      </c>
      <c r="C8" t="s">
        <v>2604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210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210</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$0.09 in the 2 months leading up to the earnings report</v>
      </c>
    </row>
    <row r="11" spans="1:11" x14ac:dyDescent="0.3">
      <c r="A11" s="1">
        <v>4</v>
      </c>
      <c r="B11" t="s">
        <v>13</v>
      </c>
      <c r="C11" t="s">
        <v>2605</v>
      </c>
      <c r="K11" t="str">
        <f>K42</f>
        <v>Bryn Mawr Bank has managed to increase revenue, interest and fees on loans, non-interest expense each year since 2012</v>
      </c>
    </row>
    <row r="12" spans="1:11" x14ac:dyDescent="0.3">
      <c r="A12" s="1">
        <v>5</v>
      </c>
      <c r="B12" t="s">
        <v>15</v>
      </c>
      <c r="C12" t="s">
        <v>2606</v>
      </c>
      <c r="D12" t="str">
        <f>LEFT(C12,FIND("-",C12)-2)</f>
        <v>28.62</v>
      </c>
      <c r="E12" t="str">
        <f>TRIM(RIGHT(C12,FIND("-",C12)-1))</f>
        <v>43.85</v>
      </c>
    </row>
    <row r="13" spans="1:11" x14ac:dyDescent="0.3">
      <c r="A13" s="1">
        <v>6</v>
      </c>
      <c r="B13" t="s">
        <v>17</v>
      </c>
      <c r="C13" t="s">
        <v>2607</v>
      </c>
    </row>
    <row r="14" spans="1:11" x14ac:dyDescent="0.3">
      <c r="A14" s="1">
        <v>7</v>
      </c>
      <c r="B14" t="s">
        <v>19</v>
      </c>
      <c r="C14" t="s">
        <v>2608</v>
      </c>
    </row>
    <row r="16" spans="1:11" x14ac:dyDescent="0.3">
      <c r="A16" s="1">
        <v>0</v>
      </c>
      <c r="B16" t="s">
        <v>21</v>
      </c>
      <c r="C16" t="s">
        <v>2609</v>
      </c>
    </row>
    <row r="17" spans="1:13" x14ac:dyDescent="0.3">
      <c r="A17" s="1">
        <v>1</v>
      </c>
      <c r="B17" t="s">
        <v>23</v>
      </c>
      <c r="C17" t="s">
        <v>2610</v>
      </c>
      <c r="K17" t="str">
        <f>K2 &amp; K3 &amp; ". " &amp; K4 &amp; ". " &amp; K5 &amp; K6 &amp; ". " &amp; K7 &amp; ". " &amp; K8 &amp; ". " &amp; K9 &amp; "."</f>
        <v>Bryn Mawr Bank Corporation is scheduled to report earnings between Jul 20, 2017 and Jul 24, 2017. The stock is currently trading at $42.55, down .12% after opening slightly below yesterday's close. The one year target estimate for Bryn Mawr Bank is $45.13 which would be a 6.06% increase over the current price. Earnings are expected to increase by 7.14% over last quarter based on the average of 4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1253</v>
      </c>
    </row>
    <row r="19" spans="1:13" x14ac:dyDescent="0.3">
      <c r="A19" s="1">
        <v>3</v>
      </c>
      <c r="B19" t="s">
        <v>26</v>
      </c>
      <c r="C19" t="s">
        <v>2611</v>
      </c>
    </row>
    <row r="20" spans="1:13" x14ac:dyDescent="0.3">
      <c r="A20" s="1">
        <v>4</v>
      </c>
      <c r="B20" t="s">
        <v>28</v>
      </c>
      <c r="C20" t="s">
        <v>219</v>
      </c>
    </row>
    <row r="21" spans="1:13" x14ac:dyDescent="0.3">
      <c r="A21" s="1">
        <v>5</v>
      </c>
      <c r="B21" t="s">
        <v>30</v>
      </c>
      <c r="C21" t="s">
        <v>2612</v>
      </c>
    </row>
    <row r="22" spans="1:13" x14ac:dyDescent="0.3">
      <c r="A22" s="1">
        <v>6</v>
      </c>
      <c r="B22" t="s">
        <v>32</v>
      </c>
      <c r="C22" t="s">
        <v>2613</v>
      </c>
      <c r="J22">
        <f>IF(K22 &lt;&gt; "",1, 0)</f>
        <v>1</v>
      </c>
      <c r="K22" t="str">
        <f>IF(I145="pos_trend","Revenue","")</f>
        <v>Revenue</v>
      </c>
      <c r="L22" t="str">
        <f t="shared" ref="L22:L38" si="0">IF(EXACT(K22,UPPER(K22)),K22,LOWER(K22))</f>
        <v>revenue</v>
      </c>
      <c r="M22" t="str">
        <f>L22</f>
        <v>revenue</v>
      </c>
    </row>
    <row r="23" spans="1:13" x14ac:dyDescent="0.3">
      <c r="A23" s="1">
        <v>7</v>
      </c>
      <c r="B23" t="s">
        <v>33</v>
      </c>
      <c r="C23" t="s">
        <v>2614</v>
      </c>
      <c r="J23">
        <f>IF(K23 &lt;&gt; "",2, 0)</f>
        <v>2</v>
      </c>
      <c r="K23" t="str">
        <f>IF(I146="pos_trend",B146,"")</f>
        <v>Interest and Fees on Loans</v>
      </c>
      <c r="L23" t="str">
        <f t="shared" si="0"/>
        <v>interest and fees on loans</v>
      </c>
      <c r="M23" t="str">
        <f t="shared" ref="M23:M39" si="1">IF(L23&lt;&gt;"", M22 &amp; ", " &amp; L23,M22)</f>
        <v>revenue, interest and fees on loans</v>
      </c>
    </row>
    <row r="24" spans="1:13" x14ac:dyDescent="0.3">
      <c r="J24">
        <f>IF(K24 &lt;&gt; "",3, 0)</f>
        <v>0</v>
      </c>
      <c r="K24" t="str">
        <f>IF(I153="pos_trend",B153,"")</f>
        <v/>
      </c>
      <c r="L24" t="str">
        <f t="shared" si="0"/>
        <v/>
      </c>
      <c r="M24" t="str">
        <f t="shared" si="1"/>
        <v>revenue, interest and fees on loans</v>
      </c>
    </row>
    <row r="25" spans="1:13" x14ac:dyDescent="0.3">
      <c r="J25">
        <f>IF(K25 &lt;&gt; "",4, 0)</f>
        <v>0</v>
      </c>
      <c r="K25" t="str">
        <f>IF(I154="pos_trend",B154,"")</f>
        <v/>
      </c>
      <c r="L25" t="str">
        <f t="shared" si="0"/>
        <v/>
      </c>
      <c r="M25" t="str">
        <f t="shared" si="1"/>
        <v>revenue, interest and fees on loans</v>
      </c>
    </row>
    <row r="26" spans="1:13" x14ac:dyDescent="0.3">
      <c r="B26" s="1" t="s">
        <v>35</v>
      </c>
      <c r="C26" s="1" t="s">
        <v>36</v>
      </c>
      <c r="D26" s="1" t="s">
        <v>37</v>
      </c>
      <c r="E26" s="1" t="s">
        <v>38</v>
      </c>
      <c r="F26" s="1" t="s">
        <v>39</v>
      </c>
      <c r="J26">
        <f>IF(K26 &lt;&gt; "",5, 0)</f>
        <v>0</v>
      </c>
      <c r="K26" t="str">
        <f>IF(I155="pos_trend",B155,"")</f>
        <v/>
      </c>
      <c r="L26" t="str">
        <f t="shared" si="0"/>
        <v/>
      </c>
      <c r="M26" t="str">
        <f t="shared" si="1"/>
        <v>revenue, interest and fees on loans</v>
      </c>
    </row>
    <row r="27" spans="1:13" x14ac:dyDescent="0.3">
      <c r="A27" s="1">
        <v>0</v>
      </c>
      <c r="B27" t="s">
        <v>40</v>
      </c>
      <c r="C27">
        <v>4</v>
      </c>
      <c r="D27">
        <v>3</v>
      </c>
      <c r="E27">
        <v>3</v>
      </c>
      <c r="F27">
        <v>4</v>
      </c>
      <c r="J27">
        <f>IF(K27 &lt;&gt; "",6, 0)</f>
        <v>0</v>
      </c>
      <c r="K27" t="str">
        <f>IF(I172="pos_trend",B172,"")</f>
        <v/>
      </c>
      <c r="L27" t="str">
        <f t="shared" si="0"/>
        <v/>
      </c>
      <c r="M27" t="str">
        <f t="shared" si="1"/>
        <v>revenue, interest and fees on loans</v>
      </c>
    </row>
    <row r="28" spans="1:13" x14ac:dyDescent="0.3">
      <c r="A28" s="1">
        <v>1</v>
      </c>
      <c r="B28" t="s">
        <v>41</v>
      </c>
      <c r="C28">
        <v>0.56000000000000005</v>
      </c>
      <c r="D28">
        <v>0.6</v>
      </c>
      <c r="E28">
        <v>2.38</v>
      </c>
      <c r="F28">
        <v>2.92</v>
      </c>
      <c r="J28">
        <f>IF(K28 &lt;&gt; "",7, 0)</f>
        <v>0</v>
      </c>
      <c r="K28" t="str">
        <f>IF(I173="pos_trend",B173,"")</f>
        <v/>
      </c>
      <c r="L28" t="str">
        <f t="shared" si="0"/>
        <v/>
      </c>
      <c r="M28" t="str">
        <f t="shared" si="1"/>
        <v>revenue, interest and fees on loans</v>
      </c>
    </row>
    <row r="29" spans="1:13" x14ac:dyDescent="0.3">
      <c r="A29" s="1">
        <v>2</v>
      </c>
      <c r="B29" t="s">
        <v>42</v>
      </c>
      <c r="C29">
        <v>0.55000000000000004</v>
      </c>
      <c r="D29">
        <v>0.59</v>
      </c>
      <c r="E29">
        <v>2.3199999999999998</v>
      </c>
      <c r="F29">
        <v>2.74</v>
      </c>
      <c r="J29">
        <f>IF(K29 &lt;&gt; "",8, 0)</f>
        <v>8</v>
      </c>
      <c r="K29" t="str">
        <f>IF(I174="pos_trend",B174,"")</f>
        <v>Non-Interest Expense</v>
      </c>
      <c r="L29" t="str">
        <f t="shared" si="0"/>
        <v>non-interest expense</v>
      </c>
      <c r="M29" t="str">
        <f t="shared" si="1"/>
        <v>revenue, interest and fees on loans, non-interest expense</v>
      </c>
    </row>
    <row r="30" spans="1:13" x14ac:dyDescent="0.3">
      <c r="A30" s="1">
        <v>3</v>
      </c>
      <c r="B30" t="s">
        <v>43</v>
      </c>
      <c r="C30">
        <v>0.57999999999999996</v>
      </c>
      <c r="D30">
        <v>0.62</v>
      </c>
      <c r="E30">
        <v>2.4300000000000002</v>
      </c>
      <c r="F30">
        <v>3.12</v>
      </c>
      <c r="J30">
        <f>IF(K30 &lt;&gt; "",9, 0)</f>
        <v>0</v>
      </c>
      <c r="K30" t="str">
        <f>IF(I185="pos_trend",B185,"")</f>
        <v/>
      </c>
      <c r="L30" t="str">
        <f t="shared" si="0"/>
        <v/>
      </c>
      <c r="M30" t="str">
        <f t="shared" si="1"/>
        <v>revenue, interest and fees on loans, non-interest expense</v>
      </c>
    </row>
    <row r="31" spans="1:13" x14ac:dyDescent="0.3">
      <c r="A31" s="1">
        <v>4</v>
      </c>
      <c r="B31" t="s">
        <v>44</v>
      </c>
      <c r="C31">
        <v>0.53</v>
      </c>
      <c r="D31">
        <v>0.55000000000000004</v>
      </c>
      <c r="E31">
        <v>2.12</v>
      </c>
      <c r="F31">
        <v>2.38</v>
      </c>
      <c r="J31">
        <f>IF(K31 &lt;&gt; "",10, 0)</f>
        <v>0</v>
      </c>
      <c r="K31" t="str">
        <f>IF(I186="pos_trend",B186,"")</f>
        <v/>
      </c>
      <c r="L31" t="str">
        <f t="shared" si="0"/>
        <v/>
      </c>
      <c r="M31" t="str">
        <f t="shared" si="1"/>
        <v>revenue, interest and fees on loans, non-interest expense</v>
      </c>
    </row>
    <row r="32" spans="1:13" x14ac:dyDescent="0.3">
      <c r="J32">
        <f>IF(K32 &lt;&gt; "",11, 0)</f>
        <v>0</v>
      </c>
      <c r="K32" t="str">
        <f>IF(I187="pos_trend",B187,"")</f>
        <v/>
      </c>
      <c r="L32" t="str">
        <f t="shared" si="0"/>
        <v/>
      </c>
      <c r="M32" t="str">
        <f t="shared" si="1"/>
        <v>revenue, interest and fees on loans, non-interest expense</v>
      </c>
    </row>
    <row r="33" spans="1:13" x14ac:dyDescent="0.3">
      <c r="B33" s="1" t="s">
        <v>45</v>
      </c>
      <c r="C33" s="1" t="s">
        <v>36</v>
      </c>
      <c r="D33" s="1" t="s">
        <v>37</v>
      </c>
      <c r="E33" s="1" t="s">
        <v>38</v>
      </c>
      <c r="F33" s="1" t="s">
        <v>39</v>
      </c>
      <c r="J33">
        <f>IF(K33 &lt;&gt; "",12, 0)</f>
        <v>0</v>
      </c>
      <c r="K33" t="str">
        <f>IF(I195="pos_trend",B195,"")</f>
        <v/>
      </c>
      <c r="L33" t="str">
        <f t="shared" si="0"/>
        <v/>
      </c>
      <c r="M33" t="str">
        <f t="shared" si="1"/>
        <v>revenue, interest and fees on loans, non-interest expense</v>
      </c>
    </row>
    <row r="34" spans="1:13" x14ac:dyDescent="0.3">
      <c r="A34" s="1">
        <v>0</v>
      </c>
      <c r="B34" t="s">
        <v>40</v>
      </c>
      <c r="C34" t="s">
        <v>1998</v>
      </c>
      <c r="D34" t="s">
        <v>1998</v>
      </c>
      <c r="E34" t="s">
        <v>1998</v>
      </c>
      <c r="F34" t="s">
        <v>1998</v>
      </c>
      <c r="J34">
        <f>IF(K34 &lt;&gt; "",13, 0)</f>
        <v>0</v>
      </c>
      <c r="K34" t="str">
        <f>IF(I196="pos_trend",B196,"")</f>
        <v/>
      </c>
      <c r="L34" t="str">
        <f t="shared" si="0"/>
        <v/>
      </c>
      <c r="M34" t="str">
        <f t="shared" si="1"/>
        <v>revenue, interest and fees on loans, non-interest expense</v>
      </c>
    </row>
    <row r="35" spans="1:13" x14ac:dyDescent="0.3">
      <c r="A35" s="1">
        <v>1</v>
      </c>
      <c r="B35" t="s">
        <v>41</v>
      </c>
      <c r="C35" t="s">
        <v>2615</v>
      </c>
      <c r="D35" t="s">
        <v>2616</v>
      </c>
      <c r="E35" t="s">
        <v>2617</v>
      </c>
      <c r="F35" t="s">
        <v>2618</v>
      </c>
      <c r="J35">
        <f>IF(K35 &lt;&gt; "",14, 0)</f>
        <v>0</v>
      </c>
      <c r="K35" t="str">
        <f>IF(I201="pos_trend",B201,"")</f>
        <v/>
      </c>
      <c r="L35" t="str">
        <f t="shared" si="0"/>
        <v/>
      </c>
      <c r="M35" t="str">
        <f t="shared" si="1"/>
        <v>revenue, interest and fees on loans, non-interest expense</v>
      </c>
    </row>
    <row r="36" spans="1:13" x14ac:dyDescent="0.3">
      <c r="A36" s="1">
        <v>2</v>
      </c>
      <c r="B36" t="s">
        <v>42</v>
      </c>
      <c r="C36" t="s">
        <v>2619</v>
      </c>
      <c r="D36" t="s">
        <v>2620</v>
      </c>
      <c r="E36" t="s">
        <v>2621</v>
      </c>
      <c r="F36" t="s">
        <v>2622</v>
      </c>
      <c r="J36">
        <f>IF(K36 &lt;&gt; "",15, 0)</f>
        <v>0</v>
      </c>
      <c r="K36" t="str">
        <f>IF(I202="pos_trend",B202,"")</f>
        <v/>
      </c>
      <c r="L36" t="str">
        <f t="shared" si="0"/>
        <v/>
      </c>
      <c r="M36" t="str">
        <f t="shared" si="1"/>
        <v>revenue, interest and fees on loans, non-interest expense</v>
      </c>
    </row>
    <row r="37" spans="1:13" x14ac:dyDescent="0.3">
      <c r="A37" s="1">
        <v>3</v>
      </c>
      <c r="B37" t="s">
        <v>43</v>
      </c>
      <c r="C37" t="s">
        <v>2623</v>
      </c>
      <c r="D37" t="s">
        <v>2624</v>
      </c>
      <c r="E37" t="s">
        <v>2625</v>
      </c>
      <c r="F37" t="s">
        <v>2626</v>
      </c>
      <c r="J37">
        <f>IF(K37 &lt;&gt; "",16, 0)</f>
        <v>0</v>
      </c>
      <c r="K37" t="str">
        <f>IF(I203="pos_trend",B203,"")</f>
        <v/>
      </c>
      <c r="L37" t="str">
        <f t="shared" si="0"/>
        <v/>
      </c>
      <c r="M37" t="str">
        <f t="shared" si="1"/>
        <v>revenue, interest and fees on loans, non-interest expense</v>
      </c>
    </row>
    <row r="38" spans="1:13" x14ac:dyDescent="0.3">
      <c r="A38" s="1">
        <v>4</v>
      </c>
      <c r="B38" t="s">
        <v>53</v>
      </c>
      <c r="C38" t="s">
        <v>2627</v>
      </c>
      <c r="D38" t="s">
        <v>2628</v>
      </c>
      <c r="E38" t="s">
        <v>2629</v>
      </c>
      <c r="F38" t="s">
        <v>2617</v>
      </c>
      <c r="J38">
        <f>IF(K38 &lt;&gt; "",17, 0)</f>
        <v>0</v>
      </c>
      <c r="K38" t="str">
        <f>IF(I351="pos_trend",B351,"")</f>
        <v/>
      </c>
      <c r="L38" t="str">
        <f t="shared" si="0"/>
        <v/>
      </c>
      <c r="M38" t="str">
        <f t="shared" si="1"/>
        <v>revenue, interest and fees on loans, non-interest expense</v>
      </c>
    </row>
    <row r="39" spans="1:13" x14ac:dyDescent="0.3">
      <c r="A39" s="1">
        <v>5</v>
      </c>
      <c r="B39" t="s">
        <v>55</v>
      </c>
      <c r="C39" t="s">
        <v>2630</v>
      </c>
      <c r="D39" t="s">
        <v>2631</v>
      </c>
      <c r="E39" t="s">
        <v>334</v>
      </c>
      <c r="F39" t="s">
        <v>2631</v>
      </c>
      <c r="K39" t="str">
        <f>IF(I352="pos_trend",B352,"")</f>
        <v/>
      </c>
      <c r="M39" t="str">
        <f t="shared" si="1"/>
        <v>revenue, interest and fees on loans, non-interest expense</v>
      </c>
    </row>
    <row r="40" spans="1:13" x14ac:dyDescent="0.3">
      <c r="J40">
        <f>MAX(J22:J39)</f>
        <v>8</v>
      </c>
      <c r="K40" t="str">
        <f>VLOOKUP(J40,J22:K39,2)</f>
        <v/>
      </c>
      <c r="M40" t="str">
        <f>SUBSTITUTE(M39,K40, "and " &amp; K40)</f>
        <v>revenue, interest and fees on loans, non-interest expense</v>
      </c>
    </row>
    <row r="41" spans="1:13" x14ac:dyDescent="0.3">
      <c r="B41" s="1" t="s">
        <v>58</v>
      </c>
      <c r="C41" s="1" t="s">
        <v>242</v>
      </c>
      <c r="D41" s="1" t="s">
        <v>243</v>
      </c>
      <c r="E41" s="1" t="s">
        <v>244</v>
      </c>
      <c r="F41" s="1" t="s">
        <v>245</v>
      </c>
    </row>
    <row r="42" spans="1:13" x14ac:dyDescent="0.3">
      <c r="A42" s="1">
        <v>0</v>
      </c>
      <c r="B42" t="s">
        <v>63</v>
      </c>
      <c r="C42" t="s">
        <v>2632</v>
      </c>
      <c r="D42" t="s">
        <v>2633</v>
      </c>
      <c r="E42" t="s">
        <v>2634</v>
      </c>
      <c r="F42" t="s">
        <v>2634</v>
      </c>
      <c r="K42" t="str">
        <f>IF(M40&lt;&gt;"", D1 &amp; " has managed to increase " &amp; M40 &amp; " each year since " &amp; C144, "No positive trends")</f>
        <v>Bryn Mawr Bank has managed to increase revenue, interest and fees on loans, non-interest expense each year since 2012</v>
      </c>
    </row>
    <row r="43" spans="1:13" x14ac:dyDescent="0.3">
      <c r="A43" s="1">
        <v>1</v>
      </c>
      <c r="B43" t="s">
        <v>66</v>
      </c>
      <c r="C43" t="s">
        <v>2633</v>
      </c>
      <c r="D43" t="s">
        <v>1042</v>
      </c>
      <c r="E43" t="s">
        <v>1042</v>
      </c>
      <c r="F43" t="s">
        <v>1042</v>
      </c>
    </row>
    <row r="44" spans="1:13" x14ac:dyDescent="0.3">
      <c r="A44" s="1">
        <v>2</v>
      </c>
      <c r="B44" t="s">
        <v>69</v>
      </c>
      <c r="C44" t="s">
        <v>1228</v>
      </c>
      <c r="D44" t="s">
        <v>1228</v>
      </c>
      <c r="E44" t="s">
        <v>70</v>
      </c>
      <c r="F44" t="s">
        <v>70</v>
      </c>
    </row>
    <row r="45" spans="1:13" x14ac:dyDescent="0.3">
      <c r="A45" s="1">
        <v>3</v>
      </c>
      <c r="B45" t="s">
        <v>72</v>
      </c>
      <c r="C45" t="s">
        <v>2635</v>
      </c>
      <c r="D45" t="s">
        <v>2636</v>
      </c>
      <c r="E45" t="s">
        <v>2637</v>
      </c>
      <c r="F45" t="s">
        <v>2637</v>
      </c>
    </row>
    <row r="47" spans="1:13" x14ac:dyDescent="0.3">
      <c r="B47" s="1" t="s">
        <v>75</v>
      </c>
      <c r="C47" s="1" t="s">
        <v>36</v>
      </c>
      <c r="D47" s="1" t="s">
        <v>37</v>
      </c>
      <c r="E47" s="1" t="s">
        <v>38</v>
      </c>
      <c r="F47" s="1" t="s">
        <v>39</v>
      </c>
    </row>
    <row r="48" spans="1:13" x14ac:dyDescent="0.3">
      <c r="A48" s="1">
        <v>0</v>
      </c>
      <c r="B48" t="s">
        <v>76</v>
      </c>
      <c r="C48">
        <v>0.56000000000000005</v>
      </c>
      <c r="D48">
        <v>0.6</v>
      </c>
      <c r="E48">
        <v>2.38</v>
      </c>
      <c r="F48">
        <v>2.92</v>
      </c>
    </row>
    <row r="49" spans="1:14" x14ac:dyDescent="0.3">
      <c r="A49" s="1">
        <v>1</v>
      </c>
      <c r="B49" t="s">
        <v>77</v>
      </c>
      <c r="C49">
        <v>0.56000000000000005</v>
      </c>
      <c r="D49">
        <v>0.6</v>
      </c>
      <c r="E49">
        <v>2.38</v>
      </c>
      <c r="F49">
        <v>2.92</v>
      </c>
    </row>
    <row r="50" spans="1:14" x14ac:dyDescent="0.3">
      <c r="A50" s="1">
        <v>2</v>
      </c>
      <c r="B50" t="s">
        <v>78</v>
      </c>
      <c r="C50">
        <v>0.56000000000000005</v>
      </c>
      <c r="D50">
        <v>0.6</v>
      </c>
      <c r="E50">
        <v>2.38</v>
      </c>
      <c r="F50">
        <v>2.92</v>
      </c>
    </row>
    <row r="51" spans="1:14" x14ac:dyDescent="0.3">
      <c r="A51" s="1">
        <v>3</v>
      </c>
      <c r="B51" t="s">
        <v>79</v>
      </c>
      <c r="C51">
        <v>0.56000000000000005</v>
      </c>
      <c r="D51">
        <v>0.6</v>
      </c>
      <c r="E51">
        <v>2.38</v>
      </c>
      <c r="F51">
        <v>2.92</v>
      </c>
    </row>
    <row r="52" spans="1:14" x14ac:dyDescent="0.3">
      <c r="A52" s="1">
        <v>4</v>
      </c>
      <c r="B52" t="s">
        <v>80</v>
      </c>
      <c r="C52">
        <v>0.56000000000000005</v>
      </c>
      <c r="D52">
        <v>0.57999999999999996</v>
      </c>
      <c r="E52">
        <v>2.2999999999999998</v>
      </c>
      <c r="F52">
        <v>2.83</v>
      </c>
    </row>
    <row r="54" spans="1:14" x14ac:dyDescent="0.3">
      <c r="B54" s="1" t="s">
        <v>81</v>
      </c>
      <c r="C54" s="1" t="s">
        <v>36</v>
      </c>
      <c r="D54" s="1" t="s">
        <v>37</v>
      </c>
      <c r="E54" s="1" t="s">
        <v>38</v>
      </c>
      <c r="F54" s="1" t="s">
        <v>39</v>
      </c>
    </row>
    <row r="55" spans="1:14" x14ac:dyDescent="0.3">
      <c r="A55" s="1">
        <v>0</v>
      </c>
      <c r="B55" t="s">
        <v>82</v>
      </c>
    </row>
    <row r="56" spans="1:14" x14ac:dyDescent="0.3">
      <c r="A56" s="1">
        <v>1</v>
      </c>
      <c r="B56" t="s">
        <v>83</v>
      </c>
    </row>
    <row r="57" spans="1:14" x14ac:dyDescent="0.3">
      <c r="A57" s="1">
        <v>2</v>
      </c>
      <c r="B57" t="s">
        <v>84</v>
      </c>
    </row>
    <row r="58" spans="1:14" x14ac:dyDescent="0.3">
      <c r="A58" s="1">
        <v>3</v>
      </c>
      <c r="B58" t="s">
        <v>85</v>
      </c>
    </row>
    <row r="60" spans="1:14" x14ac:dyDescent="0.3">
      <c r="B60" s="1" t="s">
        <v>86</v>
      </c>
      <c r="C60" s="1" t="s">
        <v>2638</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BMTC</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2639</v>
      </c>
      <c r="F61">
        <v>0.19</v>
      </c>
      <c r="I61" t="str">
        <f t="shared" si="2"/>
        <v>N/A</v>
      </c>
      <c r="J61">
        <f t="shared" si="3"/>
        <v>5.7000000000000002E-2</v>
      </c>
      <c r="K61">
        <f t="shared" si="4"/>
        <v>0</v>
      </c>
      <c r="L61">
        <f t="shared" si="5"/>
        <v>0</v>
      </c>
      <c r="M61">
        <f t="shared" si="6"/>
        <v>0.19</v>
      </c>
      <c r="N61">
        <f t="shared" si="7"/>
        <v>0</v>
      </c>
    </row>
    <row r="62" spans="1:14" x14ac:dyDescent="0.3">
      <c r="A62" s="1">
        <v>1</v>
      </c>
      <c r="B62" t="s">
        <v>92</v>
      </c>
      <c r="C62" t="s">
        <v>2640</v>
      </c>
      <c r="F62">
        <v>0.21</v>
      </c>
      <c r="I62" t="str">
        <f t="shared" si="2"/>
        <v>N/A</v>
      </c>
      <c r="J62">
        <f t="shared" si="3"/>
        <v>9.0999999999999998E-2</v>
      </c>
      <c r="K62">
        <f t="shared" si="4"/>
        <v>0</v>
      </c>
      <c r="L62">
        <f t="shared" si="5"/>
        <v>0</v>
      </c>
      <c r="M62">
        <f t="shared" si="6"/>
        <v>0.21</v>
      </c>
      <c r="N62">
        <f t="shared" si="7"/>
        <v>0</v>
      </c>
    </row>
    <row r="63" spans="1:14" x14ac:dyDescent="0.3">
      <c r="A63" s="1">
        <v>2</v>
      </c>
      <c r="B63" t="s">
        <v>94</v>
      </c>
      <c r="C63" t="s">
        <v>2641</v>
      </c>
      <c r="F63">
        <v>0.08</v>
      </c>
      <c r="I63" t="str">
        <f t="shared" si="2"/>
        <v>N/A</v>
      </c>
      <c r="J63">
        <f t="shared" si="3"/>
        <v>0.12300000000000001</v>
      </c>
      <c r="K63">
        <f t="shared" si="4"/>
        <v>0</v>
      </c>
      <c r="L63">
        <f t="shared" si="5"/>
        <v>0</v>
      </c>
      <c r="M63">
        <f t="shared" si="6"/>
        <v>0.08</v>
      </c>
      <c r="N63">
        <f t="shared" si="7"/>
        <v>0</v>
      </c>
    </row>
    <row r="64" spans="1:14" x14ac:dyDescent="0.3">
      <c r="A64" s="1">
        <v>3</v>
      </c>
      <c r="B64" t="s">
        <v>96</v>
      </c>
      <c r="C64" t="s">
        <v>2642</v>
      </c>
      <c r="F64">
        <v>0.12</v>
      </c>
      <c r="I64" t="str">
        <f t="shared" si="2"/>
        <v>N/A</v>
      </c>
      <c r="J64">
        <f t="shared" si="3"/>
        <v>0.22700000000000001</v>
      </c>
      <c r="K64">
        <f t="shared" si="4"/>
        <v>0</v>
      </c>
      <c r="L64">
        <f t="shared" si="5"/>
        <v>0</v>
      </c>
      <c r="M64">
        <f t="shared" si="6"/>
        <v>0.12</v>
      </c>
      <c r="N64">
        <f t="shared" si="7"/>
        <v>0</v>
      </c>
    </row>
    <row r="65" spans="1:14" x14ac:dyDescent="0.3">
      <c r="A65" s="1">
        <v>4</v>
      </c>
      <c r="B65" t="s">
        <v>98</v>
      </c>
      <c r="C65" t="s">
        <v>2643</v>
      </c>
      <c r="F65">
        <v>0.09</v>
      </c>
      <c r="I65" t="str">
        <f t="shared" si="2"/>
        <v>N/A</v>
      </c>
      <c r="J65">
        <f t="shared" si="3"/>
        <v>7.0000000000000007E-2</v>
      </c>
      <c r="K65">
        <f t="shared" si="4"/>
        <v>0</v>
      </c>
      <c r="L65">
        <f t="shared" si="5"/>
        <v>0</v>
      </c>
      <c r="M65">
        <f t="shared" si="6"/>
        <v>0.09</v>
      </c>
      <c r="N65">
        <f t="shared" si="7"/>
        <v>0</v>
      </c>
    </row>
    <row r="66" spans="1:14" x14ac:dyDescent="0.3">
      <c r="A66" s="1">
        <v>5</v>
      </c>
      <c r="B66" t="s">
        <v>100</v>
      </c>
      <c r="C66" t="s">
        <v>2644</v>
      </c>
      <c r="I66" t="str">
        <f t="shared" si="2"/>
        <v>N/A</v>
      </c>
      <c r="J66">
        <f t="shared" si="3"/>
        <v>4.8499999999999995E-2</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2609</v>
      </c>
      <c r="I68" t="str">
        <f t="shared" si="2"/>
        <v>N/A</v>
      </c>
      <c r="J68">
        <f t="shared" si="3"/>
        <v>722820000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1253</v>
      </c>
      <c r="I70" t="str">
        <f t="shared" si="2"/>
        <v>N/A</v>
      </c>
      <c r="J70" t="str">
        <f t="shared" si="3"/>
        <v>19.71</v>
      </c>
      <c r="K70">
        <f t="shared" si="4"/>
        <v>0</v>
      </c>
      <c r="L70">
        <f t="shared" si="5"/>
        <v>0</v>
      </c>
      <c r="M70">
        <f t="shared" si="6"/>
        <v>0</v>
      </c>
      <c r="N70">
        <f t="shared" si="7"/>
        <v>0</v>
      </c>
    </row>
    <row r="71" spans="1:14" x14ac:dyDescent="0.3">
      <c r="A71" s="1">
        <v>3</v>
      </c>
      <c r="B71" t="s">
        <v>105</v>
      </c>
      <c r="C71" t="s">
        <v>2645</v>
      </c>
      <c r="I71" t="str">
        <f t="shared" si="2"/>
        <v>N/A</v>
      </c>
      <c r="J71" t="str">
        <f t="shared" si="3"/>
        <v>14.57</v>
      </c>
      <c r="K71">
        <f t="shared" si="4"/>
        <v>0</v>
      </c>
      <c r="L71">
        <f t="shared" si="5"/>
        <v>0</v>
      </c>
      <c r="M71">
        <f t="shared" si="6"/>
        <v>0</v>
      </c>
      <c r="N71">
        <f t="shared" si="7"/>
        <v>0</v>
      </c>
    </row>
    <row r="72" spans="1:14" x14ac:dyDescent="0.3">
      <c r="A72" s="1">
        <v>4</v>
      </c>
      <c r="B72" t="s">
        <v>107</v>
      </c>
      <c r="C72" t="s">
        <v>2646</v>
      </c>
      <c r="I72" t="str">
        <f t="shared" si="2"/>
        <v>N/A</v>
      </c>
      <c r="J72" t="str">
        <f t="shared" si="3"/>
        <v>2.57</v>
      </c>
      <c r="K72">
        <f t="shared" si="4"/>
        <v>0</v>
      </c>
      <c r="L72">
        <f t="shared" si="5"/>
        <v>0</v>
      </c>
      <c r="M72">
        <f t="shared" si="6"/>
        <v>0</v>
      </c>
      <c r="N72">
        <f t="shared" si="7"/>
        <v>0</v>
      </c>
    </row>
    <row r="73" spans="1:14" x14ac:dyDescent="0.3">
      <c r="A73" s="1">
        <v>5</v>
      </c>
      <c r="B73" t="s">
        <v>109</v>
      </c>
      <c r="C73" t="s">
        <v>2035</v>
      </c>
      <c r="I73" t="str">
        <f t="shared" si="2"/>
        <v>N/A</v>
      </c>
      <c r="J73" t="str">
        <f t="shared" si="3"/>
        <v>4.56</v>
      </c>
      <c r="K73">
        <f t="shared" si="4"/>
        <v>0</v>
      </c>
      <c r="L73">
        <f t="shared" si="5"/>
        <v>0</v>
      </c>
      <c r="M73">
        <f t="shared" si="6"/>
        <v>0</v>
      </c>
      <c r="N73">
        <f t="shared" si="7"/>
        <v>0</v>
      </c>
    </row>
    <row r="74" spans="1:14" x14ac:dyDescent="0.3">
      <c r="A74" s="1">
        <v>6</v>
      </c>
      <c r="B74" t="s">
        <v>111</v>
      </c>
      <c r="C74" t="s">
        <v>2647</v>
      </c>
      <c r="I74" t="str">
        <f t="shared" si="2"/>
        <v>N/A</v>
      </c>
      <c r="J74" t="str">
        <f t="shared" si="3"/>
        <v>1.86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2648</v>
      </c>
      <c r="I81" t="str">
        <f t="shared" si="2"/>
        <v>N/A</v>
      </c>
      <c r="J81">
        <f t="shared" si="3"/>
        <v>0.23170000000000002</v>
      </c>
      <c r="K81">
        <f t="shared" si="4"/>
        <v>0</v>
      </c>
      <c r="L81">
        <f t="shared" si="5"/>
        <v>0</v>
      </c>
      <c r="M81">
        <f t="shared" si="6"/>
        <v>0</v>
      </c>
      <c r="N81">
        <f t="shared" si="7"/>
        <v>0</v>
      </c>
    </row>
    <row r="82" spans="1:14" x14ac:dyDescent="0.3">
      <c r="A82" s="1">
        <v>1</v>
      </c>
      <c r="B82" t="s">
        <v>121</v>
      </c>
      <c r="C82" t="s">
        <v>2649</v>
      </c>
      <c r="I82" t="str">
        <f t="shared" si="2"/>
        <v>N/A</v>
      </c>
      <c r="J82">
        <f t="shared" si="3"/>
        <v>0.3725</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2650</v>
      </c>
      <c r="I84" t="str">
        <f t="shared" si="2"/>
        <v>N/A</v>
      </c>
      <c r="J84">
        <f t="shared" si="3"/>
        <v>1.1599999999999999E-2</v>
      </c>
      <c r="K84">
        <f t="shared" si="4"/>
        <v>0</v>
      </c>
      <c r="L84">
        <f t="shared" si="5"/>
        <v>0</v>
      </c>
      <c r="M84">
        <f t="shared" si="6"/>
        <v>0</v>
      </c>
      <c r="N84">
        <f t="shared" si="7"/>
        <v>0</v>
      </c>
    </row>
    <row r="85" spans="1:14" x14ac:dyDescent="0.3">
      <c r="A85" s="1">
        <v>1</v>
      </c>
      <c r="B85" t="s">
        <v>124</v>
      </c>
      <c r="C85" t="s">
        <v>2651</v>
      </c>
      <c r="I85" t="str">
        <f t="shared" si="2"/>
        <v>N/A</v>
      </c>
      <c r="J85">
        <f t="shared" si="3"/>
        <v>9.7600000000000006E-2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2652</v>
      </c>
      <c r="I87" t="str">
        <f t="shared" si="2"/>
        <v>N/A</v>
      </c>
      <c r="J87">
        <f t="shared" si="3"/>
        <v>158640000</v>
      </c>
      <c r="K87">
        <f t="shared" si="4"/>
        <v>0</v>
      </c>
      <c r="L87">
        <f t="shared" si="5"/>
        <v>0</v>
      </c>
      <c r="M87">
        <f t="shared" si="6"/>
        <v>0</v>
      </c>
      <c r="N87">
        <f t="shared" si="7"/>
        <v>0</v>
      </c>
    </row>
    <row r="88" spans="1:14" x14ac:dyDescent="0.3">
      <c r="A88" s="1">
        <v>1</v>
      </c>
      <c r="B88" t="s">
        <v>128</v>
      </c>
      <c r="C88" t="s">
        <v>2653</v>
      </c>
      <c r="I88" t="str">
        <f t="shared" si="2"/>
        <v>N/A</v>
      </c>
      <c r="J88" t="str">
        <f t="shared" si="3"/>
        <v>9.40</v>
      </c>
      <c r="K88">
        <f t="shared" si="4"/>
        <v>0</v>
      </c>
      <c r="L88">
        <f t="shared" si="5"/>
        <v>0</v>
      </c>
      <c r="M88">
        <f t="shared" si="6"/>
        <v>0</v>
      </c>
      <c r="N88">
        <f t="shared" si="7"/>
        <v>0</v>
      </c>
    </row>
    <row r="89" spans="1:14" x14ac:dyDescent="0.3">
      <c r="A89" s="1">
        <v>2</v>
      </c>
      <c r="B89" t="s">
        <v>130</v>
      </c>
      <c r="C89" t="s">
        <v>2654</v>
      </c>
      <c r="I89" t="str">
        <f t="shared" si="2"/>
        <v>N/A</v>
      </c>
      <c r="J89">
        <f t="shared" si="3"/>
        <v>7.2000000000000008E-2</v>
      </c>
      <c r="K89">
        <f t="shared" si="4"/>
        <v>0</v>
      </c>
      <c r="L89">
        <f t="shared" si="5"/>
        <v>0</v>
      </c>
      <c r="M89">
        <f t="shared" si="6"/>
        <v>0</v>
      </c>
      <c r="N89">
        <f t="shared" si="7"/>
        <v>0</v>
      </c>
    </row>
    <row r="90" spans="1:14" x14ac:dyDescent="0.3">
      <c r="A90" s="1">
        <v>3</v>
      </c>
      <c r="B90" t="s">
        <v>132</v>
      </c>
      <c r="I90" t="str">
        <f t="shared" si="2"/>
        <v>N/A</v>
      </c>
      <c r="J90">
        <f t="shared" si="3"/>
        <v>0</v>
      </c>
      <c r="K90">
        <f t="shared" si="4"/>
        <v>0</v>
      </c>
      <c r="L90">
        <f t="shared" si="5"/>
        <v>0</v>
      </c>
      <c r="M90">
        <f t="shared" si="6"/>
        <v>0</v>
      </c>
      <c r="N90">
        <f t="shared" si="7"/>
        <v>0</v>
      </c>
    </row>
    <row r="91" spans="1:14" x14ac:dyDescent="0.3">
      <c r="A91" s="1">
        <v>4</v>
      </c>
      <c r="B91" t="s">
        <v>134</v>
      </c>
      <c r="I91" t="str">
        <f t="shared" si="2"/>
        <v>N/A</v>
      </c>
      <c r="J91">
        <f t="shared" si="3"/>
        <v>0</v>
      </c>
      <c r="K91">
        <f t="shared" si="4"/>
        <v>0</v>
      </c>
      <c r="L91">
        <f t="shared" si="5"/>
        <v>0</v>
      </c>
      <c r="M91">
        <f t="shared" si="6"/>
        <v>0</v>
      </c>
      <c r="N91">
        <f t="shared" si="7"/>
        <v>0</v>
      </c>
    </row>
    <row r="92" spans="1:14" x14ac:dyDescent="0.3">
      <c r="A92" s="1">
        <v>5</v>
      </c>
      <c r="B92" t="s">
        <v>136</v>
      </c>
      <c r="C92" t="s">
        <v>2655</v>
      </c>
      <c r="I92" t="str">
        <f t="shared" si="2"/>
        <v>N/A</v>
      </c>
      <c r="J92">
        <f t="shared" si="3"/>
        <v>36760000</v>
      </c>
      <c r="K92">
        <f t="shared" si="4"/>
        <v>0</v>
      </c>
      <c r="L92">
        <f t="shared" si="5"/>
        <v>0</v>
      </c>
      <c r="M92">
        <f t="shared" si="6"/>
        <v>0</v>
      </c>
      <c r="N92">
        <f t="shared" si="7"/>
        <v>0</v>
      </c>
    </row>
    <row r="93" spans="1:14" x14ac:dyDescent="0.3">
      <c r="A93" s="1">
        <v>6</v>
      </c>
      <c r="B93" t="s">
        <v>138</v>
      </c>
      <c r="C93" t="s">
        <v>2611</v>
      </c>
      <c r="I93" t="str">
        <f t="shared" si="2"/>
        <v>N/A</v>
      </c>
      <c r="J93" t="str">
        <f t="shared" si="3"/>
        <v>2.16</v>
      </c>
      <c r="K93">
        <f t="shared" si="4"/>
        <v>0</v>
      </c>
      <c r="L93">
        <f t="shared" si="5"/>
        <v>0</v>
      </c>
      <c r="M93">
        <f t="shared" si="6"/>
        <v>0</v>
      </c>
      <c r="N93">
        <f t="shared" si="7"/>
        <v>0</v>
      </c>
    </row>
    <row r="94" spans="1:14" x14ac:dyDescent="0.3">
      <c r="A94" s="1">
        <v>7</v>
      </c>
      <c r="B94" t="s">
        <v>139</v>
      </c>
      <c r="C94" t="s">
        <v>2656</v>
      </c>
      <c r="I94" t="str">
        <f t="shared" si="2"/>
        <v>N/A</v>
      </c>
      <c r="J94">
        <f t="shared" si="3"/>
        <v>8.6999999999999994E-2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2657</v>
      </c>
      <c r="I96" t="str">
        <f t="shared" si="2"/>
        <v>N/A</v>
      </c>
      <c r="J96">
        <f t="shared" si="3"/>
        <v>18040000</v>
      </c>
      <c r="K96">
        <f t="shared" si="4"/>
        <v>0</v>
      </c>
      <c r="L96">
        <f t="shared" si="5"/>
        <v>0</v>
      </c>
      <c r="M96">
        <f t="shared" si="6"/>
        <v>0</v>
      </c>
      <c r="N96">
        <f t="shared" si="7"/>
        <v>0</v>
      </c>
    </row>
    <row r="97" spans="1:14" x14ac:dyDescent="0.3">
      <c r="A97" s="1">
        <v>1</v>
      </c>
      <c r="B97" t="s">
        <v>142</v>
      </c>
      <c r="C97" t="s">
        <v>2658</v>
      </c>
      <c r="I97" t="str">
        <f t="shared" si="2"/>
        <v>N/A</v>
      </c>
      <c r="J97" t="str">
        <f t="shared" si="3"/>
        <v>1.06</v>
      </c>
      <c r="K97">
        <f t="shared" si="4"/>
        <v>0</v>
      </c>
      <c r="L97">
        <f t="shared" si="5"/>
        <v>0</v>
      </c>
      <c r="M97">
        <f t="shared" si="6"/>
        <v>0</v>
      </c>
      <c r="N97">
        <f t="shared" si="7"/>
        <v>0</v>
      </c>
    </row>
    <row r="98" spans="1:14" x14ac:dyDescent="0.3">
      <c r="A98" s="1">
        <v>2</v>
      </c>
      <c r="B98" t="s">
        <v>144</v>
      </c>
      <c r="C98" t="s">
        <v>2659</v>
      </c>
      <c r="I98" t="str">
        <f t="shared" si="2"/>
        <v>N/A</v>
      </c>
      <c r="J98">
        <f t="shared" si="3"/>
        <v>227870000</v>
      </c>
      <c r="K98">
        <f t="shared" si="4"/>
        <v>0</v>
      </c>
      <c r="L98">
        <f t="shared" si="5"/>
        <v>0</v>
      </c>
      <c r="M98">
        <f t="shared" si="6"/>
        <v>0</v>
      </c>
      <c r="N98">
        <f t="shared" si="7"/>
        <v>0</v>
      </c>
    </row>
    <row r="99" spans="1:14" x14ac:dyDescent="0.3">
      <c r="A99" s="1">
        <v>3</v>
      </c>
      <c r="B99" t="s">
        <v>146</v>
      </c>
      <c r="I99" t="str">
        <f t="shared" si="2"/>
        <v>N/A</v>
      </c>
      <c r="J99">
        <f t="shared" si="3"/>
        <v>0</v>
      </c>
      <c r="K99">
        <f t="shared" si="4"/>
        <v>0</v>
      </c>
      <c r="L99">
        <f t="shared" si="5"/>
        <v>0</v>
      </c>
      <c r="M99">
        <f t="shared" si="6"/>
        <v>0</v>
      </c>
      <c r="N99">
        <f t="shared" si="7"/>
        <v>0</v>
      </c>
    </row>
    <row r="100" spans="1:14" x14ac:dyDescent="0.3">
      <c r="A100" s="1">
        <v>4</v>
      </c>
      <c r="B100" t="s">
        <v>148</v>
      </c>
      <c r="I100" t="str">
        <f t="shared" si="2"/>
        <v>N/A</v>
      </c>
      <c r="J100">
        <f t="shared" si="3"/>
        <v>0</v>
      </c>
      <c r="K100">
        <f t="shared" si="4"/>
        <v>0</v>
      </c>
      <c r="L100">
        <f t="shared" si="5"/>
        <v>0</v>
      </c>
      <c r="M100">
        <f t="shared" si="6"/>
        <v>0</v>
      </c>
      <c r="N100">
        <f t="shared" si="7"/>
        <v>0</v>
      </c>
    </row>
    <row r="101" spans="1:14" x14ac:dyDescent="0.3">
      <c r="A101" s="1">
        <v>5</v>
      </c>
      <c r="B101" t="s">
        <v>149</v>
      </c>
      <c r="C101" t="s">
        <v>2660</v>
      </c>
      <c r="I101" t="str">
        <f t="shared" si="2"/>
        <v>N/A</v>
      </c>
      <c r="J101" t="str">
        <f t="shared" si="3"/>
        <v>22.87</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2661</v>
      </c>
      <c r="I103" t="str">
        <f t="shared" si="2"/>
        <v>N/A</v>
      </c>
      <c r="J103">
        <f t="shared" si="3"/>
        <v>61020000</v>
      </c>
      <c r="K103">
        <f t="shared" si="4"/>
        <v>0</v>
      </c>
      <c r="L103">
        <f t="shared" si="5"/>
        <v>0</v>
      </c>
      <c r="M103">
        <f t="shared" si="6"/>
        <v>0</v>
      </c>
      <c r="N103">
        <f t="shared" si="7"/>
        <v>0</v>
      </c>
    </row>
    <row r="104" spans="1:14" x14ac:dyDescent="0.3">
      <c r="A104" s="1">
        <v>1</v>
      </c>
      <c r="B104" t="s">
        <v>152</v>
      </c>
      <c r="I104" t="str">
        <f t="shared" si="2"/>
        <v>N/A</v>
      </c>
      <c r="J104">
        <f t="shared" si="3"/>
        <v>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2610</v>
      </c>
      <c r="I106" t="str">
        <f t="shared" si="2"/>
        <v>N/A</v>
      </c>
      <c r="J106" t="str">
        <f t="shared" si="3"/>
        <v>0.27</v>
      </c>
      <c r="K106">
        <f t="shared" si="4"/>
        <v>0</v>
      </c>
      <c r="L106">
        <f t="shared" si="5"/>
        <v>0</v>
      </c>
      <c r="M106">
        <f t="shared" si="6"/>
        <v>0</v>
      </c>
      <c r="N106">
        <f t="shared" si="7"/>
        <v>0</v>
      </c>
    </row>
    <row r="107" spans="1:14" x14ac:dyDescent="0.3">
      <c r="A107" s="1">
        <v>1</v>
      </c>
      <c r="B107" t="s">
        <v>153</v>
      </c>
      <c r="C107" t="s">
        <v>2662</v>
      </c>
      <c r="I107" t="str">
        <f t="shared" si="2"/>
        <v>N/A</v>
      </c>
      <c r="J107">
        <f t="shared" si="3"/>
        <v>0.44550000000000001</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2663</v>
      </c>
      <c r="I109" t="str">
        <f t="shared" si="2"/>
        <v>N/A</v>
      </c>
      <c r="J109" t="str">
        <f t="shared" si="3"/>
        <v>43.85</v>
      </c>
      <c r="K109">
        <f t="shared" si="4"/>
        <v>0</v>
      </c>
      <c r="L109">
        <f t="shared" si="5"/>
        <v>0</v>
      </c>
      <c r="M109">
        <f t="shared" si="6"/>
        <v>0</v>
      </c>
      <c r="N109">
        <f t="shared" si="7"/>
        <v>0</v>
      </c>
    </row>
    <row r="110" spans="1:14" x14ac:dyDescent="0.3">
      <c r="A110" s="1">
        <v>4</v>
      </c>
      <c r="B110" t="s">
        <v>159</v>
      </c>
      <c r="C110" t="s">
        <v>2664</v>
      </c>
      <c r="I110" t="str">
        <f t="shared" si="2"/>
        <v>N/A</v>
      </c>
      <c r="J110" t="str">
        <f t="shared" si="3"/>
        <v>28.62</v>
      </c>
      <c r="K110">
        <f t="shared" si="4"/>
        <v>0</v>
      </c>
      <c r="L110">
        <f t="shared" si="5"/>
        <v>0</v>
      </c>
      <c r="M110">
        <f t="shared" si="6"/>
        <v>0</v>
      </c>
      <c r="N110">
        <f t="shared" si="7"/>
        <v>0</v>
      </c>
    </row>
    <row r="111" spans="1:14" x14ac:dyDescent="0.3">
      <c r="A111" s="1">
        <v>5</v>
      </c>
      <c r="B111" t="s">
        <v>161</v>
      </c>
      <c r="C111" t="s">
        <v>2665</v>
      </c>
      <c r="I111" t="str">
        <f t="shared" si="2"/>
        <v>N/A</v>
      </c>
      <c r="J111" t="str">
        <f t="shared" si="3"/>
        <v>41.83</v>
      </c>
      <c r="K111">
        <f t="shared" si="4"/>
        <v>0</v>
      </c>
      <c r="L111">
        <f t="shared" si="5"/>
        <v>0</v>
      </c>
      <c r="M111">
        <f t="shared" si="6"/>
        <v>0</v>
      </c>
      <c r="N111">
        <f t="shared" si="7"/>
        <v>0</v>
      </c>
    </row>
    <row r="112" spans="1:14" x14ac:dyDescent="0.3">
      <c r="A112" s="1">
        <v>6</v>
      </c>
      <c r="B112" t="s">
        <v>163</v>
      </c>
      <c r="C112" t="s">
        <v>2666</v>
      </c>
      <c r="I112" t="str">
        <f t="shared" si="2"/>
        <v>N/A</v>
      </c>
      <c r="J112" t="str">
        <f t="shared" si="3"/>
        <v>41.03</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2667</v>
      </c>
      <c r="I114" t="str">
        <f t="shared" si="2"/>
        <v>N/A</v>
      </c>
      <c r="J114" t="str">
        <f t="shared" si="3"/>
        <v>66.25k</v>
      </c>
      <c r="K114">
        <f t="shared" si="4"/>
        <v>0</v>
      </c>
      <c r="L114">
        <f t="shared" si="5"/>
        <v>0</v>
      </c>
      <c r="M114">
        <f t="shared" si="6"/>
        <v>0</v>
      </c>
      <c r="N114">
        <f t="shared" si="7"/>
        <v>0</v>
      </c>
    </row>
    <row r="115" spans="1:14" x14ac:dyDescent="0.3">
      <c r="A115" s="1">
        <v>1</v>
      </c>
      <c r="B115" t="s">
        <v>167</v>
      </c>
      <c r="C115" t="s">
        <v>2668</v>
      </c>
      <c r="I115" t="str">
        <f t="shared" si="2"/>
        <v>N/A</v>
      </c>
      <c r="J115" t="str">
        <f t="shared" si="3"/>
        <v>50.13k</v>
      </c>
      <c r="K115">
        <f t="shared" si="4"/>
        <v>0</v>
      </c>
      <c r="L115">
        <f t="shared" si="5"/>
        <v>0</v>
      </c>
      <c r="M115">
        <f t="shared" si="6"/>
        <v>0</v>
      </c>
      <c r="N115">
        <f t="shared" si="7"/>
        <v>0</v>
      </c>
    </row>
    <row r="116" spans="1:14" x14ac:dyDescent="0.3">
      <c r="A116" s="1">
        <v>2</v>
      </c>
      <c r="B116" t="s">
        <v>169</v>
      </c>
      <c r="C116" t="s">
        <v>2669</v>
      </c>
      <c r="I116" t="str">
        <f t="shared" si="2"/>
        <v>N/A</v>
      </c>
      <c r="J116">
        <f t="shared" si="3"/>
        <v>16990000</v>
      </c>
      <c r="K116">
        <f t="shared" si="4"/>
        <v>0</v>
      </c>
      <c r="L116">
        <f t="shared" si="5"/>
        <v>0</v>
      </c>
      <c r="M116">
        <f t="shared" si="6"/>
        <v>0</v>
      </c>
      <c r="N116">
        <f t="shared" si="7"/>
        <v>0</v>
      </c>
    </row>
    <row r="117" spans="1:14" x14ac:dyDescent="0.3">
      <c r="A117" s="1">
        <v>3</v>
      </c>
      <c r="B117" t="s">
        <v>171</v>
      </c>
      <c r="C117" t="s">
        <v>2670</v>
      </c>
      <c r="I117" t="str">
        <f t="shared" si="2"/>
        <v>N/A</v>
      </c>
      <c r="J117">
        <f t="shared" si="3"/>
        <v>16329999.999999998</v>
      </c>
      <c r="K117">
        <f t="shared" si="4"/>
        <v>0</v>
      </c>
      <c r="L117">
        <f t="shared" si="5"/>
        <v>0</v>
      </c>
      <c r="M117">
        <f t="shared" si="6"/>
        <v>0</v>
      </c>
      <c r="N117">
        <f t="shared" si="7"/>
        <v>0</v>
      </c>
    </row>
    <row r="118" spans="1:14" x14ac:dyDescent="0.3">
      <c r="A118" s="1">
        <v>4</v>
      </c>
      <c r="B118" t="s">
        <v>173</v>
      </c>
      <c r="C118" t="s">
        <v>2671</v>
      </c>
      <c r="I118" t="str">
        <f t="shared" si="2"/>
        <v>N/A</v>
      </c>
      <c r="J118">
        <f t="shared" si="3"/>
        <v>7.3200000000000001E-2</v>
      </c>
      <c r="K118">
        <f t="shared" si="4"/>
        <v>0</v>
      </c>
      <c r="L118">
        <f t="shared" si="5"/>
        <v>0</v>
      </c>
      <c r="M118">
        <f t="shared" si="6"/>
        <v>0</v>
      </c>
      <c r="N118">
        <f t="shared" si="7"/>
        <v>0</v>
      </c>
    </row>
    <row r="119" spans="1:14" x14ac:dyDescent="0.3">
      <c r="A119" s="1">
        <v>5</v>
      </c>
      <c r="B119" t="s">
        <v>174</v>
      </c>
      <c r="C119" t="s">
        <v>2672</v>
      </c>
      <c r="I119" t="str">
        <f t="shared" si="2"/>
        <v>N/A</v>
      </c>
      <c r="J119">
        <f t="shared" si="3"/>
        <v>0.67900000000000005</v>
      </c>
      <c r="K119">
        <f t="shared" si="4"/>
        <v>0</v>
      </c>
      <c r="L119">
        <f t="shared" si="5"/>
        <v>0</v>
      </c>
      <c r="M119">
        <f t="shared" si="6"/>
        <v>0</v>
      </c>
      <c r="N119">
        <f t="shared" si="7"/>
        <v>0</v>
      </c>
    </row>
    <row r="120" spans="1:14" x14ac:dyDescent="0.3">
      <c r="A120" s="1">
        <v>6</v>
      </c>
      <c r="B120" t="s">
        <v>175</v>
      </c>
      <c r="C120" t="s">
        <v>2673</v>
      </c>
      <c r="I120" t="str">
        <f t="shared" si="2"/>
        <v>N/A</v>
      </c>
      <c r="J120" t="str">
        <f t="shared" si="3"/>
        <v>602.92k</v>
      </c>
      <c r="K120">
        <f t="shared" si="4"/>
        <v>0</v>
      </c>
      <c r="L120">
        <f t="shared" si="5"/>
        <v>0</v>
      </c>
      <c r="M120">
        <f t="shared" si="6"/>
        <v>0</v>
      </c>
      <c r="N120">
        <f t="shared" si="7"/>
        <v>0</v>
      </c>
    </row>
    <row r="121" spans="1:14" x14ac:dyDescent="0.3">
      <c r="A121" s="1">
        <v>7</v>
      </c>
      <c r="B121" t="s">
        <v>176</v>
      </c>
      <c r="C121" t="s">
        <v>2674</v>
      </c>
      <c r="I121" t="str">
        <f t="shared" si="2"/>
        <v>N/A</v>
      </c>
      <c r="J121" t="str">
        <f t="shared" si="3"/>
        <v>9.69</v>
      </c>
      <c r="K121">
        <f t="shared" si="4"/>
        <v>0</v>
      </c>
      <c r="L121">
        <f t="shared" si="5"/>
        <v>0</v>
      </c>
      <c r="M121">
        <f t="shared" si="6"/>
        <v>0</v>
      </c>
      <c r="N121">
        <f t="shared" si="7"/>
        <v>0</v>
      </c>
    </row>
    <row r="122" spans="1:14" x14ac:dyDescent="0.3">
      <c r="A122" s="1">
        <v>8</v>
      </c>
      <c r="B122" t="s">
        <v>177</v>
      </c>
      <c r="C122" t="s">
        <v>2675</v>
      </c>
      <c r="I122" t="str">
        <f t="shared" si="2"/>
        <v>N/A</v>
      </c>
      <c r="J122">
        <f t="shared" si="3"/>
        <v>3.6000000000000004E-2</v>
      </c>
      <c r="K122">
        <f t="shared" si="4"/>
        <v>0</v>
      </c>
      <c r="L122">
        <f t="shared" si="5"/>
        <v>0</v>
      </c>
      <c r="M122">
        <f t="shared" si="6"/>
        <v>0</v>
      </c>
      <c r="N122">
        <f t="shared" si="7"/>
        <v>0</v>
      </c>
    </row>
    <row r="123" spans="1:14" x14ac:dyDescent="0.3">
      <c r="A123" s="1">
        <v>9</v>
      </c>
      <c r="B123" t="s">
        <v>178</v>
      </c>
      <c r="C123" t="s">
        <v>2676</v>
      </c>
      <c r="I123" t="str">
        <f t="shared" si="2"/>
        <v>N/A</v>
      </c>
      <c r="J123" t="str">
        <f t="shared" si="3"/>
        <v>546.79k</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C125" t="s">
        <v>2677</v>
      </c>
      <c r="I125" t="str">
        <f t="shared" si="8"/>
        <v>N/A</v>
      </c>
      <c r="J125" t="str">
        <f t="shared" si="9"/>
        <v>0.84</v>
      </c>
      <c r="K125">
        <f t="shared" si="10"/>
        <v>0</v>
      </c>
      <c r="L125">
        <f t="shared" si="11"/>
        <v>0</v>
      </c>
      <c r="M125">
        <f t="shared" si="12"/>
        <v>0</v>
      </c>
      <c r="N125">
        <f t="shared" si="13"/>
        <v>0</v>
      </c>
    </row>
    <row r="126" spans="1:14" x14ac:dyDescent="0.3">
      <c r="A126" s="1">
        <v>1</v>
      </c>
      <c r="B126" t="s">
        <v>180</v>
      </c>
      <c r="C126" t="s">
        <v>2678</v>
      </c>
      <c r="I126" t="str">
        <f t="shared" si="8"/>
        <v>N/A</v>
      </c>
      <c r="J126">
        <f t="shared" si="9"/>
        <v>1.9800000000000002E-2</v>
      </c>
      <c r="K126">
        <f t="shared" si="10"/>
        <v>0</v>
      </c>
      <c r="L126">
        <f t="shared" si="11"/>
        <v>0</v>
      </c>
      <c r="M126">
        <f t="shared" si="12"/>
        <v>0</v>
      </c>
      <c r="N126">
        <f t="shared" si="13"/>
        <v>0</v>
      </c>
    </row>
    <row r="127" spans="1:14" x14ac:dyDescent="0.3">
      <c r="A127" s="1">
        <v>2</v>
      </c>
      <c r="B127" t="s">
        <v>181</v>
      </c>
      <c r="C127" t="s">
        <v>2679</v>
      </c>
      <c r="I127" t="str">
        <f t="shared" si="8"/>
        <v>N/A</v>
      </c>
      <c r="J127" t="str">
        <f t="shared" si="9"/>
        <v>0.83</v>
      </c>
      <c r="K127">
        <f t="shared" si="10"/>
        <v>0</v>
      </c>
      <c r="L127">
        <f t="shared" si="11"/>
        <v>0</v>
      </c>
      <c r="M127">
        <f t="shared" si="12"/>
        <v>0</v>
      </c>
      <c r="N127">
        <f t="shared" si="13"/>
        <v>0</v>
      </c>
    </row>
    <row r="128" spans="1:14" x14ac:dyDescent="0.3">
      <c r="A128" s="1">
        <v>3</v>
      </c>
      <c r="B128" t="s">
        <v>183</v>
      </c>
      <c r="C128" t="s">
        <v>2242</v>
      </c>
      <c r="I128" t="str">
        <f t="shared" si="8"/>
        <v>N/A</v>
      </c>
      <c r="J128">
        <f t="shared" si="9"/>
        <v>1.95E-2</v>
      </c>
      <c r="K128">
        <f t="shared" si="10"/>
        <v>0</v>
      </c>
      <c r="L128">
        <f t="shared" si="11"/>
        <v>0</v>
      </c>
      <c r="M128">
        <f t="shared" si="12"/>
        <v>0</v>
      </c>
      <c r="N128">
        <f t="shared" si="13"/>
        <v>0</v>
      </c>
    </row>
    <row r="129" spans="1:14" x14ac:dyDescent="0.3">
      <c r="A129" s="1">
        <v>4</v>
      </c>
      <c r="B129" t="s">
        <v>185</v>
      </c>
      <c r="C129" t="s">
        <v>2680</v>
      </c>
      <c r="I129" t="str">
        <f t="shared" si="8"/>
        <v>N/A</v>
      </c>
      <c r="J129" t="str">
        <f t="shared" si="9"/>
        <v>2.56</v>
      </c>
      <c r="K129">
        <f t="shared" si="10"/>
        <v>0</v>
      </c>
      <c r="L129">
        <f t="shared" si="11"/>
        <v>0</v>
      </c>
      <c r="M129">
        <f t="shared" si="12"/>
        <v>0</v>
      </c>
      <c r="N129">
        <f t="shared" si="13"/>
        <v>0</v>
      </c>
    </row>
    <row r="130" spans="1:14" x14ac:dyDescent="0.3">
      <c r="A130" s="1">
        <v>5</v>
      </c>
      <c r="B130" t="s">
        <v>186</v>
      </c>
      <c r="C130" t="s">
        <v>2681</v>
      </c>
      <c r="I130" t="str">
        <f t="shared" si="8"/>
        <v>N/A</v>
      </c>
      <c r="J130">
        <f t="shared" si="9"/>
        <v>0.38430000000000003</v>
      </c>
      <c r="K130">
        <f t="shared" si="10"/>
        <v>0</v>
      </c>
      <c r="L130">
        <f t="shared" si="11"/>
        <v>0</v>
      </c>
      <c r="M130">
        <f t="shared" si="12"/>
        <v>0</v>
      </c>
      <c r="N130">
        <f t="shared" si="13"/>
        <v>0</v>
      </c>
    </row>
    <row r="131" spans="1:14" x14ac:dyDescent="0.3">
      <c r="A131" s="1">
        <v>6</v>
      </c>
      <c r="B131" t="s">
        <v>187</v>
      </c>
      <c r="C131" t="s">
        <v>2682</v>
      </c>
      <c r="I131" t="str">
        <f t="shared" si="8"/>
        <v>N/A</v>
      </c>
      <c r="J131" t="str">
        <f t="shared" si="9"/>
        <v>Jun 1, 2017</v>
      </c>
      <c r="K131">
        <f t="shared" si="10"/>
        <v>0</v>
      </c>
      <c r="L131">
        <f t="shared" si="11"/>
        <v>0</v>
      </c>
      <c r="M131">
        <f t="shared" si="12"/>
        <v>0</v>
      </c>
      <c r="N131">
        <f t="shared" si="13"/>
        <v>0</v>
      </c>
    </row>
    <row r="132" spans="1:14" x14ac:dyDescent="0.3">
      <c r="A132" s="1">
        <v>7</v>
      </c>
      <c r="B132" t="s">
        <v>188</v>
      </c>
      <c r="C132" t="s">
        <v>2683</v>
      </c>
      <c r="I132" t="str">
        <f t="shared" si="8"/>
        <v>N/A</v>
      </c>
      <c r="J132" t="str">
        <f t="shared" si="9"/>
        <v>Apr 28, 2017</v>
      </c>
      <c r="K132">
        <f t="shared" si="10"/>
        <v>0</v>
      </c>
      <c r="L132">
        <f t="shared" si="11"/>
        <v>0</v>
      </c>
      <c r="M132">
        <f t="shared" si="12"/>
        <v>0</v>
      </c>
      <c r="N132">
        <f t="shared" si="13"/>
        <v>0</v>
      </c>
    </row>
    <row r="133" spans="1:14" x14ac:dyDescent="0.3">
      <c r="A133" s="1">
        <v>8</v>
      </c>
      <c r="B133" t="s">
        <v>189</v>
      </c>
      <c r="C133" t="s">
        <v>2072</v>
      </c>
      <c r="I133" t="str">
        <f t="shared" si="8"/>
        <v>N/A</v>
      </c>
      <c r="J133" t="str">
        <f t="shared" si="9"/>
        <v>2/1</v>
      </c>
      <c r="K133">
        <f t="shared" si="10"/>
        <v>0</v>
      </c>
      <c r="L133">
        <f t="shared" si="11"/>
        <v>0</v>
      </c>
      <c r="M133">
        <f t="shared" si="12"/>
        <v>0</v>
      </c>
      <c r="N133">
        <f t="shared" si="13"/>
        <v>0</v>
      </c>
    </row>
    <row r="134" spans="1:14" x14ac:dyDescent="0.3">
      <c r="A134" s="1">
        <v>9</v>
      </c>
      <c r="B134" t="s">
        <v>190</v>
      </c>
      <c r="C134" t="s">
        <v>2684</v>
      </c>
      <c r="I134" t="str">
        <f t="shared" si="8"/>
        <v>N/A</v>
      </c>
      <c r="J134" t="str">
        <f t="shared" si="9"/>
        <v>Oct 2, 2003</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2685</v>
      </c>
      <c r="C138" t="s">
        <v>2686</v>
      </c>
      <c r="D138" t="s">
        <v>2687</v>
      </c>
      <c r="E138" t="s">
        <v>2688</v>
      </c>
      <c r="F138">
        <v>57</v>
      </c>
      <c r="I138" t="str">
        <f t="shared" si="8"/>
        <v>neg_trend</v>
      </c>
      <c r="J138" t="str">
        <f t="shared" si="9"/>
        <v>Chief Exec. Officer, Pres &amp; Director</v>
      </c>
      <c r="K138" t="str">
        <f t="shared" si="10"/>
        <v>923.37k</v>
      </c>
      <c r="L138" t="str">
        <f t="shared" si="11"/>
        <v>24.94k</v>
      </c>
      <c r="M138">
        <f t="shared" si="12"/>
        <v>57</v>
      </c>
      <c r="N138">
        <f t="shared" si="13"/>
        <v>0</v>
      </c>
    </row>
    <row r="139" spans="1:14" x14ac:dyDescent="0.3">
      <c r="A139" s="1">
        <v>1</v>
      </c>
      <c r="B139" t="s">
        <v>2689</v>
      </c>
      <c r="C139" t="s">
        <v>2690</v>
      </c>
      <c r="D139" t="s">
        <v>2691</v>
      </c>
      <c r="F139">
        <v>54</v>
      </c>
      <c r="I139" t="str">
        <f t="shared" si="8"/>
        <v>N/A</v>
      </c>
      <c r="J139" t="str">
        <f t="shared" si="9"/>
        <v>CFO &amp; Treasurer</v>
      </c>
      <c r="K139" t="str">
        <f t="shared" si="10"/>
        <v>591.38k</v>
      </c>
      <c r="L139">
        <f t="shared" si="11"/>
        <v>0</v>
      </c>
      <c r="M139">
        <f t="shared" si="12"/>
        <v>54</v>
      </c>
      <c r="N139">
        <f t="shared" si="13"/>
        <v>0</v>
      </c>
    </row>
    <row r="140" spans="1:14" x14ac:dyDescent="0.3">
      <c r="A140" s="1">
        <v>2</v>
      </c>
      <c r="B140" t="s">
        <v>2692</v>
      </c>
      <c r="C140" t="s">
        <v>2693</v>
      </c>
      <c r="D140" t="s">
        <v>2694</v>
      </c>
      <c r="E140" t="s">
        <v>2695</v>
      </c>
      <c r="F140">
        <v>58</v>
      </c>
      <c r="I140" t="str">
        <f t="shared" si="8"/>
        <v>N/A</v>
      </c>
      <c r="J140" t="str">
        <f t="shared" si="9"/>
        <v>Chief Lending Officer of The Bryn Mawr Trust Co. and Exec. VP of The Bryn Mawr Trust Co.</v>
      </c>
      <c r="K140" t="str">
        <f t="shared" si="10"/>
        <v>519.01k</v>
      </c>
      <c r="L140" t="str">
        <f t="shared" si="11"/>
        <v>77.54k</v>
      </c>
      <c r="M140">
        <f t="shared" si="12"/>
        <v>58</v>
      </c>
      <c r="N140">
        <f t="shared" si="13"/>
        <v>0</v>
      </c>
    </row>
    <row r="141" spans="1:14" x14ac:dyDescent="0.3">
      <c r="A141" s="1">
        <v>3</v>
      </c>
      <c r="B141" t="s">
        <v>2696</v>
      </c>
      <c r="C141" t="s">
        <v>2697</v>
      </c>
      <c r="D141" t="s">
        <v>2698</v>
      </c>
      <c r="E141" t="s">
        <v>2699</v>
      </c>
      <c r="F141">
        <v>59</v>
      </c>
      <c r="I141" t="str">
        <f t="shared" si="8"/>
        <v>neg_trend</v>
      </c>
      <c r="J141" t="str">
        <f t="shared" si="9"/>
        <v>VP, COO of The Bryn Mawr Trust Company and Exec. VP of The Bryn Mawr Trust Company</v>
      </c>
      <c r="K141" t="str">
        <f t="shared" si="10"/>
        <v>577.33k</v>
      </c>
      <c r="L141" t="str">
        <f t="shared" si="11"/>
        <v>119.25k</v>
      </c>
      <c r="M141">
        <f t="shared" si="12"/>
        <v>59</v>
      </c>
      <c r="N141">
        <f t="shared" si="13"/>
        <v>0</v>
      </c>
    </row>
    <row r="142" spans="1:14" x14ac:dyDescent="0.3">
      <c r="A142" s="1">
        <v>4</v>
      </c>
      <c r="B142" t="s">
        <v>2700</v>
      </c>
      <c r="C142" t="s">
        <v>2701</v>
      </c>
      <c r="D142" t="s">
        <v>2702</v>
      </c>
      <c r="F142">
        <v>62</v>
      </c>
      <c r="I142" t="str">
        <f t="shared" si="8"/>
        <v>N/A</v>
      </c>
      <c r="J142" t="str">
        <f t="shared" si="9"/>
        <v>Head of Wealth Mgmt Div &amp; Exec. VP of Wealth Mgmt Div - the Bryn Mawr Trust Co.</v>
      </c>
      <c r="K142" t="str">
        <f t="shared" si="10"/>
        <v>475.6k</v>
      </c>
      <c r="L142">
        <f t="shared" si="11"/>
        <v>0</v>
      </c>
      <c r="M142">
        <f t="shared" si="12"/>
        <v>62</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B144" s="1" t="s">
        <v>319</v>
      </c>
      <c r="C144" s="1" t="s">
        <v>320</v>
      </c>
      <c r="D144" s="1" t="s">
        <v>321</v>
      </c>
      <c r="E144" s="1" t="s">
        <v>322</v>
      </c>
      <c r="F144" s="1" t="s">
        <v>323</v>
      </c>
      <c r="G144" s="1" t="s">
        <v>324</v>
      </c>
      <c r="H144" s="1" t="s">
        <v>325</v>
      </c>
      <c r="I144" t="str">
        <f t="shared" si="8"/>
        <v>pos_trend</v>
      </c>
      <c r="J144" t="str">
        <f t="shared" si="9"/>
        <v>2012</v>
      </c>
      <c r="K144" t="str">
        <f t="shared" si="10"/>
        <v>2013</v>
      </c>
      <c r="L144" t="str">
        <f t="shared" si="11"/>
        <v>2014</v>
      </c>
      <c r="M144" t="str">
        <f t="shared" si="12"/>
        <v>2015</v>
      </c>
      <c r="N144" t="str">
        <f t="shared" si="13"/>
        <v>2016</v>
      </c>
    </row>
    <row r="145" spans="1:14" x14ac:dyDescent="0.3">
      <c r="A145" s="1">
        <v>0</v>
      </c>
      <c r="B145" t="s">
        <v>1294</v>
      </c>
      <c r="C145" t="s">
        <v>2703</v>
      </c>
      <c r="D145" t="s">
        <v>2704</v>
      </c>
      <c r="E145" t="s">
        <v>2705</v>
      </c>
      <c r="F145" t="s">
        <v>2706</v>
      </c>
      <c r="G145" t="s">
        <v>2125</v>
      </c>
      <c r="I145" t="str">
        <f t="shared" si="8"/>
        <v>pos_trend</v>
      </c>
      <c r="J145">
        <f t="shared" si="9"/>
        <v>73320000</v>
      </c>
      <c r="K145">
        <f t="shared" si="10"/>
        <v>78420000</v>
      </c>
      <c r="L145">
        <f t="shared" si="11"/>
        <v>83220000</v>
      </c>
      <c r="M145">
        <f t="shared" si="12"/>
        <v>108540000</v>
      </c>
      <c r="N145">
        <f t="shared" si="13"/>
        <v>116990000</v>
      </c>
    </row>
    <row r="146" spans="1:14" x14ac:dyDescent="0.3">
      <c r="A146" s="1">
        <v>1</v>
      </c>
      <c r="B146" t="s">
        <v>1300</v>
      </c>
      <c r="C146" t="s">
        <v>2707</v>
      </c>
      <c r="D146" t="s">
        <v>2708</v>
      </c>
      <c r="E146" t="s">
        <v>2709</v>
      </c>
      <c r="F146" t="s">
        <v>2710</v>
      </c>
      <c r="G146" t="s">
        <v>2711</v>
      </c>
      <c r="I146" t="str">
        <f t="shared" si="8"/>
        <v>pos_trend</v>
      </c>
      <c r="J146">
        <f t="shared" si="9"/>
        <v>68890000</v>
      </c>
      <c r="K146">
        <f t="shared" si="10"/>
        <v>73940000</v>
      </c>
      <c r="L146">
        <f t="shared" si="11"/>
        <v>78540000</v>
      </c>
      <c r="M146">
        <f t="shared" si="12"/>
        <v>102430000</v>
      </c>
      <c r="N146">
        <f t="shared" si="13"/>
        <v>110540000</v>
      </c>
    </row>
    <row r="147" spans="1:14" x14ac:dyDescent="0.3">
      <c r="A147" s="1">
        <v>2</v>
      </c>
      <c r="B147" t="s">
        <v>1306</v>
      </c>
      <c r="C147" t="s">
        <v>332</v>
      </c>
      <c r="D147" t="s">
        <v>332</v>
      </c>
      <c r="E147" t="s">
        <v>332</v>
      </c>
      <c r="F147" t="s">
        <v>332</v>
      </c>
      <c r="G147" t="s">
        <v>332</v>
      </c>
      <c r="I147" t="str">
        <f t="shared" si="8"/>
        <v>N/A</v>
      </c>
      <c r="J147" t="str">
        <f t="shared" si="9"/>
        <v>N/A</v>
      </c>
      <c r="K147" t="str">
        <f t="shared" si="10"/>
        <v>N/A</v>
      </c>
      <c r="L147" t="str">
        <f t="shared" si="11"/>
        <v>N/A</v>
      </c>
      <c r="M147" t="str">
        <f t="shared" si="12"/>
        <v>N/A</v>
      </c>
      <c r="N147" t="str">
        <f t="shared" si="13"/>
        <v>N/A</v>
      </c>
    </row>
    <row r="148" spans="1:14" x14ac:dyDescent="0.3">
      <c r="A148" s="1">
        <v>3</v>
      </c>
      <c r="B148" t="s">
        <v>1307</v>
      </c>
      <c r="C148" t="s">
        <v>332</v>
      </c>
      <c r="D148" t="s">
        <v>332</v>
      </c>
      <c r="E148" t="s">
        <v>332</v>
      </c>
      <c r="F148" t="s">
        <v>332</v>
      </c>
      <c r="G148" t="s">
        <v>332</v>
      </c>
      <c r="I148" t="str">
        <f t="shared" si="8"/>
        <v>N/A</v>
      </c>
      <c r="J148" t="str">
        <f t="shared" si="9"/>
        <v>N/A</v>
      </c>
      <c r="K148" t="str">
        <f t="shared" si="10"/>
        <v>N/A</v>
      </c>
      <c r="L148" t="str">
        <f t="shared" si="11"/>
        <v>N/A</v>
      </c>
      <c r="M148" t="str">
        <f t="shared" si="12"/>
        <v>N/A</v>
      </c>
      <c r="N148" t="str">
        <f t="shared" si="13"/>
        <v>N/A</v>
      </c>
    </row>
    <row r="149" spans="1:14" x14ac:dyDescent="0.3">
      <c r="A149" s="1">
        <v>4</v>
      </c>
      <c r="B149" t="s">
        <v>1308</v>
      </c>
      <c r="C149" t="s">
        <v>332</v>
      </c>
      <c r="D149" t="s">
        <v>332</v>
      </c>
      <c r="E149" t="s">
        <v>332</v>
      </c>
      <c r="F149" t="s">
        <v>332</v>
      </c>
      <c r="G149" t="s">
        <v>2712</v>
      </c>
      <c r="I149" t="str">
        <f t="shared" si="8"/>
        <v>N/A</v>
      </c>
      <c r="J149" t="str">
        <f t="shared" si="9"/>
        <v>N/A</v>
      </c>
      <c r="K149" t="str">
        <f t="shared" si="10"/>
        <v>N/A</v>
      </c>
      <c r="L149" t="str">
        <f t="shared" si="11"/>
        <v>N/A</v>
      </c>
      <c r="M149" t="str">
        <f t="shared" si="12"/>
        <v>N/A</v>
      </c>
      <c r="N149" t="str">
        <f t="shared" si="13"/>
        <v>168000</v>
      </c>
    </row>
    <row r="150" spans="1:14" x14ac:dyDescent="0.3">
      <c r="A150" s="1">
        <v>5</v>
      </c>
      <c r="B150" t="s">
        <v>1309</v>
      </c>
      <c r="C150" t="s">
        <v>2713</v>
      </c>
      <c r="D150" t="s">
        <v>2714</v>
      </c>
      <c r="E150" t="s">
        <v>2715</v>
      </c>
      <c r="F150" t="s">
        <v>2716</v>
      </c>
      <c r="G150" t="s">
        <v>2717</v>
      </c>
      <c r="I150" t="str">
        <f t="shared" si="8"/>
        <v>pos_trend</v>
      </c>
      <c r="J150">
        <f t="shared" si="9"/>
        <v>4430000</v>
      </c>
      <c r="K150">
        <f t="shared" si="10"/>
        <v>4480000</v>
      </c>
      <c r="L150">
        <f t="shared" si="11"/>
        <v>4680000</v>
      </c>
      <c r="M150">
        <f t="shared" si="12"/>
        <v>6110000</v>
      </c>
      <c r="N150">
        <f t="shared" si="13"/>
        <v>6290000</v>
      </c>
    </row>
    <row r="151" spans="1:14" x14ac:dyDescent="0.3">
      <c r="A151" s="1">
        <v>6</v>
      </c>
      <c r="B151" t="s">
        <v>1315</v>
      </c>
      <c r="C151" t="s">
        <v>332</v>
      </c>
      <c r="D151" t="s">
        <v>2718</v>
      </c>
      <c r="E151" t="s">
        <v>2719</v>
      </c>
      <c r="F151" t="s">
        <v>2720</v>
      </c>
      <c r="G151" t="s">
        <v>2721</v>
      </c>
      <c r="I151" t="str">
        <f t="shared" si="8"/>
        <v>N/A</v>
      </c>
      <c r="J151" t="str">
        <f t="shared" si="9"/>
        <v>N/A</v>
      </c>
      <c r="K151">
        <f t="shared" si="10"/>
        <v>6.9500000000000006E-2</v>
      </c>
      <c r="L151">
        <f t="shared" si="11"/>
        <v>6.13E-2</v>
      </c>
      <c r="M151">
        <f t="shared" si="12"/>
        <v>0.30430000000000001</v>
      </c>
      <c r="N151">
        <f t="shared" si="13"/>
        <v>7.7800000000000008E-2</v>
      </c>
    </row>
    <row r="152" spans="1:14" x14ac:dyDescent="0.3">
      <c r="A152" s="1">
        <v>7</v>
      </c>
      <c r="B152" t="s">
        <v>1320</v>
      </c>
      <c r="C152" t="s">
        <v>2722</v>
      </c>
      <c r="D152" t="s">
        <v>2723</v>
      </c>
      <c r="E152" t="s">
        <v>2724</v>
      </c>
      <c r="F152" t="s">
        <v>2725</v>
      </c>
      <c r="G152" t="s">
        <v>2726</v>
      </c>
      <c r="I152" t="str">
        <f t="shared" si="8"/>
        <v>N/A</v>
      </c>
      <c r="J152">
        <f t="shared" si="9"/>
        <v>8590000</v>
      </c>
      <c r="K152">
        <f t="shared" si="10"/>
        <v>5430000</v>
      </c>
      <c r="L152">
        <f t="shared" si="11"/>
        <v>6080000</v>
      </c>
      <c r="M152">
        <f t="shared" si="12"/>
        <v>8420000</v>
      </c>
      <c r="N152">
        <f t="shared" si="13"/>
        <v>10760000</v>
      </c>
    </row>
    <row r="153" spans="1:14" x14ac:dyDescent="0.3">
      <c r="A153" s="1">
        <v>8</v>
      </c>
      <c r="B153" t="s">
        <v>1326</v>
      </c>
      <c r="C153" t="s">
        <v>2727</v>
      </c>
      <c r="D153" t="s">
        <v>2728</v>
      </c>
      <c r="E153" t="s">
        <v>2362</v>
      </c>
      <c r="F153" t="s">
        <v>2729</v>
      </c>
      <c r="G153" t="s">
        <v>2730</v>
      </c>
      <c r="I153" t="str">
        <f t="shared" si="8"/>
        <v>N/A</v>
      </c>
      <c r="J153">
        <f t="shared" si="9"/>
        <v>4030000.0000000005</v>
      </c>
      <c r="K153">
        <f t="shared" si="10"/>
        <v>2760000</v>
      </c>
      <c r="L153">
        <f t="shared" si="11"/>
        <v>2900000</v>
      </c>
      <c r="M153">
        <f t="shared" si="12"/>
        <v>4210000</v>
      </c>
      <c r="N153">
        <f t="shared" si="13"/>
        <v>5830000</v>
      </c>
    </row>
    <row r="154" spans="1:14" x14ac:dyDescent="0.3">
      <c r="A154" s="1">
        <v>9</v>
      </c>
      <c r="B154" t="s">
        <v>1332</v>
      </c>
      <c r="C154" t="s">
        <v>2731</v>
      </c>
      <c r="D154" t="s">
        <v>2732</v>
      </c>
      <c r="E154" t="s">
        <v>2733</v>
      </c>
      <c r="F154" t="s">
        <v>2734</v>
      </c>
      <c r="G154" t="s">
        <v>2735</v>
      </c>
      <c r="I154" t="str">
        <f t="shared" si="8"/>
        <v>N/A</v>
      </c>
      <c r="J154">
        <f t="shared" si="9"/>
        <v>4560000</v>
      </c>
      <c r="K154">
        <f t="shared" si="10"/>
        <v>2640000</v>
      </c>
      <c r="L154">
        <f t="shared" si="11"/>
        <v>3160000</v>
      </c>
      <c r="M154">
        <f t="shared" si="12"/>
        <v>4200000</v>
      </c>
      <c r="N154">
        <f t="shared" si="13"/>
        <v>4920000</v>
      </c>
    </row>
    <row r="155" spans="1:14" x14ac:dyDescent="0.3">
      <c r="A155" s="1">
        <v>10</v>
      </c>
      <c r="B155" t="s">
        <v>1338</v>
      </c>
      <c r="C155" t="s">
        <v>2731</v>
      </c>
      <c r="D155" t="s">
        <v>2732</v>
      </c>
      <c r="E155" t="s">
        <v>2733</v>
      </c>
      <c r="F155" t="s">
        <v>2734</v>
      </c>
      <c r="G155" t="s">
        <v>2735</v>
      </c>
      <c r="I155" t="str">
        <f t="shared" si="8"/>
        <v>N/A</v>
      </c>
      <c r="J155">
        <f t="shared" si="9"/>
        <v>4560000</v>
      </c>
      <c r="K155">
        <f t="shared" si="10"/>
        <v>2640000</v>
      </c>
      <c r="L155">
        <f t="shared" si="11"/>
        <v>3160000</v>
      </c>
      <c r="M155">
        <f t="shared" si="12"/>
        <v>4200000</v>
      </c>
      <c r="N155">
        <f t="shared" si="13"/>
        <v>4920000</v>
      </c>
    </row>
    <row r="156" spans="1:14" x14ac:dyDescent="0.3">
      <c r="A156" s="1">
        <v>11</v>
      </c>
      <c r="B156" t="s">
        <v>440</v>
      </c>
      <c r="C156" t="s">
        <v>332</v>
      </c>
      <c r="D156" t="s">
        <v>332</v>
      </c>
      <c r="E156" t="s">
        <v>332</v>
      </c>
      <c r="F156" t="s">
        <v>332</v>
      </c>
      <c r="G156" t="s">
        <v>332</v>
      </c>
      <c r="I156" t="str">
        <f t="shared" si="8"/>
        <v>N/A</v>
      </c>
      <c r="J156" t="str">
        <f t="shared" si="9"/>
        <v>N/A</v>
      </c>
      <c r="K156" t="str">
        <f t="shared" si="10"/>
        <v>N/A</v>
      </c>
      <c r="L156" t="str">
        <f t="shared" si="11"/>
        <v>N/A</v>
      </c>
      <c r="M156" t="str">
        <f t="shared" si="12"/>
        <v>N/A</v>
      </c>
      <c r="N156" t="str">
        <f t="shared" si="13"/>
        <v>N/A</v>
      </c>
    </row>
    <row r="157" spans="1:14" x14ac:dyDescent="0.3">
      <c r="A157" s="1">
        <v>12</v>
      </c>
      <c r="B157" t="s">
        <v>1339</v>
      </c>
      <c r="C157" t="s">
        <v>332</v>
      </c>
      <c r="D157" t="s">
        <v>332</v>
      </c>
      <c r="E157" t="s">
        <v>332</v>
      </c>
      <c r="F157" t="s">
        <v>332</v>
      </c>
      <c r="G157" t="s">
        <v>332</v>
      </c>
      <c r="I157" t="str">
        <f t="shared" si="8"/>
        <v>N/A</v>
      </c>
      <c r="J157" t="str">
        <f t="shared" si="9"/>
        <v>N/A</v>
      </c>
      <c r="K157" t="str">
        <f t="shared" si="10"/>
        <v>N/A</v>
      </c>
      <c r="L157" t="str">
        <f t="shared" si="11"/>
        <v>N/A</v>
      </c>
      <c r="M157" t="str">
        <f t="shared" si="12"/>
        <v>N/A</v>
      </c>
      <c r="N157" t="str">
        <f t="shared" si="13"/>
        <v>N/A</v>
      </c>
    </row>
    <row r="158" spans="1:14" x14ac:dyDescent="0.3">
      <c r="A158" s="1">
        <v>13</v>
      </c>
      <c r="B158" t="s">
        <v>1340</v>
      </c>
      <c r="C158" t="s">
        <v>332</v>
      </c>
      <c r="D158" t="s">
        <v>2736</v>
      </c>
      <c r="E158" t="s">
        <v>2737</v>
      </c>
      <c r="F158" t="s">
        <v>2738</v>
      </c>
      <c r="G158" t="s">
        <v>2739</v>
      </c>
      <c r="I158" t="str">
        <f t="shared" si="8"/>
        <v>N/A</v>
      </c>
      <c r="J158" t="str">
        <f t="shared" si="9"/>
        <v>N/A</v>
      </c>
      <c r="K158">
        <f t="shared" si="10"/>
        <v>-0.36810000000000004</v>
      </c>
      <c r="L158">
        <f t="shared" si="11"/>
        <v>0.12</v>
      </c>
      <c r="M158">
        <f t="shared" si="12"/>
        <v>0.38450000000000006</v>
      </c>
      <c r="N158">
        <f t="shared" si="13"/>
        <v>0.27810000000000001</v>
      </c>
    </row>
    <row r="159" spans="1:14" x14ac:dyDescent="0.3">
      <c r="I159" t="str">
        <f t="shared" si="8"/>
        <v>N/A</v>
      </c>
      <c r="J159">
        <f t="shared" si="9"/>
        <v>0</v>
      </c>
      <c r="K159">
        <f t="shared" si="10"/>
        <v>0</v>
      </c>
      <c r="L159">
        <f t="shared" si="11"/>
        <v>0</v>
      </c>
      <c r="M159">
        <f t="shared" si="12"/>
        <v>0</v>
      </c>
      <c r="N159">
        <f t="shared" si="13"/>
        <v>0</v>
      </c>
    </row>
    <row r="160" spans="1:14" x14ac:dyDescent="0.3">
      <c r="B160" s="1" t="s">
        <v>384</v>
      </c>
      <c r="C160" s="1" t="s">
        <v>320</v>
      </c>
      <c r="D160" s="1" t="s">
        <v>321</v>
      </c>
      <c r="E160" s="1" t="s">
        <v>322</v>
      </c>
      <c r="F160" s="1" t="s">
        <v>323</v>
      </c>
      <c r="G160" s="1" t="s">
        <v>324</v>
      </c>
      <c r="H160" s="1" t="s">
        <v>325</v>
      </c>
      <c r="I160" t="str">
        <f t="shared" si="8"/>
        <v>pos_trend</v>
      </c>
      <c r="J160" t="str">
        <f t="shared" si="9"/>
        <v>2012</v>
      </c>
      <c r="K160" t="str">
        <f t="shared" si="10"/>
        <v>2013</v>
      </c>
      <c r="L160" t="str">
        <f t="shared" si="11"/>
        <v>2014</v>
      </c>
      <c r="M160" t="str">
        <f t="shared" si="12"/>
        <v>2015</v>
      </c>
      <c r="N160" t="str">
        <f t="shared" si="13"/>
        <v>2016</v>
      </c>
    </row>
    <row r="161" spans="1:14" x14ac:dyDescent="0.3">
      <c r="A161" s="1">
        <v>0</v>
      </c>
      <c r="B161" t="s">
        <v>1345</v>
      </c>
      <c r="C161" t="s">
        <v>2740</v>
      </c>
      <c r="D161" t="s">
        <v>2741</v>
      </c>
      <c r="E161" t="s">
        <v>2742</v>
      </c>
      <c r="F161" t="s">
        <v>2743</v>
      </c>
      <c r="G161" t="s">
        <v>2629</v>
      </c>
      <c r="I161" t="str">
        <f t="shared" si="8"/>
        <v>pos_trend</v>
      </c>
      <c r="J161">
        <f t="shared" si="9"/>
        <v>64739999.999999993</v>
      </c>
      <c r="K161">
        <f t="shared" si="10"/>
        <v>72990000</v>
      </c>
      <c r="L161">
        <f t="shared" si="11"/>
        <v>77140000</v>
      </c>
      <c r="M161">
        <f t="shared" si="12"/>
        <v>100130000</v>
      </c>
      <c r="N161">
        <f t="shared" si="13"/>
        <v>106240000</v>
      </c>
    </row>
    <row r="162" spans="1:14" x14ac:dyDescent="0.3">
      <c r="A162" s="1">
        <v>1</v>
      </c>
      <c r="B162" t="s">
        <v>1351</v>
      </c>
      <c r="C162" t="s">
        <v>332</v>
      </c>
      <c r="D162" t="s">
        <v>2744</v>
      </c>
      <c r="E162" t="s">
        <v>2745</v>
      </c>
      <c r="F162" t="s">
        <v>543</v>
      </c>
      <c r="G162" t="s">
        <v>2027</v>
      </c>
      <c r="I162" t="str">
        <f t="shared" si="8"/>
        <v>N/A</v>
      </c>
      <c r="J162" t="str">
        <f t="shared" si="9"/>
        <v>N/A</v>
      </c>
      <c r="K162">
        <f t="shared" si="10"/>
        <v>0.1275</v>
      </c>
      <c r="L162">
        <f t="shared" si="11"/>
        <v>5.6900000000000006E-2</v>
      </c>
      <c r="M162">
        <f t="shared" si="12"/>
        <v>0.2979</v>
      </c>
      <c r="N162">
        <f t="shared" si="13"/>
        <v>6.0999999999999999E-2</v>
      </c>
    </row>
    <row r="163" spans="1:14" x14ac:dyDescent="0.3">
      <c r="A163" s="1">
        <v>2</v>
      </c>
      <c r="B163" t="s">
        <v>1356</v>
      </c>
      <c r="C163" t="s">
        <v>484</v>
      </c>
      <c r="D163" t="s">
        <v>535</v>
      </c>
      <c r="E163" t="s">
        <v>2746</v>
      </c>
      <c r="F163" t="s">
        <v>2747</v>
      </c>
      <c r="G163" t="s">
        <v>2748</v>
      </c>
      <c r="I163" t="str">
        <f t="shared" si="8"/>
        <v>N/A</v>
      </c>
      <c r="J163">
        <f t="shared" si="9"/>
        <v>4000000</v>
      </c>
      <c r="K163">
        <f t="shared" si="10"/>
        <v>3580000</v>
      </c>
      <c r="L163" t="str">
        <f t="shared" si="11"/>
        <v>884000</v>
      </c>
      <c r="M163">
        <f t="shared" si="12"/>
        <v>4400000</v>
      </c>
      <c r="N163">
        <f t="shared" si="13"/>
        <v>4330000</v>
      </c>
    </row>
    <row r="164" spans="1:14" x14ac:dyDescent="0.3">
      <c r="A164" s="1">
        <v>3</v>
      </c>
      <c r="B164" t="s">
        <v>1362</v>
      </c>
      <c r="C164" t="s">
        <v>332</v>
      </c>
      <c r="D164" t="s">
        <v>2749</v>
      </c>
      <c r="E164" t="s">
        <v>2750</v>
      </c>
      <c r="F164" t="s">
        <v>2751</v>
      </c>
      <c r="G164" t="s">
        <v>2752</v>
      </c>
      <c r="I164" t="str">
        <f t="shared" si="8"/>
        <v>N/A</v>
      </c>
      <c r="J164" t="str">
        <f t="shared" si="9"/>
        <v>N/A</v>
      </c>
      <c r="K164">
        <f t="shared" si="10"/>
        <v>-0.1069</v>
      </c>
      <c r="L164">
        <f t="shared" si="11"/>
        <v>-0.75269999999999992</v>
      </c>
      <c r="M164">
        <f t="shared" si="12"/>
        <v>3.9729000000000001</v>
      </c>
      <c r="N164">
        <f t="shared" si="13"/>
        <v>-1.5900000000000001E-2</v>
      </c>
    </row>
    <row r="165" spans="1:14" x14ac:dyDescent="0.3">
      <c r="A165" s="1">
        <v>4</v>
      </c>
      <c r="B165" t="s">
        <v>1367</v>
      </c>
      <c r="C165" t="s">
        <v>2753</v>
      </c>
      <c r="D165" t="s">
        <v>2754</v>
      </c>
      <c r="E165" t="s">
        <v>2755</v>
      </c>
      <c r="F165" t="s">
        <v>2756</v>
      </c>
      <c r="G165" t="s">
        <v>2757</v>
      </c>
      <c r="I165" t="str">
        <f t="shared" si="8"/>
        <v>pos_trend</v>
      </c>
      <c r="J165">
        <f t="shared" si="9"/>
        <v>60730000</v>
      </c>
      <c r="K165">
        <f t="shared" si="10"/>
        <v>69420000</v>
      </c>
      <c r="L165">
        <f t="shared" si="11"/>
        <v>76260000</v>
      </c>
      <c r="M165">
        <f t="shared" si="12"/>
        <v>95730000</v>
      </c>
      <c r="N165">
        <f t="shared" si="13"/>
        <v>101910000</v>
      </c>
    </row>
    <row r="166" spans="1:14" x14ac:dyDescent="0.3">
      <c r="A166" s="1">
        <v>5</v>
      </c>
      <c r="B166" t="s">
        <v>1373</v>
      </c>
      <c r="C166" t="s">
        <v>332</v>
      </c>
      <c r="D166" t="s">
        <v>2758</v>
      </c>
      <c r="E166" t="s">
        <v>2759</v>
      </c>
      <c r="F166" t="s">
        <v>2760</v>
      </c>
      <c r="G166" t="s">
        <v>2761</v>
      </c>
      <c r="I166" t="str">
        <f t="shared" si="8"/>
        <v>N/A</v>
      </c>
      <c r="J166" t="str">
        <f t="shared" si="9"/>
        <v>N/A</v>
      </c>
      <c r="K166">
        <f t="shared" si="10"/>
        <v>0.14300000000000002</v>
      </c>
      <c r="L166">
        <f t="shared" si="11"/>
        <v>9.8599999999999993E-2</v>
      </c>
      <c r="M166">
        <f t="shared" si="12"/>
        <v>0.25530000000000003</v>
      </c>
      <c r="N166">
        <f t="shared" si="13"/>
        <v>6.4500000000000002E-2</v>
      </c>
    </row>
    <row r="167" spans="1:14" x14ac:dyDescent="0.3">
      <c r="A167" s="1">
        <v>6</v>
      </c>
      <c r="B167" t="s">
        <v>1378</v>
      </c>
      <c r="C167" t="s">
        <v>332</v>
      </c>
      <c r="D167" t="s">
        <v>332</v>
      </c>
      <c r="E167" t="s">
        <v>332</v>
      </c>
      <c r="F167" t="s">
        <v>332</v>
      </c>
      <c r="G167" t="s">
        <v>2762</v>
      </c>
      <c r="I167" t="str">
        <f t="shared" si="8"/>
        <v>N/A</v>
      </c>
      <c r="J167" t="str">
        <f t="shared" si="9"/>
        <v>N/A</v>
      </c>
      <c r="K167" t="str">
        <f t="shared" si="10"/>
        <v>N/A</v>
      </c>
      <c r="L167" t="str">
        <f t="shared" si="11"/>
        <v>N/A</v>
      </c>
      <c r="M167" t="str">
        <f t="shared" si="12"/>
        <v>N/A</v>
      </c>
      <c r="N167">
        <f t="shared" si="13"/>
        <v>3.7600000000000001E-2</v>
      </c>
    </row>
    <row r="168" spans="1:14" x14ac:dyDescent="0.3">
      <c r="A168" s="1">
        <v>7</v>
      </c>
      <c r="B168" t="s">
        <v>1380</v>
      </c>
      <c r="C168" t="s">
        <v>2763</v>
      </c>
      <c r="D168" t="s">
        <v>2764</v>
      </c>
      <c r="E168" t="s">
        <v>2765</v>
      </c>
      <c r="F168" t="s">
        <v>2766</v>
      </c>
      <c r="G168" t="s">
        <v>2767</v>
      </c>
      <c r="I168" t="str">
        <f t="shared" si="8"/>
        <v>N/A</v>
      </c>
      <c r="J168">
        <f t="shared" si="9"/>
        <v>46390000</v>
      </c>
      <c r="K168">
        <f t="shared" si="10"/>
        <v>48360000</v>
      </c>
      <c r="L168">
        <f t="shared" si="11"/>
        <v>48010000</v>
      </c>
      <c r="M168">
        <f t="shared" si="12"/>
        <v>55960000</v>
      </c>
      <c r="N168">
        <f t="shared" si="13"/>
        <v>53290000</v>
      </c>
    </row>
    <row r="169" spans="1:14" x14ac:dyDescent="0.3">
      <c r="A169" s="1">
        <v>8</v>
      </c>
      <c r="B169" t="s">
        <v>1386</v>
      </c>
      <c r="C169" t="s">
        <v>2388</v>
      </c>
      <c r="D169" t="s">
        <v>2768</v>
      </c>
      <c r="E169" t="s">
        <v>2769</v>
      </c>
      <c r="F169" t="s">
        <v>2770</v>
      </c>
      <c r="G169" t="s">
        <v>2771</v>
      </c>
      <c r="I169" t="str">
        <f t="shared" si="8"/>
        <v>N/A</v>
      </c>
      <c r="J169">
        <f t="shared" si="9"/>
        <v>1420000</v>
      </c>
      <c r="K169" t="str">
        <f t="shared" si="10"/>
        <v>(8,000)</v>
      </c>
      <c r="L169" t="str">
        <f t="shared" si="11"/>
        <v>471000</v>
      </c>
      <c r="M169" t="str">
        <f t="shared" si="12"/>
        <v>931000</v>
      </c>
      <c r="N169" t="str">
        <f t="shared" si="13"/>
        <v>(77,000)</v>
      </c>
    </row>
    <row r="170" spans="1:14" x14ac:dyDescent="0.3">
      <c r="A170" s="1">
        <v>9</v>
      </c>
      <c r="B170" t="s">
        <v>1392</v>
      </c>
      <c r="C170" t="s">
        <v>332</v>
      </c>
      <c r="D170" t="s">
        <v>332</v>
      </c>
      <c r="E170" t="s">
        <v>332</v>
      </c>
      <c r="F170" t="s">
        <v>332</v>
      </c>
      <c r="G170" t="s">
        <v>332</v>
      </c>
      <c r="I170" t="str">
        <f t="shared" si="8"/>
        <v>N/A</v>
      </c>
      <c r="J170" t="str">
        <f t="shared" si="9"/>
        <v>N/A</v>
      </c>
      <c r="K170" t="str">
        <f t="shared" si="10"/>
        <v>N/A</v>
      </c>
      <c r="L170" t="str">
        <f t="shared" si="11"/>
        <v>N/A</v>
      </c>
      <c r="M170" t="str">
        <f t="shared" si="12"/>
        <v>N/A</v>
      </c>
      <c r="N170" t="str">
        <f t="shared" si="13"/>
        <v>N/A</v>
      </c>
    </row>
    <row r="171" spans="1:14" x14ac:dyDescent="0.3">
      <c r="A171" s="1">
        <v>10</v>
      </c>
      <c r="B171" t="s">
        <v>1393</v>
      </c>
      <c r="C171" t="s">
        <v>2772</v>
      </c>
      <c r="D171" t="s">
        <v>2773</v>
      </c>
      <c r="E171" t="s">
        <v>2774</v>
      </c>
      <c r="F171" t="s">
        <v>2775</v>
      </c>
      <c r="G171" t="s">
        <v>2776</v>
      </c>
      <c r="I171" t="str">
        <f t="shared" si="8"/>
        <v>N/A</v>
      </c>
      <c r="J171">
        <f t="shared" si="9"/>
        <v>34050000</v>
      </c>
      <c r="K171">
        <f t="shared" si="10"/>
        <v>41210000</v>
      </c>
      <c r="L171">
        <f t="shared" si="11"/>
        <v>42680000</v>
      </c>
      <c r="M171">
        <f t="shared" si="12"/>
        <v>47760000</v>
      </c>
      <c r="N171">
        <f t="shared" si="13"/>
        <v>47050000</v>
      </c>
    </row>
    <row r="172" spans="1:14" x14ac:dyDescent="0.3">
      <c r="A172" s="1">
        <v>11</v>
      </c>
      <c r="B172" t="s">
        <v>1399</v>
      </c>
      <c r="C172" t="s">
        <v>2777</v>
      </c>
      <c r="D172" t="s">
        <v>2773</v>
      </c>
      <c r="E172" t="s">
        <v>2774</v>
      </c>
      <c r="F172" t="s">
        <v>2775</v>
      </c>
      <c r="G172" t="s">
        <v>2778</v>
      </c>
      <c r="I172" t="str">
        <f t="shared" si="8"/>
        <v>N/A</v>
      </c>
      <c r="J172">
        <f t="shared" si="9"/>
        <v>4250000</v>
      </c>
      <c r="K172">
        <f t="shared" si="10"/>
        <v>41210000</v>
      </c>
      <c r="L172">
        <f t="shared" si="11"/>
        <v>42680000</v>
      </c>
      <c r="M172">
        <f t="shared" si="12"/>
        <v>47760000</v>
      </c>
      <c r="N172">
        <f t="shared" si="13"/>
        <v>10360000</v>
      </c>
    </row>
    <row r="173" spans="1:14" x14ac:dyDescent="0.3">
      <c r="A173" s="1">
        <v>12</v>
      </c>
      <c r="B173" t="s">
        <v>1405</v>
      </c>
      <c r="C173" t="s">
        <v>2779</v>
      </c>
      <c r="D173" t="s">
        <v>2780</v>
      </c>
      <c r="E173" t="s">
        <v>2781</v>
      </c>
      <c r="F173" t="s">
        <v>2777</v>
      </c>
      <c r="G173" t="s">
        <v>2782</v>
      </c>
      <c r="I173" t="str">
        <f t="shared" si="8"/>
        <v>N/A</v>
      </c>
      <c r="J173">
        <f t="shared" si="9"/>
        <v>4190000.0000000005</v>
      </c>
      <c r="K173">
        <f t="shared" si="10"/>
        <v>3030000</v>
      </c>
      <c r="L173">
        <f t="shared" si="11"/>
        <v>3090000</v>
      </c>
      <c r="M173">
        <f t="shared" si="12"/>
        <v>4250000</v>
      </c>
      <c r="N173">
        <f t="shared" si="13"/>
        <v>3200000</v>
      </c>
    </row>
    <row r="174" spans="1:14" x14ac:dyDescent="0.3">
      <c r="A174" s="1">
        <v>13</v>
      </c>
      <c r="B174" t="s">
        <v>1411</v>
      </c>
      <c r="C174" t="s">
        <v>2783</v>
      </c>
      <c r="D174" t="s">
        <v>2784</v>
      </c>
      <c r="E174" t="s">
        <v>2785</v>
      </c>
      <c r="F174" t="s">
        <v>2786</v>
      </c>
      <c r="G174" t="s">
        <v>2787</v>
      </c>
      <c r="I174" t="str">
        <f t="shared" si="8"/>
        <v>pos_trend</v>
      </c>
      <c r="J174">
        <f t="shared" si="9"/>
        <v>72110000</v>
      </c>
      <c r="K174">
        <f t="shared" si="10"/>
        <v>78510000</v>
      </c>
      <c r="L174">
        <f t="shared" si="11"/>
        <v>78990000</v>
      </c>
      <c r="M174">
        <f t="shared" si="12"/>
        <v>100330000</v>
      </c>
      <c r="N174">
        <f t="shared" si="13"/>
        <v>100860000</v>
      </c>
    </row>
    <row r="175" spans="1:14" x14ac:dyDescent="0.3">
      <c r="A175" s="1">
        <v>14</v>
      </c>
      <c r="B175" t="s">
        <v>1417</v>
      </c>
      <c r="C175" t="s">
        <v>2788</v>
      </c>
      <c r="D175" t="s">
        <v>2789</v>
      </c>
      <c r="E175" t="s">
        <v>2790</v>
      </c>
      <c r="F175" t="s">
        <v>2791</v>
      </c>
      <c r="G175" t="s">
        <v>2792</v>
      </c>
      <c r="I175" t="str">
        <f t="shared" si="8"/>
        <v>N/A</v>
      </c>
      <c r="J175">
        <f t="shared" si="9"/>
        <v>41260000</v>
      </c>
      <c r="K175">
        <f t="shared" si="10"/>
        <v>45980000</v>
      </c>
      <c r="L175">
        <f t="shared" si="11"/>
        <v>44450000</v>
      </c>
      <c r="M175">
        <f t="shared" si="12"/>
        <v>55700000</v>
      </c>
      <c r="N175">
        <f t="shared" si="13"/>
        <v>57960000</v>
      </c>
    </row>
    <row r="176" spans="1:14" x14ac:dyDescent="0.3">
      <c r="A176" s="1">
        <v>15</v>
      </c>
      <c r="B176" t="s">
        <v>1423</v>
      </c>
      <c r="C176" t="s">
        <v>2139</v>
      </c>
      <c r="D176" t="s">
        <v>2793</v>
      </c>
      <c r="E176" t="s">
        <v>2794</v>
      </c>
      <c r="F176" t="s">
        <v>2795</v>
      </c>
      <c r="G176" t="s">
        <v>2796</v>
      </c>
      <c r="I176" t="str">
        <f t="shared" si="8"/>
        <v>N/A</v>
      </c>
      <c r="J176">
        <f t="shared" si="9"/>
        <v>9600000</v>
      </c>
      <c r="K176">
        <f t="shared" si="10"/>
        <v>10840000</v>
      </c>
      <c r="L176">
        <f t="shared" si="11"/>
        <v>11810000</v>
      </c>
      <c r="M176">
        <f t="shared" si="12"/>
        <v>17150000</v>
      </c>
      <c r="N176">
        <f t="shared" si="13"/>
        <v>17130000</v>
      </c>
    </row>
    <row r="177" spans="1:14" x14ac:dyDescent="0.3">
      <c r="A177" s="1">
        <v>16</v>
      </c>
      <c r="B177" t="s">
        <v>408</v>
      </c>
      <c r="C177" t="s">
        <v>2797</v>
      </c>
      <c r="D177" t="s">
        <v>2798</v>
      </c>
      <c r="E177" t="s">
        <v>2799</v>
      </c>
      <c r="F177" t="s">
        <v>2800</v>
      </c>
      <c r="G177" t="s">
        <v>2357</v>
      </c>
      <c r="I177" t="str">
        <f t="shared" si="8"/>
        <v>N/A</v>
      </c>
      <c r="J177">
        <f t="shared" si="9"/>
        <v>14540000</v>
      </c>
      <c r="K177">
        <f t="shared" si="10"/>
        <v>13840000</v>
      </c>
      <c r="L177">
        <f t="shared" si="11"/>
        <v>17820000</v>
      </c>
      <c r="M177">
        <f t="shared" si="12"/>
        <v>21230000</v>
      </c>
      <c r="N177">
        <f t="shared" si="13"/>
        <v>18350000</v>
      </c>
    </row>
    <row r="178" spans="1:14" x14ac:dyDescent="0.3">
      <c r="A178" s="1">
        <v>17</v>
      </c>
      <c r="B178" t="s">
        <v>1434</v>
      </c>
      <c r="C178" t="s">
        <v>780</v>
      </c>
      <c r="D178" t="s">
        <v>2801</v>
      </c>
      <c r="E178" t="s">
        <v>2802</v>
      </c>
      <c r="F178" t="s">
        <v>2803</v>
      </c>
      <c r="G178" t="s">
        <v>2804</v>
      </c>
      <c r="I178" t="str">
        <f t="shared" si="8"/>
        <v>pos_trend</v>
      </c>
      <c r="J178">
        <f t="shared" si="9"/>
        <v>35010000</v>
      </c>
      <c r="K178">
        <f t="shared" si="10"/>
        <v>39270000</v>
      </c>
      <c r="L178">
        <f t="shared" si="11"/>
        <v>45280000</v>
      </c>
      <c r="M178">
        <f t="shared" si="12"/>
        <v>51360000</v>
      </c>
      <c r="N178">
        <f t="shared" si="13"/>
        <v>54340000</v>
      </c>
    </row>
    <row r="179" spans="1:14" x14ac:dyDescent="0.3">
      <c r="A179" s="1">
        <v>18</v>
      </c>
      <c r="B179" t="s">
        <v>1440</v>
      </c>
      <c r="C179" t="s">
        <v>332</v>
      </c>
      <c r="D179" t="s">
        <v>2805</v>
      </c>
      <c r="E179" t="s">
        <v>2806</v>
      </c>
      <c r="F179" t="s">
        <v>2807</v>
      </c>
      <c r="G179" t="s">
        <v>2808</v>
      </c>
      <c r="I179" t="str">
        <f t="shared" si="8"/>
        <v>N/A</v>
      </c>
      <c r="J179" t="str">
        <f t="shared" si="9"/>
        <v>N/A</v>
      </c>
      <c r="K179">
        <f t="shared" si="10"/>
        <v>0.1216</v>
      </c>
      <c r="L179">
        <f t="shared" si="11"/>
        <v>0.15310000000000001</v>
      </c>
      <c r="M179">
        <f t="shared" si="12"/>
        <v>0.1343</v>
      </c>
      <c r="N179">
        <f t="shared" si="13"/>
        <v>5.79E-2</v>
      </c>
    </row>
    <row r="180" spans="1:14" x14ac:dyDescent="0.3">
      <c r="A180" s="1">
        <v>19</v>
      </c>
      <c r="B180" t="s">
        <v>1444</v>
      </c>
      <c r="C180" t="s">
        <v>332</v>
      </c>
      <c r="D180" t="s">
        <v>332</v>
      </c>
      <c r="E180" t="s">
        <v>332</v>
      </c>
      <c r="F180" t="s">
        <v>332</v>
      </c>
      <c r="G180" t="s">
        <v>2809</v>
      </c>
      <c r="I180" t="str">
        <f t="shared" si="8"/>
        <v>N/A</v>
      </c>
      <c r="J180" t="str">
        <f t="shared" si="9"/>
        <v>N/A</v>
      </c>
      <c r="K180" t="str">
        <f t="shared" si="10"/>
        <v>N/A</v>
      </c>
      <c r="L180" t="str">
        <f t="shared" si="11"/>
        <v>N/A</v>
      </c>
      <c r="M180" t="str">
        <f t="shared" si="12"/>
        <v>N/A</v>
      </c>
      <c r="N180">
        <f t="shared" si="13"/>
        <v>0.31909999999999999</v>
      </c>
    </row>
    <row r="181" spans="1:14" x14ac:dyDescent="0.3">
      <c r="A181" s="1">
        <v>20</v>
      </c>
      <c r="B181" t="s">
        <v>1446</v>
      </c>
      <c r="C181" t="s">
        <v>332</v>
      </c>
      <c r="D181" t="s">
        <v>332</v>
      </c>
      <c r="E181" t="s">
        <v>332</v>
      </c>
      <c r="F181" t="s">
        <v>332</v>
      </c>
      <c r="G181" t="s">
        <v>332</v>
      </c>
      <c r="I181" t="str">
        <f t="shared" si="8"/>
        <v>N/A</v>
      </c>
      <c r="J181" t="str">
        <f t="shared" si="9"/>
        <v>N/A</v>
      </c>
      <c r="K181" t="str">
        <f t="shared" si="10"/>
        <v>N/A</v>
      </c>
      <c r="L181" t="str">
        <f t="shared" si="11"/>
        <v>N/A</v>
      </c>
      <c r="M181" t="str">
        <f t="shared" si="12"/>
        <v>N/A</v>
      </c>
      <c r="N181" t="str">
        <f t="shared" si="13"/>
        <v>N/A</v>
      </c>
    </row>
    <row r="182" spans="1:14" x14ac:dyDescent="0.3">
      <c r="A182" s="1">
        <v>21</v>
      </c>
      <c r="B182" t="s">
        <v>421</v>
      </c>
      <c r="C182" t="s">
        <v>332</v>
      </c>
      <c r="D182" t="s">
        <v>332</v>
      </c>
      <c r="E182" t="s">
        <v>332</v>
      </c>
      <c r="F182" t="s">
        <v>332</v>
      </c>
      <c r="G182" t="s">
        <v>332</v>
      </c>
      <c r="I182" t="str">
        <f t="shared" si="8"/>
        <v>N/A</v>
      </c>
      <c r="J182" t="str">
        <f t="shared" si="9"/>
        <v>N/A</v>
      </c>
      <c r="K182" t="str">
        <f t="shared" si="10"/>
        <v>N/A</v>
      </c>
      <c r="L182" t="str">
        <f t="shared" si="11"/>
        <v>N/A</v>
      </c>
      <c r="M182" t="str">
        <f t="shared" si="12"/>
        <v>N/A</v>
      </c>
      <c r="N182" t="str">
        <f t="shared" si="13"/>
        <v>N/A</v>
      </c>
    </row>
    <row r="183" spans="1:14" x14ac:dyDescent="0.3">
      <c r="A183" s="1">
        <v>22</v>
      </c>
      <c r="B183" t="s">
        <v>1449</v>
      </c>
      <c r="C183" t="s">
        <v>332</v>
      </c>
      <c r="D183" t="s">
        <v>332</v>
      </c>
      <c r="E183" t="s">
        <v>332</v>
      </c>
      <c r="F183" t="s">
        <v>332</v>
      </c>
      <c r="G183" t="s">
        <v>332</v>
      </c>
      <c r="I183" t="str">
        <f t="shared" si="8"/>
        <v>N/A</v>
      </c>
      <c r="J183" t="str">
        <f t="shared" si="9"/>
        <v>N/A</v>
      </c>
      <c r="K183" t="str">
        <f t="shared" si="10"/>
        <v>N/A</v>
      </c>
      <c r="L183" t="str">
        <f t="shared" si="11"/>
        <v>N/A</v>
      </c>
      <c r="M183" t="str">
        <f t="shared" si="12"/>
        <v>N/A</v>
      </c>
      <c r="N183" t="str">
        <f t="shared" si="13"/>
        <v>N/A</v>
      </c>
    </row>
    <row r="184" spans="1:14" x14ac:dyDescent="0.3">
      <c r="A184" s="1">
        <v>23</v>
      </c>
      <c r="B184" t="s">
        <v>427</v>
      </c>
      <c r="C184" t="s">
        <v>332</v>
      </c>
      <c r="D184" t="s">
        <v>332</v>
      </c>
      <c r="E184" t="s">
        <v>332</v>
      </c>
      <c r="F184" t="s">
        <v>332</v>
      </c>
      <c r="G184" t="s">
        <v>332</v>
      </c>
      <c r="I184" t="str">
        <f t="shared" si="8"/>
        <v>N/A</v>
      </c>
      <c r="J184" t="str">
        <f t="shared" si="9"/>
        <v>N/A</v>
      </c>
      <c r="K184" t="str">
        <f t="shared" si="10"/>
        <v>N/A</v>
      </c>
      <c r="L184" t="str">
        <f t="shared" si="11"/>
        <v>N/A</v>
      </c>
      <c r="M184" t="str">
        <f t="shared" si="12"/>
        <v>N/A</v>
      </c>
      <c r="N184" t="str">
        <f t="shared" si="13"/>
        <v>N/A</v>
      </c>
    </row>
    <row r="185" spans="1:14" x14ac:dyDescent="0.3">
      <c r="A185" s="1">
        <v>24</v>
      </c>
      <c r="B185" t="s">
        <v>409</v>
      </c>
      <c r="C185" t="s">
        <v>2810</v>
      </c>
      <c r="D185" t="s">
        <v>2811</v>
      </c>
      <c r="E185" t="s">
        <v>552</v>
      </c>
      <c r="F185" t="s">
        <v>2812</v>
      </c>
      <c r="G185" t="s">
        <v>2813</v>
      </c>
      <c r="I185" t="str">
        <f t="shared" si="8"/>
        <v>N/A</v>
      </c>
      <c r="J185">
        <f t="shared" si="9"/>
        <v>2790000</v>
      </c>
      <c r="K185">
        <f t="shared" si="10"/>
        <v>2240000</v>
      </c>
      <c r="L185">
        <f t="shared" si="11"/>
        <v>2430000</v>
      </c>
      <c r="M185">
        <f t="shared" si="12"/>
        <v>25430000</v>
      </c>
      <c r="N185" t="str">
        <f t="shared" si="13"/>
        <v>131000</v>
      </c>
    </row>
    <row r="186" spans="1:14" x14ac:dyDescent="0.3">
      <c r="A186" s="1">
        <v>25</v>
      </c>
      <c r="B186" t="s">
        <v>441</v>
      </c>
      <c r="C186" t="s">
        <v>2814</v>
      </c>
      <c r="D186" t="s">
        <v>2815</v>
      </c>
      <c r="E186" t="s">
        <v>2816</v>
      </c>
      <c r="F186" t="s">
        <v>2817</v>
      </c>
      <c r="G186" t="s">
        <v>2818</v>
      </c>
      <c r="I186" t="str">
        <f t="shared" si="8"/>
        <v>N/A</v>
      </c>
      <c r="J186">
        <f t="shared" si="9"/>
        <v>32220000</v>
      </c>
      <c r="K186">
        <f t="shared" si="10"/>
        <v>37030000</v>
      </c>
      <c r="L186">
        <f t="shared" si="11"/>
        <v>42850000</v>
      </c>
      <c r="M186">
        <f t="shared" si="12"/>
        <v>25930000</v>
      </c>
      <c r="N186">
        <f t="shared" si="13"/>
        <v>54200000</v>
      </c>
    </row>
    <row r="187" spans="1:14" x14ac:dyDescent="0.3">
      <c r="A187" s="1">
        <v>26</v>
      </c>
      <c r="B187" t="s">
        <v>447</v>
      </c>
      <c r="C187" t="s">
        <v>332</v>
      </c>
      <c r="D187" t="s">
        <v>2062</v>
      </c>
      <c r="E187" t="s">
        <v>2819</v>
      </c>
      <c r="F187" t="s">
        <v>2820</v>
      </c>
      <c r="G187" t="s">
        <v>2821</v>
      </c>
      <c r="I187" t="str">
        <f t="shared" si="8"/>
        <v>N/A</v>
      </c>
      <c r="J187" t="str">
        <f t="shared" si="9"/>
        <v>N/A</v>
      </c>
      <c r="K187">
        <f t="shared" si="10"/>
        <v>0.14940000000000001</v>
      </c>
      <c r="L187">
        <f t="shared" si="11"/>
        <v>0.15710000000000002</v>
      </c>
      <c r="M187">
        <f t="shared" si="12"/>
        <v>-0.39490000000000003</v>
      </c>
      <c r="N187">
        <f t="shared" si="13"/>
        <v>1.0907</v>
      </c>
    </row>
    <row r="188" spans="1:14" x14ac:dyDescent="0.3">
      <c r="A188" s="1">
        <v>27</v>
      </c>
      <c r="B188" t="s">
        <v>452</v>
      </c>
      <c r="C188" t="s">
        <v>332</v>
      </c>
      <c r="D188" t="s">
        <v>332</v>
      </c>
      <c r="E188" t="s">
        <v>332</v>
      </c>
      <c r="F188" t="s">
        <v>332</v>
      </c>
      <c r="G188" t="s">
        <v>2822</v>
      </c>
      <c r="I188" t="str">
        <f t="shared" ref="I188:I251" si="14">IF(AND(K188&gt; J188, L188&gt; K188, M188&gt; L188, N188&gt; M188), "pos_trend", IF(AND(K188&lt; J188, L188&lt; K188, M188&lt; L188, N188&lt; M188), "neg_trend", "N/A"))</f>
        <v>N/A</v>
      </c>
      <c r="J188" t="str">
        <f t="shared" ref="J188:J251" si="15">IF(TRIM(C188)="-", "N/A", IF(RIGHT(C188,1)="M",1000000*VALUE(LEFT(C188,LEN(C188)-1)),IF(RIGHT(C188,1)="B",1000000000*VALUE(LEFT(C188,LEN(C188)-1)),IF(RIGHT(C188,1)="%",0.01*VALUE(LEFT(C188,LEN(C188)-1)),C188))))</f>
        <v>N/A</v>
      </c>
      <c r="K188" t="str">
        <f t="shared" ref="K188:K251" si="16">IF(TRIM(D188)="-", "N/A", IF(RIGHT(D188,1)="M",1000000*VALUE(LEFT(D188,LEN(D188)-1)),IF(RIGHT(D188,1)="B",1000000000*VALUE(LEFT(D188,LEN(D188)-1)),IF(RIGHT(D188,1)="%",0.01*VALUE(LEFT(D188,LEN(D188)-1)),D188))))</f>
        <v>N/A</v>
      </c>
      <c r="L188" t="str">
        <f t="shared" ref="L188:L251" si="17">IF(TRIM(E188)="-", "N/A", IF(RIGHT(E188,1)="M",1000000*VALUE(LEFT(E188,LEN(E188)-1)),IF(RIGHT(E188,1)="B",1000000000*VALUE(LEFT(E188,LEN(E188)-1)),IF(RIGHT(E188,1)="%",0.01*VALUE(LEFT(E188,LEN(E188)-1)),E188))))</f>
        <v>N/A</v>
      </c>
      <c r="M188" t="str">
        <f t="shared" ref="M188:M251" si="18">IF(TRIM(F188)="-", "N/A", IF(RIGHT(F188,1)="M",1000000*VALUE(LEFT(F188,LEN(F188)-1)),IF(RIGHT(F188,1)="B",1000000000*VALUE(LEFT(F188,LEN(F188)-1)),IF(RIGHT(F188,1)="%",0.01*VALUE(LEFT(F188,LEN(F188)-1)),F188))))</f>
        <v>N/A</v>
      </c>
      <c r="N188">
        <f t="shared" ref="N188:N251" si="19">IF(TRIM(G188)="-", "N/A", IF(RIGHT(G188,1)="M",1000000*VALUE(LEFT(G188,LEN(G188)-1)),IF(RIGHT(G188,1)="B",1000000000*VALUE(LEFT(G188,LEN(G188)-1)),IF(RIGHT(G188,1)="%",0.01*VALUE(LEFT(G188,LEN(G188)-1)),G188))))</f>
        <v>0.31829999999999997</v>
      </c>
    </row>
    <row r="189" spans="1:14" x14ac:dyDescent="0.3">
      <c r="A189" s="1">
        <v>28</v>
      </c>
      <c r="B189" t="s">
        <v>1455</v>
      </c>
      <c r="C189" t="s">
        <v>2823</v>
      </c>
      <c r="D189" t="s">
        <v>2824</v>
      </c>
      <c r="E189" t="s">
        <v>2825</v>
      </c>
      <c r="F189" t="s">
        <v>2826</v>
      </c>
      <c r="G189" t="s">
        <v>2827</v>
      </c>
      <c r="I189" t="str">
        <f t="shared" si="14"/>
        <v>N/A</v>
      </c>
      <c r="J189">
        <f t="shared" si="15"/>
        <v>11070000</v>
      </c>
      <c r="K189">
        <f t="shared" si="16"/>
        <v>12590000</v>
      </c>
      <c r="L189">
        <f t="shared" si="17"/>
        <v>15010000</v>
      </c>
      <c r="M189">
        <f t="shared" si="18"/>
        <v>9170000</v>
      </c>
      <c r="N189">
        <f t="shared" si="19"/>
        <v>18170000</v>
      </c>
    </row>
    <row r="190" spans="1:14" x14ac:dyDescent="0.3">
      <c r="A190" s="1">
        <v>29</v>
      </c>
      <c r="B190" t="s">
        <v>1461</v>
      </c>
      <c r="C190" t="s">
        <v>2828</v>
      </c>
      <c r="D190" t="s">
        <v>2829</v>
      </c>
      <c r="E190" t="s">
        <v>2830</v>
      </c>
      <c r="F190" t="s">
        <v>2831</v>
      </c>
      <c r="G190" t="s">
        <v>2832</v>
      </c>
      <c r="I190" t="str">
        <f t="shared" si="14"/>
        <v>N/A</v>
      </c>
      <c r="J190">
        <f t="shared" si="15"/>
        <v>11580000</v>
      </c>
      <c r="K190">
        <f t="shared" si="16"/>
        <v>11390000</v>
      </c>
      <c r="L190">
        <f t="shared" si="17"/>
        <v>12660000</v>
      </c>
      <c r="M190">
        <f t="shared" si="18"/>
        <v>12010000</v>
      </c>
      <c r="N190">
        <f t="shared" si="19"/>
        <v>16489999.999999998</v>
      </c>
    </row>
    <row r="191" spans="1:14" x14ac:dyDescent="0.3">
      <c r="A191" s="1">
        <v>30</v>
      </c>
      <c r="B191" t="s">
        <v>1467</v>
      </c>
      <c r="C191" t="s">
        <v>332</v>
      </c>
      <c r="D191" t="s">
        <v>332</v>
      </c>
      <c r="E191" t="s">
        <v>332</v>
      </c>
      <c r="F191" t="s">
        <v>332</v>
      </c>
      <c r="G191" t="s">
        <v>332</v>
      </c>
      <c r="I191" t="str">
        <f t="shared" si="14"/>
        <v>N/A</v>
      </c>
      <c r="J191" t="str">
        <f t="shared" si="15"/>
        <v>N/A</v>
      </c>
      <c r="K191" t="str">
        <f t="shared" si="16"/>
        <v>N/A</v>
      </c>
      <c r="L191" t="str">
        <f t="shared" si="17"/>
        <v>N/A</v>
      </c>
      <c r="M191" t="str">
        <f t="shared" si="18"/>
        <v>N/A</v>
      </c>
      <c r="N191" t="str">
        <f t="shared" si="19"/>
        <v>N/A</v>
      </c>
    </row>
    <row r="192" spans="1:14" x14ac:dyDescent="0.3">
      <c r="A192" s="1">
        <v>31</v>
      </c>
      <c r="B192" t="s">
        <v>1470</v>
      </c>
      <c r="C192" t="s">
        <v>2833</v>
      </c>
      <c r="D192" t="s">
        <v>351</v>
      </c>
      <c r="E192" t="s">
        <v>637</v>
      </c>
      <c r="F192" t="s">
        <v>2834</v>
      </c>
      <c r="G192" t="s">
        <v>2835</v>
      </c>
      <c r="I192" t="str">
        <f t="shared" si="14"/>
        <v>N/A</v>
      </c>
      <c r="J192" t="str">
        <f t="shared" si="15"/>
        <v>(505,000)</v>
      </c>
      <c r="K192">
        <f t="shared" si="16"/>
        <v>1200000</v>
      </c>
      <c r="L192">
        <f t="shared" si="17"/>
        <v>2350000</v>
      </c>
      <c r="M192" t="str">
        <f t="shared" si="18"/>
        <v>(2.83M)</v>
      </c>
      <c r="N192">
        <f t="shared" si="19"/>
        <v>1680000</v>
      </c>
    </row>
    <row r="193" spans="1:14" x14ac:dyDescent="0.3">
      <c r="A193" s="1">
        <v>32</v>
      </c>
      <c r="B193" t="s">
        <v>1476</v>
      </c>
      <c r="C193" t="s">
        <v>332</v>
      </c>
      <c r="D193" t="s">
        <v>332</v>
      </c>
      <c r="E193" t="s">
        <v>332</v>
      </c>
      <c r="F193" t="s">
        <v>332</v>
      </c>
      <c r="G193" t="s">
        <v>332</v>
      </c>
      <c r="I193" t="str">
        <f t="shared" si="14"/>
        <v>N/A</v>
      </c>
      <c r="J193" t="str">
        <f t="shared" si="15"/>
        <v>N/A</v>
      </c>
      <c r="K193" t="str">
        <f t="shared" si="16"/>
        <v>N/A</v>
      </c>
      <c r="L193" t="str">
        <f t="shared" si="17"/>
        <v>N/A</v>
      </c>
      <c r="M193" t="str">
        <f t="shared" si="18"/>
        <v>N/A</v>
      </c>
      <c r="N193" t="str">
        <f t="shared" si="19"/>
        <v>N/A</v>
      </c>
    </row>
    <row r="194" spans="1:14" x14ac:dyDescent="0.3">
      <c r="A194" s="1">
        <v>33</v>
      </c>
      <c r="B194" t="s">
        <v>479</v>
      </c>
      <c r="C194" t="s">
        <v>332</v>
      </c>
      <c r="D194" t="s">
        <v>332</v>
      </c>
      <c r="E194" t="s">
        <v>332</v>
      </c>
      <c r="F194" t="s">
        <v>332</v>
      </c>
      <c r="G194" t="s">
        <v>332</v>
      </c>
      <c r="I194" t="str">
        <f t="shared" si="14"/>
        <v>N/A</v>
      </c>
      <c r="J194" t="str">
        <f t="shared" si="15"/>
        <v>N/A</v>
      </c>
      <c r="K194" t="str">
        <f t="shared" si="16"/>
        <v>N/A</v>
      </c>
      <c r="L194" t="str">
        <f t="shared" si="17"/>
        <v>N/A</v>
      </c>
      <c r="M194" t="str">
        <f t="shared" si="18"/>
        <v>N/A</v>
      </c>
      <c r="N194" t="str">
        <f t="shared" si="19"/>
        <v>N/A</v>
      </c>
    </row>
    <row r="195" spans="1:14" x14ac:dyDescent="0.3">
      <c r="A195" s="1">
        <v>34</v>
      </c>
      <c r="B195" t="s">
        <v>480</v>
      </c>
      <c r="C195" t="s">
        <v>332</v>
      </c>
      <c r="D195" t="s">
        <v>332</v>
      </c>
      <c r="E195" t="s">
        <v>332</v>
      </c>
      <c r="F195" t="s">
        <v>332</v>
      </c>
      <c r="G195" t="s">
        <v>332</v>
      </c>
      <c r="I195" t="str">
        <f t="shared" si="14"/>
        <v>N/A</v>
      </c>
      <c r="J195" t="str">
        <f t="shared" si="15"/>
        <v>N/A</v>
      </c>
      <c r="K195" t="str">
        <f t="shared" si="16"/>
        <v>N/A</v>
      </c>
      <c r="L195" t="str">
        <f t="shared" si="17"/>
        <v>N/A</v>
      </c>
      <c r="M195" t="str">
        <f t="shared" si="18"/>
        <v>N/A</v>
      </c>
      <c r="N195" t="str">
        <f t="shared" si="19"/>
        <v>N/A</v>
      </c>
    </row>
    <row r="196" spans="1:14" x14ac:dyDescent="0.3">
      <c r="A196" s="1">
        <v>35</v>
      </c>
      <c r="B196" t="s">
        <v>481</v>
      </c>
      <c r="C196" t="s">
        <v>332</v>
      </c>
      <c r="D196" t="s">
        <v>332</v>
      </c>
      <c r="E196" t="s">
        <v>332</v>
      </c>
      <c r="F196" t="s">
        <v>332</v>
      </c>
      <c r="G196" t="s">
        <v>332</v>
      </c>
      <c r="I196" t="str">
        <f t="shared" si="14"/>
        <v>N/A</v>
      </c>
      <c r="J196" t="str">
        <f t="shared" si="15"/>
        <v>N/A</v>
      </c>
      <c r="K196" t="str">
        <f t="shared" si="16"/>
        <v>N/A</v>
      </c>
      <c r="L196" t="str">
        <f t="shared" si="17"/>
        <v>N/A</v>
      </c>
      <c r="M196" t="str">
        <f t="shared" si="18"/>
        <v>N/A</v>
      </c>
      <c r="N196" t="str">
        <f t="shared" si="19"/>
        <v>N/A</v>
      </c>
    </row>
    <row r="197" spans="1:14" x14ac:dyDescent="0.3">
      <c r="A197" s="1">
        <v>36</v>
      </c>
      <c r="B197" t="s">
        <v>482</v>
      </c>
      <c r="C197" t="s">
        <v>2836</v>
      </c>
      <c r="D197" t="s">
        <v>2837</v>
      </c>
      <c r="E197" t="s">
        <v>2838</v>
      </c>
      <c r="F197" t="s">
        <v>2839</v>
      </c>
      <c r="G197" t="s">
        <v>2840</v>
      </c>
      <c r="I197" t="str">
        <f t="shared" si="14"/>
        <v>N/A</v>
      </c>
      <c r="J197">
        <f t="shared" si="15"/>
        <v>21150000</v>
      </c>
      <c r="K197">
        <f t="shared" si="16"/>
        <v>24440000</v>
      </c>
      <c r="L197">
        <f t="shared" si="17"/>
        <v>27840000</v>
      </c>
      <c r="M197">
        <f t="shared" si="18"/>
        <v>16750000</v>
      </c>
      <c r="N197">
        <f t="shared" si="19"/>
        <v>36040000</v>
      </c>
    </row>
    <row r="198" spans="1:14" x14ac:dyDescent="0.3">
      <c r="A198" s="1">
        <v>37</v>
      </c>
      <c r="B198" t="s">
        <v>487</v>
      </c>
      <c r="C198" t="s">
        <v>332</v>
      </c>
      <c r="D198" t="s">
        <v>332</v>
      </c>
      <c r="E198" t="s">
        <v>332</v>
      </c>
      <c r="F198" t="s">
        <v>332</v>
      </c>
      <c r="G198" t="s">
        <v>332</v>
      </c>
      <c r="I198" t="str">
        <f t="shared" si="14"/>
        <v>N/A</v>
      </c>
      <c r="J198" t="str">
        <f t="shared" si="15"/>
        <v>N/A</v>
      </c>
      <c r="K198" t="str">
        <f t="shared" si="16"/>
        <v>N/A</v>
      </c>
      <c r="L198" t="str">
        <f t="shared" si="17"/>
        <v>N/A</v>
      </c>
      <c r="M198" t="str">
        <f t="shared" si="18"/>
        <v>N/A</v>
      </c>
      <c r="N198" t="str">
        <f t="shared" si="19"/>
        <v>N/A</v>
      </c>
    </row>
    <row r="199" spans="1:14" x14ac:dyDescent="0.3">
      <c r="A199" s="1">
        <v>38</v>
      </c>
      <c r="B199" t="s">
        <v>488</v>
      </c>
      <c r="C199" t="s">
        <v>2836</v>
      </c>
      <c r="D199" t="s">
        <v>2837</v>
      </c>
      <c r="E199" t="s">
        <v>2838</v>
      </c>
      <c r="F199" t="s">
        <v>2839</v>
      </c>
      <c r="G199" t="s">
        <v>2840</v>
      </c>
      <c r="I199" t="str">
        <f t="shared" si="14"/>
        <v>N/A</v>
      </c>
      <c r="J199">
        <f t="shared" si="15"/>
        <v>21150000</v>
      </c>
      <c r="K199">
        <f t="shared" si="16"/>
        <v>24440000</v>
      </c>
      <c r="L199">
        <f t="shared" si="17"/>
        <v>27840000</v>
      </c>
      <c r="M199">
        <f t="shared" si="18"/>
        <v>16750000</v>
      </c>
      <c r="N199">
        <f t="shared" si="19"/>
        <v>36040000</v>
      </c>
    </row>
    <row r="200" spans="1:14" x14ac:dyDescent="0.3">
      <c r="A200" s="1">
        <v>39</v>
      </c>
      <c r="B200" t="s">
        <v>489</v>
      </c>
      <c r="C200" t="s">
        <v>332</v>
      </c>
      <c r="D200" t="s">
        <v>2841</v>
      </c>
      <c r="E200" t="s">
        <v>2842</v>
      </c>
      <c r="F200" t="s">
        <v>2843</v>
      </c>
      <c r="G200" t="s">
        <v>2844</v>
      </c>
      <c r="I200" t="str">
        <f t="shared" si="14"/>
        <v>N/A</v>
      </c>
      <c r="J200" t="str">
        <f t="shared" si="15"/>
        <v>N/A</v>
      </c>
      <c r="K200">
        <f t="shared" si="16"/>
        <v>0.15590000000000001</v>
      </c>
      <c r="L200">
        <f t="shared" si="17"/>
        <v>0.1391</v>
      </c>
      <c r="M200">
        <f t="shared" si="18"/>
        <v>-0.39829999999999999</v>
      </c>
      <c r="N200">
        <f t="shared" si="19"/>
        <v>1.1509</v>
      </c>
    </row>
    <row r="201" spans="1:14" x14ac:dyDescent="0.3">
      <c r="A201" s="1">
        <v>40</v>
      </c>
      <c r="B201" t="s">
        <v>1494</v>
      </c>
      <c r="C201" t="s">
        <v>332</v>
      </c>
      <c r="D201" t="s">
        <v>332</v>
      </c>
      <c r="E201" t="s">
        <v>332</v>
      </c>
      <c r="F201" t="s">
        <v>332</v>
      </c>
      <c r="G201" t="s">
        <v>2845</v>
      </c>
      <c r="I201" t="str">
        <f t="shared" si="14"/>
        <v>N/A</v>
      </c>
      <c r="J201" t="str">
        <f t="shared" si="15"/>
        <v>N/A</v>
      </c>
      <c r="K201" t="str">
        <f t="shared" si="16"/>
        <v>N/A</v>
      </c>
      <c r="L201" t="str">
        <f t="shared" si="17"/>
        <v>N/A</v>
      </c>
      <c r="M201" t="str">
        <f t="shared" si="18"/>
        <v>N/A</v>
      </c>
      <c r="N201">
        <f t="shared" si="19"/>
        <v>0.21160000000000001</v>
      </c>
    </row>
    <row r="202" spans="1:14" x14ac:dyDescent="0.3">
      <c r="A202" s="1">
        <v>41</v>
      </c>
      <c r="B202" t="s">
        <v>496</v>
      </c>
      <c r="C202" t="s">
        <v>332</v>
      </c>
      <c r="D202" t="s">
        <v>332</v>
      </c>
      <c r="E202" t="s">
        <v>332</v>
      </c>
      <c r="F202" t="s">
        <v>332</v>
      </c>
      <c r="G202" t="s">
        <v>332</v>
      </c>
      <c r="I202" t="str">
        <f t="shared" si="14"/>
        <v>N/A</v>
      </c>
      <c r="J202" t="str">
        <f t="shared" si="15"/>
        <v>N/A</v>
      </c>
      <c r="K202" t="str">
        <f t="shared" si="16"/>
        <v>N/A</v>
      </c>
      <c r="L202" t="str">
        <f t="shared" si="17"/>
        <v>N/A</v>
      </c>
      <c r="M202" t="str">
        <f t="shared" si="18"/>
        <v>N/A</v>
      </c>
      <c r="N202" t="str">
        <f t="shared" si="19"/>
        <v>N/A</v>
      </c>
    </row>
    <row r="203" spans="1:14" x14ac:dyDescent="0.3">
      <c r="A203" s="1">
        <v>42</v>
      </c>
      <c r="B203" t="s">
        <v>497</v>
      </c>
      <c r="C203" t="s">
        <v>332</v>
      </c>
      <c r="D203" t="s">
        <v>332</v>
      </c>
      <c r="E203" t="s">
        <v>332</v>
      </c>
      <c r="F203" t="s">
        <v>332</v>
      </c>
      <c r="G203" t="s">
        <v>332</v>
      </c>
      <c r="I203" t="str">
        <f t="shared" si="14"/>
        <v>N/A</v>
      </c>
      <c r="J203" t="str">
        <f t="shared" si="15"/>
        <v>N/A</v>
      </c>
      <c r="K203" t="str">
        <f t="shared" si="16"/>
        <v>N/A</v>
      </c>
      <c r="L203" t="str">
        <f t="shared" si="17"/>
        <v>N/A</v>
      </c>
      <c r="M203" t="str">
        <f t="shared" si="18"/>
        <v>N/A</v>
      </c>
      <c r="N203" t="str">
        <f t="shared" si="19"/>
        <v>N/A</v>
      </c>
    </row>
    <row r="204" spans="1:14" x14ac:dyDescent="0.3">
      <c r="A204" s="1">
        <v>43</v>
      </c>
      <c r="B204" t="s">
        <v>498</v>
      </c>
      <c r="C204" t="s">
        <v>332</v>
      </c>
      <c r="D204" t="s">
        <v>332</v>
      </c>
      <c r="E204" t="s">
        <v>332</v>
      </c>
      <c r="F204" t="s">
        <v>332</v>
      </c>
      <c r="G204" t="s">
        <v>332</v>
      </c>
      <c r="I204" t="str">
        <f t="shared" si="14"/>
        <v>N/A</v>
      </c>
      <c r="J204" t="str">
        <f t="shared" si="15"/>
        <v>N/A</v>
      </c>
      <c r="K204" t="str">
        <f t="shared" si="16"/>
        <v>N/A</v>
      </c>
      <c r="L204" t="str">
        <f t="shared" si="17"/>
        <v>N/A</v>
      </c>
      <c r="M204" t="str">
        <f t="shared" si="18"/>
        <v>N/A</v>
      </c>
      <c r="N204" t="str">
        <f t="shared" si="19"/>
        <v>N/A</v>
      </c>
    </row>
    <row r="205" spans="1:14" x14ac:dyDescent="0.3">
      <c r="A205" s="1">
        <v>44</v>
      </c>
      <c r="B205" t="s">
        <v>499</v>
      </c>
      <c r="C205" t="s">
        <v>332</v>
      </c>
      <c r="D205" t="s">
        <v>332</v>
      </c>
      <c r="E205" t="s">
        <v>332</v>
      </c>
      <c r="F205" t="s">
        <v>332</v>
      </c>
      <c r="G205" t="s">
        <v>332</v>
      </c>
      <c r="I205" t="str">
        <f t="shared" si="14"/>
        <v>N/A</v>
      </c>
      <c r="J205" t="str">
        <f t="shared" si="15"/>
        <v>N/A</v>
      </c>
      <c r="K205" t="str">
        <f t="shared" si="16"/>
        <v>N/A</v>
      </c>
      <c r="L205" t="str">
        <f t="shared" si="17"/>
        <v>N/A</v>
      </c>
      <c r="M205" t="str">
        <f t="shared" si="18"/>
        <v>N/A</v>
      </c>
      <c r="N205" t="str">
        <f t="shared" si="19"/>
        <v>N/A</v>
      </c>
    </row>
    <row r="206" spans="1:14" x14ac:dyDescent="0.3">
      <c r="A206" s="1">
        <v>45</v>
      </c>
      <c r="B206" t="s">
        <v>500</v>
      </c>
      <c r="C206" t="s">
        <v>332</v>
      </c>
      <c r="D206" t="s">
        <v>332</v>
      </c>
      <c r="E206" t="s">
        <v>332</v>
      </c>
      <c r="F206" t="s">
        <v>332</v>
      </c>
      <c r="G206" t="s">
        <v>332</v>
      </c>
      <c r="I206" t="str">
        <f t="shared" si="14"/>
        <v>N/A</v>
      </c>
      <c r="J206" t="str">
        <f t="shared" si="15"/>
        <v>N/A</v>
      </c>
      <c r="K206" t="str">
        <f t="shared" si="16"/>
        <v>N/A</v>
      </c>
      <c r="L206" t="str">
        <f t="shared" si="17"/>
        <v>N/A</v>
      </c>
      <c r="M206" t="str">
        <f t="shared" si="18"/>
        <v>N/A</v>
      </c>
      <c r="N206" t="str">
        <f t="shared" si="19"/>
        <v>N/A</v>
      </c>
    </row>
    <row r="207" spans="1:14" x14ac:dyDescent="0.3">
      <c r="A207" s="1">
        <v>46</v>
      </c>
      <c r="B207" t="s">
        <v>501</v>
      </c>
      <c r="C207" t="s">
        <v>332</v>
      </c>
      <c r="D207" t="s">
        <v>332</v>
      </c>
      <c r="E207" t="s">
        <v>332</v>
      </c>
      <c r="F207" t="s">
        <v>332</v>
      </c>
      <c r="G207" t="s">
        <v>332</v>
      </c>
      <c r="I207" t="str">
        <f t="shared" si="14"/>
        <v>N/A</v>
      </c>
      <c r="J207" t="str">
        <f t="shared" si="15"/>
        <v>N/A</v>
      </c>
      <c r="K207" t="str">
        <f t="shared" si="16"/>
        <v>N/A</v>
      </c>
      <c r="L207" t="str">
        <f t="shared" si="17"/>
        <v>N/A</v>
      </c>
      <c r="M207" t="str">
        <f t="shared" si="18"/>
        <v>N/A</v>
      </c>
      <c r="N207" t="str">
        <f t="shared" si="19"/>
        <v>N/A</v>
      </c>
    </row>
    <row r="208" spans="1:14" x14ac:dyDescent="0.3">
      <c r="A208" s="1">
        <v>47</v>
      </c>
      <c r="B208" t="s">
        <v>502</v>
      </c>
      <c r="C208" t="s">
        <v>2836</v>
      </c>
      <c r="D208" t="s">
        <v>2837</v>
      </c>
      <c r="E208" t="s">
        <v>2838</v>
      </c>
      <c r="F208" t="s">
        <v>2839</v>
      </c>
      <c r="G208" t="s">
        <v>2840</v>
      </c>
      <c r="I208" t="str">
        <f t="shared" si="14"/>
        <v>N/A</v>
      </c>
      <c r="J208">
        <f t="shared" si="15"/>
        <v>21150000</v>
      </c>
      <c r="K208">
        <f t="shared" si="16"/>
        <v>24440000</v>
      </c>
      <c r="L208">
        <f t="shared" si="17"/>
        <v>27840000</v>
      </c>
      <c r="M208">
        <f t="shared" si="18"/>
        <v>16750000</v>
      </c>
      <c r="N208">
        <f t="shared" si="19"/>
        <v>36040000</v>
      </c>
    </row>
    <row r="209" spans="1:14" x14ac:dyDescent="0.3">
      <c r="A209" s="1">
        <v>48</v>
      </c>
      <c r="B209" t="s">
        <v>503</v>
      </c>
      <c r="C209" t="s">
        <v>2846</v>
      </c>
      <c r="D209" t="s">
        <v>276</v>
      </c>
      <c r="E209" t="s">
        <v>2847</v>
      </c>
      <c r="F209" t="s">
        <v>2848</v>
      </c>
      <c r="G209" t="s">
        <v>2849</v>
      </c>
      <c r="I209" t="str">
        <f t="shared" si="14"/>
        <v>N/A</v>
      </c>
      <c r="J209" t="str">
        <f t="shared" si="15"/>
        <v>1.62</v>
      </c>
      <c r="K209" t="str">
        <f t="shared" si="16"/>
        <v>1.84</v>
      </c>
      <c r="L209" t="str">
        <f t="shared" si="17"/>
        <v>2.05</v>
      </c>
      <c r="M209" t="str">
        <f t="shared" si="18"/>
        <v>0.96</v>
      </c>
      <c r="N209" t="str">
        <f t="shared" si="19"/>
        <v>2.14</v>
      </c>
    </row>
    <row r="210" spans="1:14" x14ac:dyDescent="0.3">
      <c r="A210" s="1">
        <v>49</v>
      </c>
      <c r="B210" t="s">
        <v>509</v>
      </c>
      <c r="C210" t="s">
        <v>332</v>
      </c>
      <c r="D210" t="s">
        <v>2850</v>
      </c>
      <c r="E210" t="s">
        <v>2851</v>
      </c>
      <c r="F210" t="s">
        <v>2852</v>
      </c>
      <c r="G210" t="s">
        <v>2853</v>
      </c>
      <c r="I210" t="str">
        <f t="shared" si="14"/>
        <v>N/A</v>
      </c>
      <c r="J210" t="str">
        <f t="shared" si="15"/>
        <v>N/A</v>
      </c>
      <c r="K210">
        <f t="shared" si="16"/>
        <v>0.1358</v>
      </c>
      <c r="L210">
        <f t="shared" si="17"/>
        <v>0.11410000000000001</v>
      </c>
      <c r="M210">
        <f t="shared" si="18"/>
        <v>-0.53170000000000006</v>
      </c>
      <c r="N210">
        <f t="shared" si="19"/>
        <v>1.2292000000000001</v>
      </c>
    </row>
    <row r="211" spans="1:14" x14ac:dyDescent="0.3">
      <c r="A211" s="1">
        <v>50</v>
      </c>
      <c r="B211" t="s">
        <v>514</v>
      </c>
      <c r="C211" t="s">
        <v>2854</v>
      </c>
      <c r="D211" t="s">
        <v>2855</v>
      </c>
      <c r="E211" t="s">
        <v>2856</v>
      </c>
      <c r="F211" t="s">
        <v>2857</v>
      </c>
      <c r="G211" t="s">
        <v>2858</v>
      </c>
      <c r="I211" t="str">
        <f t="shared" si="14"/>
        <v>N/A</v>
      </c>
      <c r="J211">
        <f t="shared" si="15"/>
        <v>13090000</v>
      </c>
      <c r="K211">
        <f t="shared" si="16"/>
        <v>13310000</v>
      </c>
      <c r="L211">
        <f t="shared" si="17"/>
        <v>13570000</v>
      </c>
      <c r="M211">
        <f t="shared" si="18"/>
        <v>17490000</v>
      </c>
      <c r="N211">
        <f t="shared" si="19"/>
        <v>16860000</v>
      </c>
    </row>
    <row r="212" spans="1:14" x14ac:dyDescent="0.3">
      <c r="A212" s="1">
        <v>51</v>
      </c>
      <c r="B212" t="s">
        <v>519</v>
      </c>
      <c r="C212" t="s">
        <v>261</v>
      </c>
      <c r="D212" t="s">
        <v>2859</v>
      </c>
      <c r="E212" t="s">
        <v>2860</v>
      </c>
      <c r="F212" t="s">
        <v>2861</v>
      </c>
      <c r="G212" t="s">
        <v>2862</v>
      </c>
      <c r="I212" t="str">
        <f t="shared" si="14"/>
        <v>N/A</v>
      </c>
      <c r="J212" t="str">
        <f t="shared" si="15"/>
        <v>1.60</v>
      </c>
      <c r="K212" t="str">
        <f t="shared" si="16"/>
        <v>1.80</v>
      </c>
      <c r="L212" t="str">
        <f t="shared" si="17"/>
        <v>2.01</v>
      </c>
      <c r="M212" t="str">
        <f t="shared" si="18"/>
        <v>0.94</v>
      </c>
      <c r="N212" t="str">
        <f t="shared" si="19"/>
        <v>2.12</v>
      </c>
    </row>
    <row r="213" spans="1:14" x14ac:dyDescent="0.3">
      <c r="A213" s="1">
        <v>52</v>
      </c>
      <c r="B213" t="s">
        <v>525</v>
      </c>
      <c r="C213" t="s">
        <v>332</v>
      </c>
      <c r="D213" t="s">
        <v>2863</v>
      </c>
      <c r="E213" t="s">
        <v>2864</v>
      </c>
      <c r="F213" t="s">
        <v>2865</v>
      </c>
      <c r="G213" t="s">
        <v>2866</v>
      </c>
      <c r="I213" t="str">
        <f t="shared" si="14"/>
        <v>N/A</v>
      </c>
      <c r="J213" t="str">
        <f t="shared" si="15"/>
        <v>N/A</v>
      </c>
      <c r="K213">
        <f t="shared" si="16"/>
        <v>0.125</v>
      </c>
      <c r="L213">
        <f t="shared" si="17"/>
        <v>0.1167</v>
      </c>
      <c r="M213">
        <f t="shared" si="18"/>
        <v>-0.5323</v>
      </c>
      <c r="N213">
        <f t="shared" si="19"/>
        <v>1.2553000000000001</v>
      </c>
    </row>
    <row r="214" spans="1:14" x14ac:dyDescent="0.3">
      <c r="A214" s="1">
        <v>53</v>
      </c>
      <c r="B214" t="s">
        <v>530</v>
      </c>
      <c r="C214" t="s">
        <v>2867</v>
      </c>
      <c r="D214" t="s">
        <v>2856</v>
      </c>
      <c r="E214" t="s">
        <v>2370</v>
      </c>
      <c r="F214" t="s">
        <v>2868</v>
      </c>
      <c r="G214" t="s">
        <v>2869</v>
      </c>
      <c r="I214" t="str">
        <f t="shared" si="14"/>
        <v>N/A</v>
      </c>
      <c r="J214">
        <f t="shared" si="15"/>
        <v>13240000</v>
      </c>
      <c r="K214">
        <f t="shared" si="16"/>
        <v>13570000</v>
      </c>
      <c r="L214">
        <f t="shared" si="17"/>
        <v>13860000</v>
      </c>
      <c r="M214">
        <f t="shared" si="18"/>
        <v>17760000</v>
      </c>
      <c r="N214">
        <f t="shared" si="19"/>
        <v>17030000</v>
      </c>
    </row>
    <row r="215" spans="1:14" x14ac:dyDescent="0.3">
      <c r="I215" t="str">
        <f t="shared" si="14"/>
        <v>N/A</v>
      </c>
      <c r="J215">
        <f t="shared" si="15"/>
        <v>0</v>
      </c>
      <c r="K215">
        <f t="shared" si="16"/>
        <v>0</v>
      </c>
      <c r="L215">
        <f t="shared" si="17"/>
        <v>0</v>
      </c>
      <c r="M215">
        <f t="shared" si="18"/>
        <v>0</v>
      </c>
      <c r="N215">
        <f t="shared" si="19"/>
        <v>0</v>
      </c>
    </row>
    <row r="216" spans="1:14" x14ac:dyDescent="0.3">
      <c r="B216" s="1" t="s">
        <v>319</v>
      </c>
      <c r="C216" s="1" t="s">
        <v>320</v>
      </c>
      <c r="D216" s="1" t="s">
        <v>321</v>
      </c>
      <c r="E216" s="1" t="s">
        <v>322</v>
      </c>
      <c r="F216" s="1" t="s">
        <v>323</v>
      </c>
      <c r="G216" s="1" t="s">
        <v>324</v>
      </c>
      <c r="H216" s="1" t="s">
        <v>325</v>
      </c>
      <c r="I216" t="str">
        <f t="shared" si="14"/>
        <v>pos_trend</v>
      </c>
      <c r="J216" t="str">
        <f t="shared" si="15"/>
        <v>2012</v>
      </c>
      <c r="K216" t="str">
        <f t="shared" si="16"/>
        <v>2013</v>
      </c>
      <c r="L216" t="str">
        <f t="shared" si="17"/>
        <v>2014</v>
      </c>
      <c r="M216" t="str">
        <f t="shared" si="18"/>
        <v>2015</v>
      </c>
      <c r="N216" t="str">
        <f t="shared" si="19"/>
        <v>2016</v>
      </c>
    </row>
    <row r="217" spans="1:14" x14ac:dyDescent="0.3">
      <c r="A217" s="1">
        <v>0</v>
      </c>
      <c r="B217" t="s">
        <v>1525</v>
      </c>
      <c r="C217" t="s">
        <v>2870</v>
      </c>
      <c r="D217" t="s">
        <v>2871</v>
      </c>
      <c r="E217" t="s">
        <v>2872</v>
      </c>
      <c r="F217" t="s">
        <v>2873</v>
      </c>
      <c r="G217" t="s">
        <v>2874</v>
      </c>
      <c r="I217" t="str">
        <f t="shared" si="14"/>
        <v>N/A</v>
      </c>
      <c r="J217">
        <f t="shared" si="15"/>
        <v>16200000</v>
      </c>
      <c r="K217">
        <f t="shared" si="16"/>
        <v>13450000</v>
      </c>
      <c r="L217">
        <f t="shared" si="17"/>
        <v>16719999.999999998</v>
      </c>
      <c r="M217">
        <f t="shared" si="18"/>
        <v>18450000</v>
      </c>
      <c r="N217">
        <f t="shared" si="19"/>
        <v>26960000</v>
      </c>
    </row>
    <row r="218" spans="1:14" x14ac:dyDescent="0.3">
      <c r="A218" s="1">
        <v>1</v>
      </c>
      <c r="B218" t="s">
        <v>1531</v>
      </c>
      <c r="C218" t="s">
        <v>332</v>
      </c>
      <c r="D218" t="s">
        <v>2875</v>
      </c>
      <c r="E218" t="s">
        <v>2876</v>
      </c>
      <c r="F218" t="s">
        <v>1795</v>
      </c>
      <c r="G218" t="s">
        <v>2877</v>
      </c>
      <c r="I218" t="str">
        <f t="shared" si="14"/>
        <v>N/A</v>
      </c>
      <c r="J218" t="str">
        <f t="shared" si="15"/>
        <v>N/A</v>
      </c>
      <c r="K218">
        <f t="shared" si="16"/>
        <v>-0.16969999999999999</v>
      </c>
      <c r="L218">
        <f t="shared" si="17"/>
        <v>0.24260000000000001</v>
      </c>
      <c r="M218">
        <f t="shared" si="18"/>
        <v>0.1038</v>
      </c>
      <c r="N218">
        <f t="shared" si="19"/>
        <v>0.46100000000000002</v>
      </c>
    </row>
    <row r="219" spans="1:14" x14ac:dyDescent="0.3">
      <c r="A219" s="1">
        <v>2</v>
      </c>
      <c r="B219" t="s">
        <v>1536</v>
      </c>
      <c r="C219" t="s">
        <v>2878</v>
      </c>
      <c r="D219" t="s">
        <v>2879</v>
      </c>
      <c r="E219" t="s">
        <v>2880</v>
      </c>
      <c r="F219" t="s">
        <v>2881</v>
      </c>
      <c r="G219" t="s">
        <v>2882</v>
      </c>
      <c r="I219" t="str">
        <f t="shared" si="14"/>
        <v>N/A</v>
      </c>
      <c r="J219">
        <f t="shared" si="15"/>
        <v>496060000</v>
      </c>
      <c r="K219">
        <f t="shared" si="16"/>
        <v>374300000</v>
      </c>
      <c r="L219">
        <f t="shared" si="17"/>
        <v>456660000</v>
      </c>
      <c r="M219">
        <f t="shared" si="18"/>
        <v>508920000</v>
      </c>
      <c r="N219">
        <f t="shared" si="19"/>
        <v>633120000</v>
      </c>
    </row>
    <row r="220" spans="1:14" x14ac:dyDescent="0.3">
      <c r="A220" s="1">
        <v>3</v>
      </c>
      <c r="B220" t="s">
        <v>1542</v>
      </c>
      <c r="C220" t="s">
        <v>455</v>
      </c>
      <c r="D220" t="s">
        <v>2883</v>
      </c>
      <c r="E220" t="s">
        <v>2884</v>
      </c>
      <c r="F220" t="s">
        <v>676</v>
      </c>
      <c r="G220" t="s">
        <v>2885</v>
      </c>
      <c r="I220" t="str">
        <f t="shared" si="14"/>
        <v>N/A</v>
      </c>
      <c r="J220">
        <f t="shared" si="15"/>
        <v>1450000</v>
      </c>
      <c r="K220">
        <f t="shared" si="16"/>
        <v>3440000</v>
      </c>
      <c r="L220">
        <f t="shared" si="17"/>
        <v>3900000</v>
      </c>
      <c r="M220">
        <f t="shared" si="18"/>
        <v>3950000</v>
      </c>
      <c r="N220">
        <f t="shared" si="19"/>
        <v>3890000</v>
      </c>
    </row>
    <row r="221" spans="1:14" x14ac:dyDescent="0.3">
      <c r="A221" s="1">
        <v>4</v>
      </c>
      <c r="B221" t="s">
        <v>1548</v>
      </c>
      <c r="C221" t="s">
        <v>332</v>
      </c>
      <c r="D221" t="s">
        <v>332</v>
      </c>
      <c r="E221" t="s">
        <v>332</v>
      </c>
      <c r="F221" t="s">
        <v>332</v>
      </c>
      <c r="G221" t="s">
        <v>332</v>
      </c>
      <c r="I221" t="str">
        <f t="shared" si="14"/>
        <v>N/A</v>
      </c>
      <c r="J221" t="str">
        <f t="shared" si="15"/>
        <v>N/A</v>
      </c>
      <c r="K221" t="str">
        <f t="shared" si="16"/>
        <v>N/A</v>
      </c>
      <c r="L221" t="str">
        <f t="shared" si="17"/>
        <v>N/A</v>
      </c>
      <c r="M221" t="str">
        <f t="shared" si="18"/>
        <v>N/A</v>
      </c>
      <c r="N221" t="str">
        <f t="shared" si="19"/>
        <v>N/A</v>
      </c>
    </row>
    <row r="222" spans="1:14" x14ac:dyDescent="0.3">
      <c r="A222" s="1">
        <v>5</v>
      </c>
      <c r="B222" t="s">
        <v>1553</v>
      </c>
      <c r="C222" t="s">
        <v>332</v>
      </c>
      <c r="D222" t="s">
        <v>332</v>
      </c>
      <c r="E222" t="s">
        <v>332</v>
      </c>
      <c r="F222" t="s">
        <v>332</v>
      </c>
      <c r="G222" t="s">
        <v>332</v>
      </c>
      <c r="I222" t="str">
        <f t="shared" si="14"/>
        <v>N/A</v>
      </c>
      <c r="J222" t="str">
        <f t="shared" si="15"/>
        <v>N/A</v>
      </c>
      <c r="K222" t="str">
        <f t="shared" si="16"/>
        <v>N/A</v>
      </c>
      <c r="L222" t="str">
        <f t="shared" si="17"/>
        <v>N/A</v>
      </c>
      <c r="M222" t="str">
        <f t="shared" si="18"/>
        <v>N/A</v>
      </c>
      <c r="N222" t="str">
        <f t="shared" si="19"/>
        <v>N/A</v>
      </c>
    </row>
    <row r="223" spans="1:14" x14ac:dyDescent="0.3">
      <c r="A223" s="1">
        <v>6</v>
      </c>
      <c r="B223" t="s">
        <v>1554</v>
      </c>
      <c r="C223" t="s">
        <v>332</v>
      </c>
      <c r="D223" t="s">
        <v>332</v>
      </c>
      <c r="E223" t="s">
        <v>332</v>
      </c>
      <c r="F223" t="s">
        <v>332</v>
      </c>
      <c r="G223" t="s">
        <v>332</v>
      </c>
      <c r="I223" t="str">
        <f t="shared" si="14"/>
        <v>N/A</v>
      </c>
      <c r="J223" t="str">
        <f t="shared" si="15"/>
        <v>N/A</v>
      </c>
      <c r="K223" t="str">
        <f t="shared" si="16"/>
        <v>N/A</v>
      </c>
      <c r="L223" t="str">
        <f t="shared" si="17"/>
        <v>N/A</v>
      </c>
      <c r="M223" t="str">
        <f t="shared" si="18"/>
        <v>N/A</v>
      </c>
      <c r="N223" t="str">
        <f t="shared" si="19"/>
        <v>N/A</v>
      </c>
    </row>
    <row r="224" spans="1:14" x14ac:dyDescent="0.3">
      <c r="A224" s="1">
        <v>7</v>
      </c>
      <c r="B224" t="s">
        <v>1555</v>
      </c>
      <c r="C224" t="s">
        <v>2886</v>
      </c>
      <c r="D224" t="s">
        <v>2887</v>
      </c>
      <c r="E224" t="s">
        <v>2888</v>
      </c>
      <c r="F224" t="s">
        <v>2889</v>
      </c>
      <c r="G224" t="s">
        <v>2890</v>
      </c>
      <c r="I224" t="str">
        <f t="shared" si="14"/>
        <v>N/A</v>
      </c>
      <c r="J224">
        <f t="shared" si="15"/>
        <v>73870000</v>
      </c>
      <c r="K224">
        <f t="shared" si="16"/>
        <v>69670000</v>
      </c>
      <c r="L224">
        <f t="shared" si="17"/>
        <v>66860000</v>
      </c>
      <c r="M224">
        <f t="shared" si="18"/>
        <v>101600000</v>
      </c>
      <c r="N224">
        <f t="shared" si="19"/>
        <v>282300000</v>
      </c>
    </row>
    <row r="225" spans="1:14" x14ac:dyDescent="0.3">
      <c r="A225" s="1">
        <v>8</v>
      </c>
      <c r="B225" t="s">
        <v>1558</v>
      </c>
      <c r="C225" t="s">
        <v>2726</v>
      </c>
      <c r="D225" t="s">
        <v>2891</v>
      </c>
      <c r="E225" t="s">
        <v>2892</v>
      </c>
      <c r="F225" t="s">
        <v>2893</v>
      </c>
      <c r="G225" t="s">
        <v>2894</v>
      </c>
      <c r="I225" t="str">
        <f t="shared" si="14"/>
        <v>N/A</v>
      </c>
      <c r="J225">
        <f t="shared" si="15"/>
        <v>10760000</v>
      </c>
      <c r="K225">
        <f t="shared" si="16"/>
        <v>11650000</v>
      </c>
      <c r="L225">
        <f t="shared" si="17"/>
        <v>11520000</v>
      </c>
      <c r="M225">
        <f t="shared" si="18"/>
        <v>12940000</v>
      </c>
      <c r="N225">
        <f t="shared" si="19"/>
        <v>17310000</v>
      </c>
    </row>
    <row r="226" spans="1:14" x14ac:dyDescent="0.3">
      <c r="A226" s="1">
        <v>9</v>
      </c>
      <c r="B226" t="s">
        <v>1564</v>
      </c>
      <c r="C226" t="s">
        <v>2895</v>
      </c>
      <c r="D226" t="s">
        <v>2896</v>
      </c>
      <c r="E226" t="s">
        <v>2225</v>
      </c>
      <c r="F226" t="s">
        <v>2897</v>
      </c>
      <c r="G226" t="s">
        <v>2898</v>
      </c>
      <c r="I226" t="str">
        <f t="shared" si="14"/>
        <v>N/A</v>
      </c>
      <c r="J226">
        <f t="shared" si="15"/>
        <v>30380000</v>
      </c>
      <c r="K226">
        <f t="shared" si="16"/>
        <v>36980000</v>
      </c>
      <c r="L226">
        <f t="shared" si="17"/>
        <v>29050000</v>
      </c>
      <c r="M226">
        <f t="shared" si="18"/>
        <v>41970000</v>
      </c>
      <c r="N226">
        <f t="shared" si="19"/>
        <v>33530000</v>
      </c>
    </row>
    <row r="227" spans="1:14" x14ac:dyDescent="0.3">
      <c r="A227" s="1">
        <v>10</v>
      </c>
      <c r="B227" t="s">
        <v>1570</v>
      </c>
      <c r="C227" t="s">
        <v>2899</v>
      </c>
      <c r="D227" t="s">
        <v>2900</v>
      </c>
      <c r="E227" t="s">
        <v>2901</v>
      </c>
      <c r="F227" t="s">
        <v>2902</v>
      </c>
      <c r="G227" t="s">
        <v>2903</v>
      </c>
      <c r="I227" t="str">
        <f t="shared" si="14"/>
        <v>N/A</v>
      </c>
      <c r="J227">
        <f t="shared" si="15"/>
        <v>194530000</v>
      </c>
      <c r="K227">
        <f t="shared" si="16"/>
        <v>163610000</v>
      </c>
      <c r="L227">
        <f t="shared" si="17"/>
        <v>116180000</v>
      </c>
      <c r="M227">
        <f t="shared" si="18"/>
        <v>188490000</v>
      </c>
      <c r="N227">
        <f t="shared" si="19"/>
        <v>237520000</v>
      </c>
    </row>
    <row r="228" spans="1:14" x14ac:dyDescent="0.3">
      <c r="A228" s="1">
        <v>11</v>
      </c>
      <c r="B228" t="s">
        <v>1576</v>
      </c>
      <c r="C228" t="s">
        <v>2904</v>
      </c>
      <c r="D228" t="s">
        <v>2905</v>
      </c>
      <c r="E228" t="s">
        <v>2906</v>
      </c>
      <c r="F228" t="s">
        <v>2907</v>
      </c>
      <c r="G228" t="s">
        <v>2908</v>
      </c>
      <c r="I228" t="str">
        <f t="shared" si="14"/>
        <v>N/A</v>
      </c>
      <c r="J228">
        <f t="shared" si="15"/>
        <v>22180000</v>
      </c>
      <c r="K228">
        <f t="shared" si="16"/>
        <v>20000000</v>
      </c>
      <c r="L228">
        <f t="shared" si="17"/>
        <v>22720000</v>
      </c>
      <c r="M228">
        <f t="shared" si="18"/>
        <v>26380000</v>
      </c>
      <c r="N228">
        <f t="shared" si="19"/>
        <v>25150000</v>
      </c>
    </row>
    <row r="229" spans="1:14" x14ac:dyDescent="0.3">
      <c r="A229" s="1">
        <v>12</v>
      </c>
      <c r="B229" t="s">
        <v>1582</v>
      </c>
      <c r="C229" t="s">
        <v>2909</v>
      </c>
      <c r="D229" t="s">
        <v>2910</v>
      </c>
      <c r="E229" t="s">
        <v>2911</v>
      </c>
      <c r="F229" t="s">
        <v>2912</v>
      </c>
      <c r="G229" t="s">
        <v>2913</v>
      </c>
      <c r="I229" t="str">
        <f t="shared" si="14"/>
        <v>N/A</v>
      </c>
      <c r="J229">
        <f t="shared" si="15"/>
        <v>162900000</v>
      </c>
      <c r="K229">
        <f t="shared" si="16"/>
        <v>68970000</v>
      </c>
      <c r="L229">
        <f t="shared" si="17"/>
        <v>206430000</v>
      </c>
      <c r="M229">
        <f t="shared" si="18"/>
        <v>133600000</v>
      </c>
      <c r="N229">
        <f t="shared" si="19"/>
        <v>33430000</v>
      </c>
    </row>
    <row r="230" spans="1:14" x14ac:dyDescent="0.3">
      <c r="A230" s="1">
        <v>13</v>
      </c>
      <c r="B230" t="s">
        <v>1588</v>
      </c>
      <c r="C230" t="s">
        <v>332</v>
      </c>
      <c r="D230" t="s">
        <v>2914</v>
      </c>
      <c r="E230" t="s">
        <v>2915</v>
      </c>
      <c r="F230" t="s">
        <v>2916</v>
      </c>
      <c r="G230" t="s">
        <v>2917</v>
      </c>
      <c r="I230" t="str">
        <f t="shared" si="14"/>
        <v>N/A</v>
      </c>
      <c r="J230" t="str">
        <f t="shared" si="15"/>
        <v>N/A</v>
      </c>
      <c r="K230">
        <f t="shared" si="16"/>
        <v>-0.24550000000000002</v>
      </c>
      <c r="L230">
        <f t="shared" si="17"/>
        <v>0.22</v>
      </c>
      <c r="M230">
        <f t="shared" si="18"/>
        <v>0.1144</v>
      </c>
      <c r="N230">
        <f t="shared" si="19"/>
        <v>0.24410000000000001</v>
      </c>
    </row>
    <row r="231" spans="1:14" x14ac:dyDescent="0.3">
      <c r="A231" s="1">
        <v>14</v>
      </c>
      <c r="B231" t="s">
        <v>1593</v>
      </c>
      <c r="C231" t="s">
        <v>2918</v>
      </c>
      <c r="D231" t="s">
        <v>2919</v>
      </c>
      <c r="E231" t="s">
        <v>2920</v>
      </c>
      <c r="F231" t="s">
        <v>2576</v>
      </c>
      <c r="G231" t="s">
        <v>2921</v>
      </c>
      <c r="I231" t="str">
        <f t="shared" si="14"/>
        <v>pos_trend</v>
      </c>
      <c r="J231">
        <f t="shared" si="15"/>
        <v>1380000000</v>
      </c>
      <c r="K231">
        <f t="shared" si="16"/>
        <v>1530000000</v>
      </c>
      <c r="L231">
        <f t="shared" si="17"/>
        <v>1640000000</v>
      </c>
      <c r="M231">
        <f t="shared" si="18"/>
        <v>2250000000</v>
      </c>
      <c r="N231">
        <f t="shared" si="19"/>
        <v>2520000000</v>
      </c>
    </row>
    <row r="232" spans="1:14" x14ac:dyDescent="0.3">
      <c r="A232" s="1">
        <v>15</v>
      </c>
      <c r="B232" t="s">
        <v>1599</v>
      </c>
      <c r="C232" t="s">
        <v>1917</v>
      </c>
      <c r="D232" t="s">
        <v>2922</v>
      </c>
      <c r="E232" t="s">
        <v>2923</v>
      </c>
      <c r="F232" t="s">
        <v>2924</v>
      </c>
      <c r="G232" t="s">
        <v>1060</v>
      </c>
      <c r="I232" t="str">
        <f t="shared" si="14"/>
        <v>pos_trend</v>
      </c>
      <c r="J232">
        <f t="shared" si="15"/>
        <v>1400000000</v>
      </c>
      <c r="K232">
        <f t="shared" si="16"/>
        <v>1550000000</v>
      </c>
      <c r="L232">
        <f t="shared" si="17"/>
        <v>1650000000</v>
      </c>
      <c r="M232">
        <f t="shared" si="18"/>
        <v>2270000000</v>
      </c>
      <c r="N232">
        <f t="shared" si="19"/>
        <v>2540000000</v>
      </c>
    </row>
    <row r="233" spans="1:14" x14ac:dyDescent="0.3">
      <c r="A233" s="1">
        <v>16</v>
      </c>
      <c r="B233" t="s">
        <v>1605</v>
      </c>
      <c r="C233" t="s">
        <v>2925</v>
      </c>
      <c r="D233" t="s">
        <v>2926</v>
      </c>
      <c r="E233" t="s">
        <v>2927</v>
      </c>
      <c r="F233" t="s">
        <v>2928</v>
      </c>
      <c r="G233" t="s">
        <v>2929</v>
      </c>
      <c r="I233" t="str">
        <f t="shared" si="14"/>
        <v>N/A</v>
      </c>
      <c r="J233">
        <f t="shared" si="15"/>
        <v>291620000</v>
      </c>
      <c r="K233">
        <f t="shared" si="16"/>
        <v>328460000</v>
      </c>
      <c r="L233">
        <f t="shared" si="17"/>
        <v>583990000</v>
      </c>
      <c r="M233">
        <f t="shared" si="18"/>
        <v>524520000</v>
      </c>
      <c r="N233">
        <f t="shared" si="19"/>
        <v>579790000</v>
      </c>
    </row>
    <row r="234" spans="1:14" x14ac:dyDescent="0.3">
      <c r="A234" s="1">
        <v>17</v>
      </c>
      <c r="B234" t="s">
        <v>1611</v>
      </c>
      <c r="C234" t="s">
        <v>2930</v>
      </c>
      <c r="D234" t="s">
        <v>2931</v>
      </c>
      <c r="E234" t="s">
        <v>2932</v>
      </c>
      <c r="F234" t="s">
        <v>2933</v>
      </c>
      <c r="G234" t="s">
        <v>399</v>
      </c>
      <c r="I234" t="str">
        <f t="shared" si="14"/>
        <v>N/A</v>
      </c>
      <c r="J234">
        <f t="shared" si="15"/>
        <v>17670000</v>
      </c>
      <c r="K234">
        <f t="shared" si="16"/>
        <v>16930000</v>
      </c>
      <c r="L234">
        <f t="shared" si="17"/>
        <v>18480000</v>
      </c>
      <c r="M234">
        <f t="shared" si="18"/>
        <v>22130000</v>
      </c>
      <c r="N234">
        <f t="shared" si="19"/>
        <v>25340000</v>
      </c>
    </row>
    <row r="235" spans="1:14" x14ac:dyDescent="0.3">
      <c r="A235" s="1">
        <v>18</v>
      </c>
      <c r="B235" t="s">
        <v>1617</v>
      </c>
      <c r="C235" t="s">
        <v>1215</v>
      </c>
      <c r="D235" t="s">
        <v>1212</v>
      </c>
      <c r="E235" t="s">
        <v>2934</v>
      </c>
      <c r="F235" t="s">
        <v>2935</v>
      </c>
      <c r="G235" t="s">
        <v>1652</v>
      </c>
      <c r="I235" t="str">
        <f t="shared" si="14"/>
        <v>N/A</v>
      </c>
      <c r="J235">
        <f t="shared" si="15"/>
        <v>1060000000</v>
      </c>
      <c r="K235">
        <f t="shared" si="16"/>
        <v>1160000000</v>
      </c>
      <c r="L235">
        <f t="shared" si="17"/>
        <v>1000000000</v>
      </c>
      <c r="M235">
        <f t="shared" si="18"/>
        <v>1670000000</v>
      </c>
      <c r="N235">
        <f t="shared" si="19"/>
        <v>1870000000</v>
      </c>
    </row>
    <row r="236" spans="1:14" x14ac:dyDescent="0.3">
      <c r="A236" s="1">
        <v>19</v>
      </c>
      <c r="B236" t="s">
        <v>1623</v>
      </c>
      <c r="C236" t="s">
        <v>2936</v>
      </c>
      <c r="D236" t="s">
        <v>2937</v>
      </c>
      <c r="E236" t="s">
        <v>2938</v>
      </c>
      <c r="F236" t="s">
        <v>2939</v>
      </c>
      <c r="G236" t="s">
        <v>2940</v>
      </c>
      <c r="I236" t="str">
        <f t="shared" si="14"/>
        <v>pos_trend</v>
      </c>
      <c r="J236">
        <f t="shared" si="15"/>
        <v>32830000</v>
      </c>
      <c r="K236">
        <f t="shared" si="16"/>
        <v>40280000</v>
      </c>
      <c r="L236">
        <f t="shared" si="17"/>
        <v>46810000</v>
      </c>
      <c r="M236">
        <f t="shared" si="18"/>
        <v>51790000</v>
      </c>
      <c r="N236">
        <f t="shared" si="19"/>
        <v>55890000</v>
      </c>
    </row>
    <row r="237" spans="1:14" x14ac:dyDescent="0.3">
      <c r="A237" s="1">
        <v>20</v>
      </c>
      <c r="B237" t="s">
        <v>1627</v>
      </c>
      <c r="C237" t="s">
        <v>332</v>
      </c>
      <c r="D237" t="s">
        <v>332</v>
      </c>
      <c r="E237" t="s">
        <v>332</v>
      </c>
      <c r="F237" t="s">
        <v>332</v>
      </c>
      <c r="G237" t="s">
        <v>332</v>
      </c>
      <c r="I237" t="str">
        <f t="shared" si="14"/>
        <v>N/A</v>
      </c>
      <c r="J237" t="str">
        <f t="shared" si="15"/>
        <v>N/A</v>
      </c>
      <c r="K237" t="str">
        <f t="shared" si="16"/>
        <v>N/A</v>
      </c>
      <c r="L237" t="str">
        <f t="shared" si="17"/>
        <v>N/A</v>
      </c>
      <c r="M237" t="str">
        <f t="shared" si="18"/>
        <v>N/A</v>
      </c>
      <c r="N237" t="str">
        <f t="shared" si="19"/>
        <v>N/A</v>
      </c>
    </row>
    <row r="238" spans="1:14" x14ac:dyDescent="0.3">
      <c r="A238" s="1">
        <v>21</v>
      </c>
      <c r="B238" t="s">
        <v>1628</v>
      </c>
      <c r="C238" t="s">
        <v>332</v>
      </c>
      <c r="D238" t="s">
        <v>332</v>
      </c>
      <c r="E238" t="s">
        <v>332</v>
      </c>
      <c r="F238" t="s">
        <v>332</v>
      </c>
      <c r="G238" t="s">
        <v>332</v>
      </c>
      <c r="I238" t="str">
        <f t="shared" si="14"/>
        <v>N/A</v>
      </c>
      <c r="J238" t="str">
        <f t="shared" si="15"/>
        <v>N/A</v>
      </c>
      <c r="K238" t="str">
        <f t="shared" si="16"/>
        <v>N/A</v>
      </c>
      <c r="L238" t="str">
        <f t="shared" si="17"/>
        <v>N/A</v>
      </c>
      <c r="M238" t="str">
        <f t="shared" si="18"/>
        <v>N/A</v>
      </c>
      <c r="N238" t="str">
        <f t="shared" si="19"/>
        <v>N/A</v>
      </c>
    </row>
    <row r="239" spans="1:14" x14ac:dyDescent="0.3">
      <c r="A239" s="1">
        <v>22</v>
      </c>
      <c r="B239" t="s">
        <v>1629</v>
      </c>
      <c r="C239" t="s">
        <v>332</v>
      </c>
      <c r="D239" t="s">
        <v>332</v>
      </c>
      <c r="E239" t="s">
        <v>332</v>
      </c>
      <c r="F239" t="s">
        <v>332</v>
      </c>
      <c r="G239" t="s">
        <v>332</v>
      </c>
      <c r="I239" t="str">
        <f t="shared" si="14"/>
        <v>N/A</v>
      </c>
      <c r="J239" t="str">
        <f t="shared" si="15"/>
        <v>N/A</v>
      </c>
      <c r="K239" t="str">
        <f t="shared" si="16"/>
        <v>N/A</v>
      </c>
      <c r="L239" t="str">
        <f t="shared" si="17"/>
        <v>N/A</v>
      </c>
      <c r="M239" t="str">
        <f t="shared" si="18"/>
        <v>N/A</v>
      </c>
      <c r="N239" t="str">
        <f t="shared" si="19"/>
        <v>N/A</v>
      </c>
    </row>
    <row r="240" spans="1:14" x14ac:dyDescent="0.3">
      <c r="A240" s="1">
        <v>23</v>
      </c>
      <c r="B240" t="s">
        <v>1630</v>
      </c>
      <c r="C240" t="s">
        <v>332</v>
      </c>
      <c r="D240" t="s">
        <v>332</v>
      </c>
      <c r="E240" t="s">
        <v>332</v>
      </c>
      <c r="F240" t="s">
        <v>332</v>
      </c>
      <c r="G240" t="s">
        <v>332</v>
      </c>
      <c r="I240" t="str">
        <f t="shared" si="14"/>
        <v>N/A</v>
      </c>
      <c r="J240" t="str">
        <f t="shared" si="15"/>
        <v>N/A</v>
      </c>
      <c r="K240" t="str">
        <f t="shared" si="16"/>
        <v>N/A</v>
      </c>
      <c r="L240" t="str">
        <f t="shared" si="17"/>
        <v>N/A</v>
      </c>
      <c r="M240" t="str">
        <f t="shared" si="18"/>
        <v>N/A</v>
      </c>
      <c r="N240" t="str">
        <f t="shared" si="19"/>
        <v>N/A</v>
      </c>
    </row>
    <row r="241" spans="1:14" x14ac:dyDescent="0.3">
      <c r="A241" s="1">
        <v>24</v>
      </c>
      <c r="B241" t="s">
        <v>1631</v>
      </c>
      <c r="C241" t="s">
        <v>2941</v>
      </c>
      <c r="D241" t="s">
        <v>2942</v>
      </c>
      <c r="E241" t="s">
        <v>2943</v>
      </c>
      <c r="F241" t="s">
        <v>2944</v>
      </c>
      <c r="G241" t="s">
        <v>2945</v>
      </c>
      <c r="I241" t="str">
        <f t="shared" si="14"/>
        <v>N/A</v>
      </c>
      <c r="J241" t="str">
        <f t="shared" si="15"/>
        <v>(14.43M)</v>
      </c>
      <c r="K241" t="str">
        <f t="shared" si="16"/>
        <v>(15.52M)</v>
      </c>
      <c r="L241" t="str">
        <f t="shared" si="17"/>
        <v>(14.59M)</v>
      </c>
      <c r="M241" t="str">
        <f t="shared" si="18"/>
        <v>(15.86M)</v>
      </c>
      <c r="N241" t="str">
        <f t="shared" si="19"/>
        <v>(17.49M)</v>
      </c>
    </row>
    <row r="242" spans="1:14" x14ac:dyDescent="0.3">
      <c r="A242" s="1">
        <v>25</v>
      </c>
      <c r="B242" t="s">
        <v>1637</v>
      </c>
      <c r="C242" t="s">
        <v>332</v>
      </c>
      <c r="D242" t="s">
        <v>332</v>
      </c>
      <c r="E242" t="s">
        <v>332</v>
      </c>
      <c r="F242" t="s">
        <v>332</v>
      </c>
      <c r="G242" t="s">
        <v>332</v>
      </c>
      <c r="I242" t="str">
        <f t="shared" si="14"/>
        <v>N/A</v>
      </c>
      <c r="J242" t="str">
        <f t="shared" si="15"/>
        <v>N/A</v>
      </c>
      <c r="K242" t="str">
        <f t="shared" si="16"/>
        <v>N/A</v>
      </c>
      <c r="L242" t="str">
        <f t="shared" si="17"/>
        <v>N/A</v>
      </c>
      <c r="M242" t="str">
        <f t="shared" si="18"/>
        <v>N/A</v>
      </c>
      <c r="N242" t="str">
        <f t="shared" si="19"/>
        <v>N/A</v>
      </c>
    </row>
    <row r="243" spans="1:14" x14ac:dyDescent="0.3">
      <c r="A243" s="1">
        <v>26</v>
      </c>
      <c r="B243" t="s">
        <v>1638</v>
      </c>
      <c r="C243" t="s">
        <v>332</v>
      </c>
      <c r="D243" t="s">
        <v>2946</v>
      </c>
      <c r="E243" t="s">
        <v>2947</v>
      </c>
      <c r="F243" t="s">
        <v>2948</v>
      </c>
      <c r="G243" t="s">
        <v>2949</v>
      </c>
      <c r="I243" t="str">
        <f t="shared" si="14"/>
        <v>N/A</v>
      </c>
      <c r="J243" t="str">
        <f t="shared" si="15"/>
        <v>N/A</v>
      </c>
      <c r="K243">
        <f t="shared" si="16"/>
        <v>0.1067</v>
      </c>
      <c r="L243">
        <f t="shared" si="17"/>
        <v>6.9199999999999998E-2</v>
      </c>
      <c r="M243">
        <f t="shared" si="18"/>
        <v>0.37579999999999997</v>
      </c>
      <c r="N243">
        <f t="shared" si="19"/>
        <v>0.11750000000000001</v>
      </c>
    </row>
    <row r="244" spans="1:14" x14ac:dyDescent="0.3">
      <c r="A244" s="1">
        <v>27</v>
      </c>
      <c r="B244" t="s">
        <v>1642</v>
      </c>
      <c r="C244" t="s">
        <v>332</v>
      </c>
      <c r="D244" t="s">
        <v>332</v>
      </c>
      <c r="E244" t="s">
        <v>332</v>
      </c>
      <c r="F244" t="s">
        <v>332</v>
      </c>
      <c r="G244" t="s">
        <v>332</v>
      </c>
      <c r="I244" t="str">
        <f t="shared" si="14"/>
        <v>N/A</v>
      </c>
      <c r="J244" t="str">
        <f t="shared" si="15"/>
        <v>N/A</v>
      </c>
      <c r="K244" t="str">
        <f t="shared" si="16"/>
        <v>N/A</v>
      </c>
      <c r="L244" t="str">
        <f t="shared" si="17"/>
        <v>N/A</v>
      </c>
      <c r="M244" t="str">
        <f t="shared" si="18"/>
        <v>N/A</v>
      </c>
      <c r="N244" t="str">
        <f t="shared" si="19"/>
        <v>N/A</v>
      </c>
    </row>
    <row r="245" spans="1:14" x14ac:dyDescent="0.3">
      <c r="A245" s="1">
        <v>28</v>
      </c>
      <c r="B245" t="s">
        <v>1643</v>
      </c>
      <c r="C245" t="s">
        <v>332</v>
      </c>
      <c r="D245" t="s">
        <v>332</v>
      </c>
      <c r="E245" t="s">
        <v>332</v>
      </c>
      <c r="F245" t="s">
        <v>332</v>
      </c>
      <c r="G245" t="s">
        <v>332</v>
      </c>
      <c r="I245" t="str">
        <f t="shared" si="14"/>
        <v>N/A</v>
      </c>
      <c r="J245" t="str">
        <f t="shared" si="15"/>
        <v>N/A</v>
      </c>
      <c r="K245" t="str">
        <f t="shared" si="16"/>
        <v>N/A</v>
      </c>
      <c r="L245" t="str">
        <f t="shared" si="17"/>
        <v>N/A</v>
      </c>
      <c r="M245" t="str">
        <f t="shared" si="18"/>
        <v>N/A</v>
      </c>
      <c r="N245" t="str">
        <f t="shared" si="19"/>
        <v>N/A</v>
      </c>
    </row>
    <row r="246" spans="1:14" x14ac:dyDescent="0.3">
      <c r="A246" s="1">
        <v>29</v>
      </c>
      <c r="B246" t="s">
        <v>636</v>
      </c>
      <c r="C246" t="s">
        <v>2950</v>
      </c>
      <c r="D246" t="s">
        <v>2951</v>
      </c>
      <c r="E246" t="s">
        <v>2952</v>
      </c>
      <c r="F246" t="s">
        <v>2953</v>
      </c>
      <c r="G246" t="s">
        <v>2954</v>
      </c>
      <c r="I246" t="str">
        <f t="shared" si="14"/>
        <v>N/A</v>
      </c>
      <c r="J246">
        <f t="shared" si="15"/>
        <v>31170000</v>
      </c>
      <c r="K246">
        <f t="shared" si="16"/>
        <v>31800000</v>
      </c>
      <c r="L246">
        <f t="shared" si="17"/>
        <v>33750000</v>
      </c>
      <c r="M246">
        <f t="shared" si="18"/>
        <v>45340000</v>
      </c>
      <c r="N246">
        <f t="shared" si="19"/>
        <v>41780000</v>
      </c>
    </row>
    <row r="247" spans="1:14" x14ac:dyDescent="0.3">
      <c r="A247" s="1">
        <v>30</v>
      </c>
      <c r="B247" t="s">
        <v>1649</v>
      </c>
      <c r="C247" t="s">
        <v>2955</v>
      </c>
      <c r="D247" t="s">
        <v>2956</v>
      </c>
      <c r="E247" t="s">
        <v>2957</v>
      </c>
      <c r="F247" t="s">
        <v>2958</v>
      </c>
      <c r="G247" t="s">
        <v>2959</v>
      </c>
      <c r="I247" t="str">
        <f t="shared" si="14"/>
        <v>N/A</v>
      </c>
      <c r="J247">
        <f t="shared" si="15"/>
        <v>90160000</v>
      </c>
      <c r="K247">
        <f t="shared" si="16"/>
        <v>95170000</v>
      </c>
      <c r="L247">
        <f t="shared" si="17"/>
        <v>87800000</v>
      </c>
      <c r="M247">
        <f t="shared" si="18"/>
        <v>183510000</v>
      </c>
      <c r="N247">
        <f t="shared" si="19"/>
        <v>192180000</v>
      </c>
    </row>
    <row r="248" spans="1:14" x14ac:dyDescent="0.3">
      <c r="A248" s="1">
        <v>31</v>
      </c>
      <c r="B248" t="s">
        <v>681</v>
      </c>
      <c r="C248" t="s">
        <v>2960</v>
      </c>
      <c r="D248" t="s">
        <v>2961</v>
      </c>
      <c r="E248" t="s">
        <v>2962</v>
      </c>
      <c r="F248" t="s">
        <v>2963</v>
      </c>
      <c r="G248" t="s">
        <v>2964</v>
      </c>
      <c r="I248" t="str">
        <f t="shared" si="14"/>
        <v>N/A</v>
      </c>
      <c r="J248">
        <f t="shared" si="15"/>
        <v>35270000</v>
      </c>
      <c r="K248">
        <f t="shared" si="16"/>
        <v>42960000</v>
      </c>
      <c r="L248">
        <f t="shared" si="17"/>
        <v>29500000</v>
      </c>
      <c r="M248">
        <f t="shared" si="18"/>
        <v>54840000</v>
      </c>
      <c r="N248">
        <f t="shared" si="19"/>
        <v>67010000.000000007</v>
      </c>
    </row>
    <row r="249" spans="1:14" x14ac:dyDescent="0.3">
      <c r="A249" s="1">
        <v>32</v>
      </c>
      <c r="B249" t="s">
        <v>667</v>
      </c>
      <c r="C249" t="s">
        <v>2965</v>
      </c>
      <c r="D249" t="s">
        <v>2966</v>
      </c>
      <c r="E249" t="s">
        <v>2967</v>
      </c>
      <c r="F249" t="s">
        <v>2968</v>
      </c>
      <c r="G249" t="s">
        <v>2969</v>
      </c>
      <c r="I249" t="str">
        <f t="shared" si="14"/>
        <v>N/A</v>
      </c>
      <c r="J249">
        <f t="shared" si="15"/>
        <v>54900000</v>
      </c>
      <c r="K249">
        <f t="shared" si="16"/>
        <v>52210000</v>
      </c>
      <c r="L249">
        <f t="shared" si="17"/>
        <v>58300000</v>
      </c>
      <c r="M249">
        <f t="shared" si="18"/>
        <v>128669999.99999999</v>
      </c>
      <c r="N249">
        <f t="shared" si="19"/>
        <v>125170000</v>
      </c>
    </row>
    <row r="250" spans="1:14" x14ac:dyDescent="0.3">
      <c r="A250" s="1">
        <v>33</v>
      </c>
      <c r="B250" t="s">
        <v>1664</v>
      </c>
      <c r="C250" t="s">
        <v>2970</v>
      </c>
      <c r="D250" t="s">
        <v>2971</v>
      </c>
      <c r="E250" t="s">
        <v>2972</v>
      </c>
      <c r="F250" t="s">
        <v>2973</v>
      </c>
      <c r="G250" t="s">
        <v>2974</v>
      </c>
      <c r="I250" t="str">
        <f t="shared" si="14"/>
        <v>N/A</v>
      </c>
      <c r="J250">
        <f t="shared" si="15"/>
        <v>5960000</v>
      </c>
      <c r="K250">
        <f t="shared" si="16"/>
        <v>5730000</v>
      </c>
      <c r="L250">
        <f t="shared" si="17"/>
        <v>5560000</v>
      </c>
      <c r="M250">
        <f t="shared" si="18"/>
        <v>7870000</v>
      </c>
      <c r="N250">
        <f t="shared" si="19"/>
        <v>8530000</v>
      </c>
    </row>
    <row r="251" spans="1:14" x14ac:dyDescent="0.3">
      <c r="A251" s="1">
        <v>34</v>
      </c>
      <c r="B251" t="s">
        <v>688</v>
      </c>
      <c r="C251" t="s">
        <v>2975</v>
      </c>
      <c r="D251" t="s">
        <v>1901</v>
      </c>
      <c r="E251" t="s">
        <v>2976</v>
      </c>
      <c r="F251" t="s">
        <v>2977</v>
      </c>
      <c r="G251" t="s">
        <v>2978</v>
      </c>
      <c r="I251" t="str">
        <f t="shared" si="14"/>
        <v>pos_trend</v>
      </c>
      <c r="J251">
        <f t="shared" si="15"/>
        <v>2049999999.9999998</v>
      </c>
      <c r="K251">
        <f t="shared" si="16"/>
        <v>2069999999.9999998</v>
      </c>
      <c r="L251">
        <f t="shared" si="17"/>
        <v>2260000000</v>
      </c>
      <c r="M251">
        <f t="shared" si="18"/>
        <v>3030000000</v>
      </c>
      <c r="N251">
        <f t="shared" si="19"/>
        <v>3420000000</v>
      </c>
    </row>
    <row r="252" spans="1:14" x14ac:dyDescent="0.3">
      <c r="A252" s="1">
        <v>35</v>
      </c>
      <c r="B252" t="s">
        <v>1673</v>
      </c>
      <c r="C252" t="s">
        <v>332</v>
      </c>
      <c r="D252" t="s">
        <v>2979</v>
      </c>
      <c r="E252" t="s">
        <v>2980</v>
      </c>
      <c r="F252" t="s">
        <v>2981</v>
      </c>
      <c r="G252" t="s">
        <v>2744</v>
      </c>
      <c r="I252" t="str">
        <f t="shared" ref="I252:I315" si="20">IF(AND(K252&gt; J252, L252&gt; K252, M252&gt; L252, N252&gt; M252), "pos_trend", IF(AND(K252&lt; J252, L252&lt; K252, M252&lt; L252, N252&lt; M252), "neg_trend", "N/A"))</f>
        <v>N/A</v>
      </c>
      <c r="J252" t="str">
        <f t="shared" ref="J252:J315" si="21">IF(TRIM(C252)="-", "N/A", IF(RIGHT(C252,1)="M",1000000*VALUE(LEFT(C252,LEN(C252)-1)),IF(RIGHT(C252,1)="B",1000000000*VALUE(LEFT(C252,LEN(C252)-1)),IF(RIGHT(C252,1)="%",0.01*VALUE(LEFT(C252,LEN(C252)-1)),C252))))</f>
        <v>N/A</v>
      </c>
      <c r="K252">
        <f t="shared" ref="K252:K315" si="22">IF(TRIM(D252)="-", "N/A", IF(RIGHT(D252,1)="M",1000000*VALUE(LEFT(D252,LEN(D252)-1)),IF(RIGHT(D252,1)="B",1000000000*VALUE(LEFT(D252,LEN(D252)-1)),IF(RIGHT(D252,1)="%",0.01*VALUE(LEFT(D252,LEN(D252)-1)),D252))))</f>
        <v>1.2E-2</v>
      </c>
      <c r="L252">
        <f t="shared" ref="L252:L315" si="23">IF(TRIM(E252)="-", "N/A", IF(RIGHT(E252,1)="M",1000000*VALUE(LEFT(E252,LEN(E252)-1)),IF(RIGHT(E252,1)="B",1000000000*VALUE(LEFT(E252,LEN(E252)-1)),IF(RIGHT(E252,1)="%",0.01*VALUE(LEFT(E252,LEN(E252)-1)),E252))))</f>
        <v>8.9900000000000008E-2</v>
      </c>
      <c r="M252">
        <f t="shared" ref="M252:M315" si="24">IF(TRIM(F252)="-", "N/A", IF(RIGHT(F252,1)="M",1000000*VALUE(LEFT(F252,LEN(F252)-1)),IF(RIGHT(F252,1)="B",1000000000*VALUE(LEFT(F252,LEN(F252)-1)),IF(RIGHT(F252,1)="%",0.01*VALUE(LEFT(F252,LEN(F252)-1)),F252))))</f>
        <v>0.3453</v>
      </c>
      <c r="N252">
        <f t="shared" ref="N252:N315" si="25">IF(TRIM(G252)="-", "N/A", IF(RIGHT(G252,1)="M",1000000*VALUE(LEFT(G252,LEN(G252)-1)),IF(RIGHT(G252,1)="B",1000000000*VALUE(LEFT(G252,LEN(G252)-1)),IF(RIGHT(G252,1)="%",0.01*VALUE(LEFT(G252,LEN(G252)-1)),G252))))</f>
        <v>0.1275</v>
      </c>
    </row>
    <row r="253" spans="1:14" x14ac:dyDescent="0.3">
      <c r="A253" s="1">
        <v>36</v>
      </c>
      <c r="B253" t="s">
        <v>1678</v>
      </c>
      <c r="C253" t="s">
        <v>332</v>
      </c>
      <c r="D253" t="s">
        <v>332</v>
      </c>
      <c r="E253" t="s">
        <v>332</v>
      </c>
      <c r="F253" t="s">
        <v>332</v>
      </c>
      <c r="G253" t="s">
        <v>2982</v>
      </c>
      <c r="I253" t="str">
        <f t="shared" si="20"/>
        <v>N/A</v>
      </c>
      <c r="J253" t="str">
        <f t="shared" si="21"/>
        <v>N/A</v>
      </c>
      <c r="K253" t="str">
        <f t="shared" si="22"/>
        <v>N/A</v>
      </c>
      <c r="L253" t="str">
        <f t="shared" si="23"/>
        <v>N/A</v>
      </c>
      <c r="M253" t="str">
        <f t="shared" si="24"/>
        <v>N/A</v>
      </c>
      <c r="N253">
        <f t="shared" si="25"/>
        <v>1.1200000000000002E-2</v>
      </c>
    </row>
    <row r="254" spans="1:14" x14ac:dyDescent="0.3">
      <c r="I254" t="str">
        <f t="shared" si="20"/>
        <v>N/A</v>
      </c>
      <c r="J254">
        <f t="shared" si="21"/>
        <v>0</v>
      </c>
      <c r="K254">
        <f t="shared" si="22"/>
        <v>0</v>
      </c>
      <c r="L254">
        <f t="shared" si="23"/>
        <v>0</v>
      </c>
      <c r="M254">
        <f t="shared" si="24"/>
        <v>0</v>
      </c>
      <c r="N254">
        <f t="shared" si="25"/>
        <v>0</v>
      </c>
    </row>
    <row r="255" spans="1:14" x14ac:dyDescent="0.3">
      <c r="B255" s="1" t="s">
        <v>384</v>
      </c>
      <c r="C255" s="1" t="s">
        <v>320</v>
      </c>
      <c r="D255" s="1" t="s">
        <v>321</v>
      </c>
      <c r="E255" s="1" t="s">
        <v>322</v>
      </c>
      <c r="F255" s="1" t="s">
        <v>323</v>
      </c>
      <c r="G255" s="1" t="s">
        <v>324</v>
      </c>
      <c r="H255" s="1" t="s">
        <v>325</v>
      </c>
      <c r="I255" t="str">
        <f t="shared" si="20"/>
        <v>pos_trend</v>
      </c>
      <c r="J255" t="str">
        <f t="shared" si="21"/>
        <v>2012</v>
      </c>
      <c r="K255" t="str">
        <f t="shared" si="22"/>
        <v>2013</v>
      </c>
      <c r="L255" t="str">
        <f t="shared" si="23"/>
        <v>2014</v>
      </c>
      <c r="M255" t="str">
        <f t="shared" si="24"/>
        <v>2015</v>
      </c>
      <c r="N255" t="str">
        <f t="shared" si="25"/>
        <v>2016</v>
      </c>
    </row>
    <row r="256" spans="1:14" x14ac:dyDescent="0.3">
      <c r="A256" s="1">
        <v>0</v>
      </c>
      <c r="B256" t="s">
        <v>1680</v>
      </c>
      <c r="C256" t="s">
        <v>2983</v>
      </c>
      <c r="D256" t="s">
        <v>1767</v>
      </c>
      <c r="E256" t="s">
        <v>2984</v>
      </c>
      <c r="F256" t="s">
        <v>2576</v>
      </c>
      <c r="G256" t="s">
        <v>2985</v>
      </c>
      <c r="I256" t="str">
        <f t="shared" si="20"/>
        <v>N/A</v>
      </c>
      <c r="J256">
        <f t="shared" si="21"/>
        <v>1630000000</v>
      </c>
      <c r="K256">
        <f t="shared" si="22"/>
        <v>1590000000</v>
      </c>
      <c r="L256">
        <f t="shared" si="23"/>
        <v>1690000000</v>
      </c>
      <c r="M256">
        <f t="shared" si="24"/>
        <v>2250000000</v>
      </c>
      <c r="N256">
        <f t="shared" si="25"/>
        <v>2580000000</v>
      </c>
    </row>
    <row r="257" spans="1:14" x14ac:dyDescent="0.3">
      <c r="A257" s="1">
        <v>1</v>
      </c>
      <c r="B257" t="s">
        <v>1686</v>
      </c>
      <c r="C257" t="s">
        <v>2986</v>
      </c>
      <c r="D257" t="s">
        <v>2987</v>
      </c>
      <c r="E257" t="s">
        <v>2988</v>
      </c>
      <c r="F257" t="s">
        <v>2989</v>
      </c>
      <c r="G257" t="s">
        <v>2990</v>
      </c>
      <c r="I257" t="str">
        <f t="shared" si="20"/>
        <v>N/A</v>
      </c>
      <c r="J257">
        <f t="shared" si="21"/>
        <v>799040000</v>
      </c>
      <c r="K257">
        <f t="shared" si="22"/>
        <v>693430000</v>
      </c>
      <c r="L257">
        <f t="shared" si="23"/>
        <v>725510000</v>
      </c>
      <c r="M257">
        <f t="shared" si="24"/>
        <v>966050000</v>
      </c>
      <c r="N257">
        <f t="shared" si="25"/>
        <v>736180000</v>
      </c>
    </row>
    <row r="258" spans="1:14" x14ac:dyDescent="0.3">
      <c r="A258" s="1">
        <v>2</v>
      </c>
      <c r="B258" t="s">
        <v>1691</v>
      </c>
      <c r="C258" t="s">
        <v>2991</v>
      </c>
      <c r="D258" t="s">
        <v>2992</v>
      </c>
      <c r="E258" t="s">
        <v>2993</v>
      </c>
      <c r="F258" t="s">
        <v>2994</v>
      </c>
      <c r="G258" t="s">
        <v>2995</v>
      </c>
      <c r="I258" t="str">
        <f t="shared" si="20"/>
        <v>N/A</v>
      </c>
      <c r="J258">
        <f t="shared" si="21"/>
        <v>835640000</v>
      </c>
      <c r="K258">
        <f t="shared" si="22"/>
        <v>310670000</v>
      </c>
      <c r="L258">
        <f t="shared" si="23"/>
        <v>962520000</v>
      </c>
      <c r="M258">
        <f t="shared" si="24"/>
        <v>1290000000</v>
      </c>
      <c r="N258">
        <f t="shared" si="25"/>
        <v>1840000000</v>
      </c>
    </row>
    <row r="259" spans="1:14" x14ac:dyDescent="0.3">
      <c r="A259" s="1">
        <v>3</v>
      </c>
      <c r="B259" t="s">
        <v>1697</v>
      </c>
      <c r="C259" t="s">
        <v>332</v>
      </c>
      <c r="D259" t="s">
        <v>332</v>
      </c>
      <c r="E259" t="s">
        <v>332</v>
      </c>
      <c r="F259" t="s">
        <v>332</v>
      </c>
      <c r="G259" t="s">
        <v>332</v>
      </c>
      <c r="I259" t="str">
        <f t="shared" si="20"/>
        <v>N/A</v>
      </c>
      <c r="J259" t="str">
        <f t="shared" si="21"/>
        <v>N/A</v>
      </c>
      <c r="K259" t="str">
        <f t="shared" si="22"/>
        <v>N/A</v>
      </c>
      <c r="L259" t="str">
        <f t="shared" si="23"/>
        <v>N/A</v>
      </c>
      <c r="M259" t="str">
        <f t="shared" si="24"/>
        <v>N/A</v>
      </c>
      <c r="N259" t="str">
        <f t="shared" si="25"/>
        <v>N/A</v>
      </c>
    </row>
    <row r="260" spans="1:14" x14ac:dyDescent="0.3">
      <c r="A260" s="1">
        <v>4</v>
      </c>
      <c r="B260" t="s">
        <v>1698</v>
      </c>
      <c r="C260" t="s">
        <v>332</v>
      </c>
      <c r="D260" t="s">
        <v>2996</v>
      </c>
      <c r="E260" t="s">
        <v>2997</v>
      </c>
      <c r="F260" t="s">
        <v>2998</v>
      </c>
      <c r="G260" t="s">
        <v>2999</v>
      </c>
      <c r="I260" t="str">
        <f t="shared" si="20"/>
        <v>N/A</v>
      </c>
      <c r="J260" t="str">
        <f t="shared" si="21"/>
        <v>N/A</v>
      </c>
      <c r="K260">
        <f t="shared" si="22"/>
        <v>-2.6499999999999999E-2</v>
      </c>
      <c r="L260">
        <f t="shared" si="23"/>
        <v>6.08E-2</v>
      </c>
      <c r="M260">
        <f t="shared" si="24"/>
        <v>0.33450000000000002</v>
      </c>
      <c r="N260">
        <f t="shared" si="25"/>
        <v>0.14510000000000001</v>
      </c>
    </row>
    <row r="261" spans="1:14" x14ac:dyDescent="0.3">
      <c r="A261" s="1">
        <v>5</v>
      </c>
      <c r="B261" t="s">
        <v>1702</v>
      </c>
      <c r="C261" t="s">
        <v>3000</v>
      </c>
      <c r="D261" t="s">
        <v>3001</v>
      </c>
      <c r="E261" t="s">
        <v>3002</v>
      </c>
      <c r="F261" t="s">
        <v>3003</v>
      </c>
      <c r="G261" t="s">
        <v>3004</v>
      </c>
      <c r="I261" t="str">
        <f t="shared" si="20"/>
        <v>pos_trend</v>
      </c>
      <c r="J261">
        <f t="shared" si="21"/>
        <v>170720000</v>
      </c>
      <c r="K261">
        <f t="shared" si="22"/>
        <v>216540000</v>
      </c>
      <c r="L261">
        <f t="shared" si="23"/>
        <v>283970000</v>
      </c>
      <c r="M261">
        <f t="shared" si="24"/>
        <v>378510000</v>
      </c>
      <c r="N261">
        <f t="shared" si="25"/>
        <v>423430000</v>
      </c>
    </row>
    <row r="262" spans="1:14" x14ac:dyDescent="0.3">
      <c r="A262" s="1">
        <v>6</v>
      </c>
      <c r="B262" t="s">
        <v>699</v>
      </c>
      <c r="C262" t="s">
        <v>3005</v>
      </c>
      <c r="D262" t="s">
        <v>3006</v>
      </c>
      <c r="E262" t="s">
        <v>3007</v>
      </c>
      <c r="F262" t="s">
        <v>3008</v>
      </c>
      <c r="G262" t="s">
        <v>3009</v>
      </c>
      <c r="I262" t="str">
        <f t="shared" si="20"/>
        <v>N/A</v>
      </c>
      <c r="J262">
        <f t="shared" si="21"/>
        <v>44860000</v>
      </c>
      <c r="K262">
        <f t="shared" si="22"/>
        <v>14810000</v>
      </c>
      <c r="L262">
        <f t="shared" si="23"/>
        <v>49360000</v>
      </c>
      <c r="M262">
        <f t="shared" si="24"/>
        <v>169170000</v>
      </c>
      <c r="N262">
        <f t="shared" si="25"/>
        <v>279150000</v>
      </c>
    </row>
    <row r="263" spans="1:14" x14ac:dyDescent="0.3">
      <c r="A263" s="1">
        <v>7</v>
      </c>
      <c r="B263" t="s">
        <v>701</v>
      </c>
      <c r="C263" t="s">
        <v>3010</v>
      </c>
      <c r="D263" t="s">
        <v>3011</v>
      </c>
      <c r="E263" t="s">
        <v>3012</v>
      </c>
      <c r="F263" t="s">
        <v>3013</v>
      </c>
      <c r="G263" t="s">
        <v>3013</v>
      </c>
      <c r="I263" t="str">
        <f t="shared" si="20"/>
        <v>N/A</v>
      </c>
      <c r="J263">
        <f t="shared" si="21"/>
        <v>35460000</v>
      </c>
      <c r="K263">
        <f t="shared" si="22"/>
        <v>3920000</v>
      </c>
      <c r="L263">
        <f t="shared" si="23"/>
        <v>25540000</v>
      </c>
      <c r="M263">
        <f t="shared" si="24"/>
        <v>75000000</v>
      </c>
      <c r="N263">
        <f t="shared" si="25"/>
        <v>75000000</v>
      </c>
    </row>
    <row r="264" spans="1:14" x14ac:dyDescent="0.3">
      <c r="A264" s="1">
        <v>8</v>
      </c>
      <c r="B264" t="s">
        <v>700</v>
      </c>
      <c r="C264" t="s">
        <v>3014</v>
      </c>
      <c r="D264" t="s">
        <v>3015</v>
      </c>
      <c r="E264" t="s">
        <v>3016</v>
      </c>
      <c r="F264" t="s">
        <v>3017</v>
      </c>
      <c r="G264" t="s">
        <v>3018</v>
      </c>
      <c r="I264" t="str">
        <f t="shared" si="20"/>
        <v>pos_trend</v>
      </c>
      <c r="J264">
        <f t="shared" si="21"/>
        <v>9400000</v>
      </c>
      <c r="K264">
        <f t="shared" si="22"/>
        <v>10890000</v>
      </c>
      <c r="L264">
        <f t="shared" si="23"/>
        <v>23820000</v>
      </c>
      <c r="M264">
        <f t="shared" si="24"/>
        <v>94170000</v>
      </c>
      <c r="N264">
        <f t="shared" si="25"/>
        <v>204150000</v>
      </c>
    </row>
    <row r="265" spans="1:14" x14ac:dyDescent="0.3">
      <c r="A265" s="1">
        <v>9</v>
      </c>
      <c r="B265" t="s">
        <v>727</v>
      </c>
      <c r="C265" t="s">
        <v>3019</v>
      </c>
      <c r="D265" t="s">
        <v>3020</v>
      </c>
      <c r="E265" t="s">
        <v>3021</v>
      </c>
      <c r="F265" t="s">
        <v>3022</v>
      </c>
      <c r="G265" t="s">
        <v>3023</v>
      </c>
      <c r="I265" t="str">
        <f t="shared" si="20"/>
        <v>N/A</v>
      </c>
      <c r="J265">
        <f t="shared" si="21"/>
        <v>125860000</v>
      </c>
      <c r="K265">
        <f t="shared" si="22"/>
        <v>201730000</v>
      </c>
      <c r="L265">
        <f t="shared" si="23"/>
        <v>234610000</v>
      </c>
      <c r="M265">
        <f t="shared" si="24"/>
        <v>209340000</v>
      </c>
      <c r="N265">
        <f t="shared" si="25"/>
        <v>144270000</v>
      </c>
    </row>
    <row r="266" spans="1:14" x14ac:dyDescent="0.3">
      <c r="A266" s="1">
        <v>10</v>
      </c>
      <c r="B266" t="s">
        <v>1726</v>
      </c>
      <c r="C266" t="s">
        <v>3019</v>
      </c>
      <c r="D266" t="s">
        <v>3020</v>
      </c>
      <c r="E266" t="s">
        <v>3021</v>
      </c>
      <c r="F266" t="s">
        <v>3022</v>
      </c>
      <c r="G266" t="s">
        <v>3023</v>
      </c>
      <c r="I266" t="str">
        <f t="shared" si="20"/>
        <v>N/A</v>
      </c>
      <c r="J266">
        <f t="shared" si="21"/>
        <v>125860000</v>
      </c>
      <c r="K266">
        <f t="shared" si="22"/>
        <v>201730000</v>
      </c>
      <c r="L266">
        <f t="shared" si="23"/>
        <v>234610000</v>
      </c>
      <c r="M266">
        <f t="shared" si="24"/>
        <v>209340000</v>
      </c>
      <c r="N266">
        <f t="shared" si="25"/>
        <v>144270000</v>
      </c>
    </row>
    <row r="267" spans="1:14" x14ac:dyDescent="0.3">
      <c r="A267" s="1">
        <v>11</v>
      </c>
      <c r="B267" t="s">
        <v>736</v>
      </c>
      <c r="C267" t="s">
        <v>332</v>
      </c>
      <c r="D267" t="s">
        <v>332</v>
      </c>
      <c r="E267" t="s">
        <v>332</v>
      </c>
      <c r="F267" t="s">
        <v>332</v>
      </c>
      <c r="G267" t="s">
        <v>332</v>
      </c>
      <c r="I267" t="str">
        <f t="shared" si="20"/>
        <v>N/A</v>
      </c>
      <c r="J267" t="str">
        <f t="shared" si="21"/>
        <v>N/A</v>
      </c>
      <c r="K267" t="str">
        <f t="shared" si="22"/>
        <v>N/A</v>
      </c>
      <c r="L267" t="str">
        <f t="shared" si="23"/>
        <v>N/A</v>
      </c>
      <c r="M267" t="str">
        <f t="shared" si="24"/>
        <v>N/A</v>
      </c>
      <c r="N267" t="str">
        <f t="shared" si="25"/>
        <v>N/A</v>
      </c>
    </row>
    <row r="268" spans="1:14" x14ac:dyDescent="0.3">
      <c r="A268" s="1">
        <v>12</v>
      </c>
      <c r="B268" t="s">
        <v>1727</v>
      </c>
      <c r="C268" t="s">
        <v>332</v>
      </c>
      <c r="D268" t="s">
        <v>3024</v>
      </c>
      <c r="E268" t="s">
        <v>3025</v>
      </c>
      <c r="F268" t="s">
        <v>3026</v>
      </c>
      <c r="G268" t="s">
        <v>3027</v>
      </c>
      <c r="I268" t="str">
        <f t="shared" si="20"/>
        <v>neg_trend</v>
      </c>
      <c r="J268" t="str">
        <f t="shared" si="21"/>
        <v>N/A</v>
      </c>
      <c r="K268">
        <f t="shared" si="22"/>
        <v>0.6028</v>
      </c>
      <c r="L268">
        <f t="shared" si="23"/>
        <v>0.16300000000000001</v>
      </c>
      <c r="M268">
        <f t="shared" si="24"/>
        <v>-0.1077</v>
      </c>
      <c r="N268">
        <f t="shared" si="25"/>
        <v>-0.31079999999999997</v>
      </c>
    </row>
    <row r="269" spans="1:14" x14ac:dyDescent="0.3">
      <c r="A269" s="1">
        <v>13</v>
      </c>
      <c r="B269" t="s">
        <v>1731</v>
      </c>
      <c r="C269" t="s">
        <v>3028</v>
      </c>
      <c r="D269" t="s">
        <v>3029</v>
      </c>
      <c r="E269" t="s">
        <v>3030</v>
      </c>
      <c r="F269" t="s">
        <v>3031</v>
      </c>
      <c r="G269" t="s">
        <v>3032</v>
      </c>
      <c r="I269" t="str">
        <f t="shared" si="20"/>
        <v>N/A</v>
      </c>
      <c r="J269">
        <f t="shared" si="21"/>
        <v>8.3500000000000005E-2</v>
      </c>
      <c r="K269">
        <f t="shared" si="22"/>
        <v>0.10460000000000001</v>
      </c>
      <c r="L269">
        <f t="shared" si="23"/>
        <v>0.12590000000000001</v>
      </c>
      <c r="M269">
        <f t="shared" si="24"/>
        <v>0.12470000000000001</v>
      </c>
      <c r="N269">
        <f t="shared" si="25"/>
        <v>0.12380000000000001</v>
      </c>
    </row>
    <row r="270" spans="1:14" x14ac:dyDescent="0.3">
      <c r="A270" s="1">
        <v>14</v>
      </c>
      <c r="B270" t="s">
        <v>751</v>
      </c>
      <c r="C270" t="s">
        <v>3033</v>
      </c>
      <c r="D270" t="s">
        <v>3034</v>
      </c>
      <c r="E270" t="s">
        <v>3035</v>
      </c>
      <c r="F270" t="s">
        <v>2772</v>
      </c>
      <c r="G270" t="s">
        <v>3036</v>
      </c>
      <c r="I270" t="str">
        <f t="shared" si="20"/>
        <v>N/A</v>
      </c>
      <c r="J270">
        <f t="shared" si="21"/>
        <v>26920000</v>
      </c>
      <c r="K270">
        <f t="shared" si="22"/>
        <v>23890000</v>
      </c>
      <c r="L270">
        <f t="shared" si="23"/>
        <v>29030000</v>
      </c>
      <c r="M270">
        <f t="shared" si="24"/>
        <v>34050000</v>
      </c>
      <c r="N270">
        <f t="shared" si="25"/>
        <v>37300000</v>
      </c>
    </row>
    <row r="271" spans="1:14" x14ac:dyDescent="0.3">
      <c r="A271" s="1">
        <v>15</v>
      </c>
      <c r="B271" t="s">
        <v>757</v>
      </c>
      <c r="C271" t="s">
        <v>3033</v>
      </c>
      <c r="D271" t="s">
        <v>3034</v>
      </c>
      <c r="E271" t="s">
        <v>3035</v>
      </c>
      <c r="F271" t="s">
        <v>2772</v>
      </c>
      <c r="G271" t="s">
        <v>3036</v>
      </c>
      <c r="I271" t="str">
        <f t="shared" si="20"/>
        <v>N/A</v>
      </c>
      <c r="J271">
        <f t="shared" si="21"/>
        <v>26920000</v>
      </c>
      <c r="K271">
        <f t="shared" si="22"/>
        <v>23890000</v>
      </c>
      <c r="L271">
        <f t="shared" si="23"/>
        <v>29030000</v>
      </c>
      <c r="M271">
        <f t="shared" si="24"/>
        <v>34050000</v>
      </c>
      <c r="N271">
        <f t="shared" si="25"/>
        <v>37300000</v>
      </c>
    </row>
    <row r="272" spans="1:14" x14ac:dyDescent="0.3">
      <c r="A272" s="1">
        <v>16</v>
      </c>
      <c r="B272" t="s">
        <v>762</v>
      </c>
      <c r="C272" t="s">
        <v>2995</v>
      </c>
      <c r="D272" t="s">
        <v>2995</v>
      </c>
      <c r="E272" t="s">
        <v>3037</v>
      </c>
      <c r="F272" t="s">
        <v>3038</v>
      </c>
      <c r="G272" t="s">
        <v>3039</v>
      </c>
      <c r="I272" t="str">
        <f t="shared" si="20"/>
        <v>N/A</v>
      </c>
      <c r="J272">
        <f t="shared" si="21"/>
        <v>1840000000</v>
      </c>
      <c r="K272">
        <f t="shared" si="22"/>
        <v>1840000000</v>
      </c>
      <c r="L272">
        <f t="shared" si="23"/>
        <v>2009999999.9999998</v>
      </c>
      <c r="M272">
        <f t="shared" si="24"/>
        <v>2670000000</v>
      </c>
      <c r="N272">
        <f t="shared" si="25"/>
        <v>3040000000</v>
      </c>
    </row>
    <row r="273" spans="1:14" x14ac:dyDescent="0.3">
      <c r="A273" s="1">
        <v>17</v>
      </c>
      <c r="B273" t="s">
        <v>775</v>
      </c>
      <c r="C273" t="s">
        <v>332</v>
      </c>
      <c r="D273" t="s">
        <v>332</v>
      </c>
      <c r="E273" t="s">
        <v>332</v>
      </c>
      <c r="F273" t="s">
        <v>332</v>
      </c>
      <c r="G273" t="s">
        <v>332</v>
      </c>
      <c r="I273" t="str">
        <f t="shared" si="20"/>
        <v>N/A</v>
      </c>
      <c r="J273" t="str">
        <f t="shared" si="21"/>
        <v>N/A</v>
      </c>
      <c r="K273" t="str">
        <f t="shared" si="22"/>
        <v>N/A</v>
      </c>
      <c r="L273" t="str">
        <f t="shared" si="23"/>
        <v>N/A</v>
      </c>
      <c r="M273" t="str">
        <f t="shared" si="24"/>
        <v>N/A</v>
      </c>
      <c r="N273" t="str">
        <f t="shared" si="25"/>
        <v>N/A</v>
      </c>
    </row>
    <row r="274" spans="1:14" x14ac:dyDescent="0.3">
      <c r="A274" s="1">
        <v>18</v>
      </c>
      <c r="B274" t="s">
        <v>776</v>
      </c>
      <c r="C274" t="s">
        <v>332</v>
      </c>
      <c r="D274" t="s">
        <v>332</v>
      </c>
      <c r="E274" t="s">
        <v>332</v>
      </c>
      <c r="F274" t="s">
        <v>332</v>
      </c>
      <c r="G274" t="s">
        <v>332</v>
      </c>
      <c r="I274" t="str">
        <f t="shared" si="20"/>
        <v>N/A</v>
      </c>
      <c r="J274" t="str">
        <f t="shared" si="21"/>
        <v>N/A</v>
      </c>
      <c r="K274" t="str">
        <f t="shared" si="22"/>
        <v>N/A</v>
      </c>
      <c r="L274" t="str">
        <f t="shared" si="23"/>
        <v>N/A</v>
      </c>
      <c r="M274" t="str">
        <f t="shared" si="24"/>
        <v>N/A</v>
      </c>
      <c r="N274" t="str">
        <f t="shared" si="25"/>
        <v>N/A</v>
      </c>
    </row>
    <row r="275" spans="1:14" x14ac:dyDescent="0.3">
      <c r="A275" s="1">
        <v>19</v>
      </c>
      <c r="B275" t="s">
        <v>777</v>
      </c>
      <c r="C275" t="s">
        <v>332</v>
      </c>
      <c r="D275" t="s">
        <v>332</v>
      </c>
      <c r="E275" t="s">
        <v>332</v>
      </c>
      <c r="F275" t="s">
        <v>332</v>
      </c>
      <c r="G275" t="s">
        <v>332</v>
      </c>
      <c r="I275" t="str">
        <f t="shared" si="20"/>
        <v>N/A</v>
      </c>
      <c r="J275" t="str">
        <f t="shared" si="21"/>
        <v>N/A</v>
      </c>
      <c r="K275" t="str">
        <f t="shared" si="22"/>
        <v>N/A</v>
      </c>
      <c r="L275" t="str">
        <f t="shared" si="23"/>
        <v>N/A</v>
      </c>
      <c r="M275" t="str">
        <f t="shared" si="24"/>
        <v>N/A</v>
      </c>
      <c r="N275" t="str">
        <f t="shared" si="25"/>
        <v>N/A</v>
      </c>
    </row>
    <row r="276" spans="1:14" x14ac:dyDescent="0.3">
      <c r="A276" s="1">
        <v>20</v>
      </c>
      <c r="B276" t="s">
        <v>778</v>
      </c>
      <c r="C276" t="s">
        <v>3040</v>
      </c>
      <c r="D276" t="s">
        <v>3041</v>
      </c>
      <c r="E276" t="s">
        <v>3042</v>
      </c>
      <c r="F276" t="s">
        <v>3043</v>
      </c>
      <c r="G276" t="s">
        <v>3044</v>
      </c>
      <c r="I276" t="str">
        <f t="shared" si="20"/>
        <v>pos_trend</v>
      </c>
      <c r="J276">
        <f t="shared" si="21"/>
        <v>203560000</v>
      </c>
      <c r="K276">
        <f t="shared" si="22"/>
        <v>229900000</v>
      </c>
      <c r="L276">
        <f t="shared" si="23"/>
        <v>245470000</v>
      </c>
      <c r="M276">
        <f t="shared" si="24"/>
        <v>365710000</v>
      </c>
      <c r="N276">
        <f t="shared" si="25"/>
        <v>381130000</v>
      </c>
    </row>
    <row r="277" spans="1:14" x14ac:dyDescent="0.3">
      <c r="A277" s="1">
        <v>21</v>
      </c>
      <c r="B277" t="s">
        <v>784</v>
      </c>
      <c r="C277" t="s">
        <v>3045</v>
      </c>
      <c r="D277" t="s">
        <v>3046</v>
      </c>
      <c r="E277" t="s">
        <v>3047</v>
      </c>
      <c r="F277" t="s">
        <v>3048</v>
      </c>
      <c r="G277" t="s">
        <v>3049</v>
      </c>
      <c r="I277" t="str">
        <f t="shared" si="20"/>
        <v>pos_trend</v>
      </c>
      <c r="J277">
        <f t="shared" si="21"/>
        <v>16390000</v>
      </c>
      <c r="K277">
        <f t="shared" si="22"/>
        <v>16600000.000000002</v>
      </c>
      <c r="L277">
        <f t="shared" si="23"/>
        <v>16739999.999999998</v>
      </c>
      <c r="M277">
        <f t="shared" si="24"/>
        <v>20930000</v>
      </c>
      <c r="N277">
        <f t="shared" si="25"/>
        <v>21110000</v>
      </c>
    </row>
    <row r="278" spans="1:14" x14ac:dyDescent="0.3">
      <c r="A278" s="1">
        <v>22</v>
      </c>
      <c r="B278" t="s">
        <v>1760</v>
      </c>
      <c r="C278" t="s">
        <v>3050</v>
      </c>
      <c r="D278" t="s">
        <v>3051</v>
      </c>
      <c r="E278" t="s">
        <v>3052</v>
      </c>
      <c r="F278" t="s">
        <v>3053</v>
      </c>
      <c r="G278" t="s">
        <v>3054</v>
      </c>
      <c r="I278" t="str">
        <f t="shared" si="20"/>
        <v>pos_trend</v>
      </c>
      <c r="J278">
        <f t="shared" si="21"/>
        <v>89140000</v>
      </c>
      <c r="K278">
        <f t="shared" si="22"/>
        <v>95670000</v>
      </c>
      <c r="L278">
        <f t="shared" si="23"/>
        <v>100490000</v>
      </c>
      <c r="M278">
        <f t="shared" si="24"/>
        <v>228810000</v>
      </c>
      <c r="N278">
        <f t="shared" si="25"/>
        <v>232810000</v>
      </c>
    </row>
    <row r="279" spans="1:14" x14ac:dyDescent="0.3">
      <c r="A279" s="1">
        <v>23</v>
      </c>
      <c r="B279" t="s">
        <v>790</v>
      </c>
      <c r="C279" t="s">
        <v>3055</v>
      </c>
      <c r="D279" t="s">
        <v>3056</v>
      </c>
      <c r="E279" t="s">
        <v>3057</v>
      </c>
      <c r="F279" t="s">
        <v>3058</v>
      </c>
      <c r="G279" t="s">
        <v>3059</v>
      </c>
      <c r="I279" t="str">
        <f t="shared" si="20"/>
        <v>pos_trend</v>
      </c>
      <c r="J279">
        <f t="shared" si="21"/>
        <v>138860000</v>
      </c>
      <c r="K279">
        <f t="shared" si="22"/>
        <v>153960000</v>
      </c>
      <c r="L279">
        <f t="shared" si="23"/>
        <v>171590000</v>
      </c>
      <c r="M279">
        <f t="shared" si="24"/>
        <v>174520000</v>
      </c>
      <c r="N279">
        <f t="shared" si="25"/>
        <v>196570000</v>
      </c>
    </row>
    <row r="280" spans="1:14" x14ac:dyDescent="0.3">
      <c r="A280" s="1">
        <v>24</v>
      </c>
      <c r="B280" t="s">
        <v>796</v>
      </c>
      <c r="C280" t="s">
        <v>332</v>
      </c>
      <c r="D280" t="s">
        <v>332</v>
      </c>
      <c r="E280" t="s">
        <v>332</v>
      </c>
      <c r="F280" t="s">
        <v>332</v>
      </c>
      <c r="G280" t="s">
        <v>332</v>
      </c>
      <c r="I280" t="str">
        <f t="shared" si="20"/>
        <v>N/A</v>
      </c>
      <c r="J280" t="str">
        <f t="shared" si="21"/>
        <v>N/A</v>
      </c>
      <c r="K280" t="str">
        <f t="shared" si="22"/>
        <v>N/A</v>
      </c>
      <c r="L280" t="str">
        <f t="shared" si="23"/>
        <v>N/A</v>
      </c>
      <c r="M280" t="str">
        <f t="shared" si="24"/>
        <v>N/A</v>
      </c>
      <c r="N280" t="str">
        <f t="shared" si="25"/>
        <v>N/A</v>
      </c>
    </row>
    <row r="281" spans="1:14" x14ac:dyDescent="0.3">
      <c r="A281" s="1">
        <v>25</v>
      </c>
      <c r="B281" t="s">
        <v>797</v>
      </c>
      <c r="C281" t="s">
        <v>332</v>
      </c>
      <c r="D281" t="s">
        <v>332</v>
      </c>
      <c r="E281" t="s">
        <v>332</v>
      </c>
      <c r="F281" t="s">
        <v>332</v>
      </c>
      <c r="G281" t="s">
        <v>332</v>
      </c>
      <c r="I281" t="str">
        <f t="shared" si="20"/>
        <v>N/A</v>
      </c>
      <c r="J281" t="str">
        <f t="shared" si="21"/>
        <v>N/A</v>
      </c>
      <c r="K281" t="str">
        <f t="shared" si="22"/>
        <v>N/A</v>
      </c>
      <c r="L281" t="str">
        <f t="shared" si="23"/>
        <v>N/A</v>
      </c>
      <c r="M281" t="str">
        <f t="shared" si="24"/>
        <v>N/A</v>
      </c>
      <c r="N281" t="str">
        <f t="shared" si="25"/>
        <v>N/A</v>
      </c>
    </row>
    <row r="282" spans="1:14" x14ac:dyDescent="0.3">
      <c r="A282" s="1">
        <v>26</v>
      </c>
      <c r="B282" t="s">
        <v>803</v>
      </c>
      <c r="C282" t="s">
        <v>332</v>
      </c>
      <c r="D282" t="s">
        <v>332</v>
      </c>
      <c r="E282" t="s">
        <v>332</v>
      </c>
      <c r="F282" t="s">
        <v>2387</v>
      </c>
      <c r="G282" t="s">
        <v>2417</v>
      </c>
      <c r="I282" t="str">
        <f t="shared" si="20"/>
        <v>N/A</v>
      </c>
      <c r="J282" t="str">
        <f t="shared" si="21"/>
        <v>N/A</v>
      </c>
      <c r="K282" t="str">
        <f t="shared" si="22"/>
        <v>N/A</v>
      </c>
      <c r="L282" t="str">
        <f t="shared" si="23"/>
        <v>N/A</v>
      </c>
      <c r="M282" t="str">
        <f t="shared" si="24"/>
        <v>774000</v>
      </c>
      <c r="N282" t="str">
        <f t="shared" si="25"/>
        <v>(1.23M)</v>
      </c>
    </row>
    <row r="283" spans="1:14" x14ac:dyDescent="0.3">
      <c r="A283" s="1">
        <v>27</v>
      </c>
      <c r="B283" t="s">
        <v>804</v>
      </c>
      <c r="C283" t="s">
        <v>332</v>
      </c>
      <c r="D283" t="s">
        <v>332</v>
      </c>
      <c r="E283" t="s">
        <v>332</v>
      </c>
      <c r="F283" t="s">
        <v>332</v>
      </c>
      <c r="G283" t="s">
        <v>332</v>
      </c>
      <c r="I283" t="str">
        <f t="shared" si="20"/>
        <v>N/A</v>
      </c>
      <c r="J283" t="str">
        <f t="shared" si="21"/>
        <v>N/A</v>
      </c>
      <c r="K283" t="str">
        <f t="shared" si="22"/>
        <v>N/A</v>
      </c>
      <c r="L283" t="str">
        <f t="shared" si="23"/>
        <v>N/A</v>
      </c>
      <c r="M283" t="str">
        <f t="shared" si="24"/>
        <v>N/A</v>
      </c>
      <c r="N283" t="str">
        <f t="shared" si="25"/>
        <v>N/A</v>
      </c>
    </row>
    <row r="284" spans="1:14" x14ac:dyDescent="0.3">
      <c r="A284" s="1">
        <v>28</v>
      </c>
      <c r="B284" t="s">
        <v>1773</v>
      </c>
      <c r="C284" t="s">
        <v>3060</v>
      </c>
      <c r="D284" t="s">
        <v>3061</v>
      </c>
      <c r="E284" t="s">
        <v>3062</v>
      </c>
      <c r="F284" t="s">
        <v>3063</v>
      </c>
      <c r="G284" t="s">
        <v>3064</v>
      </c>
      <c r="I284" t="str">
        <f t="shared" si="20"/>
        <v>N/A</v>
      </c>
      <c r="J284" t="str">
        <f t="shared" si="21"/>
        <v>(10.08M)</v>
      </c>
      <c r="K284" t="str">
        <f t="shared" si="22"/>
        <v>(5.57M)</v>
      </c>
      <c r="L284" t="str">
        <f t="shared" si="23"/>
        <v>(11.7M)</v>
      </c>
      <c r="M284" t="str">
        <f t="shared" si="24"/>
        <v>(1.19M)</v>
      </c>
      <c r="N284" t="str">
        <f t="shared" si="25"/>
        <v>(1.18M)</v>
      </c>
    </row>
    <row r="285" spans="1:14" x14ac:dyDescent="0.3">
      <c r="A285" s="1">
        <v>29</v>
      </c>
      <c r="B285" t="s">
        <v>805</v>
      </c>
      <c r="C285" t="s">
        <v>3065</v>
      </c>
      <c r="D285" t="s">
        <v>3066</v>
      </c>
      <c r="E285" t="s">
        <v>3067</v>
      </c>
      <c r="F285" t="s">
        <v>3068</v>
      </c>
      <c r="G285" t="s">
        <v>3069</v>
      </c>
      <c r="I285" t="str">
        <f t="shared" si="20"/>
        <v>pos_trend</v>
      </c>
      <c r="J285" t="str">
        <f t="shared" si="21"/>
        <v>(30.75M)</v>
      </c>
      <c r="K285" t="str">
        <f t="shared" si="22"/>
        <v>(30.76M)</v>
      </c>
      <c r="L285" t="str">
        <f t="shared" si="23"/>
        <v>(31.64M)</v>
      </c>
      <c r="M285" t="str">
        <f t="shared" si="24"/>
        <v>(58.14M)</v>
      </c>
      <c r="N285" t="str">
        <f t="shared" si="25"/>
        <v>(66.95M)</v>
      </c>
    </row>
    <row r="286" spans="1:14" x14ac:dyDescent="0.3">
      <c r="A286" s="1">
        <v>30</v>
      </c>
      <c r="B286" t="s">
        <v>809</v>
      </c>
      <c r="C286" t="s">
        <v>3070</v>
      </c>
      <c r="D286" t="s">
        <v>3071</v>
      </c>
      <c r="E286" t="s">
        <v>1640</v>
      </c>
      <c r="F286" t="s">
        <v>3072</v>
      </c>
      <c r="G286" t="s">
        <v>3073</v>
      </c>
      <c r="I286" t="str">
        <f t="shared" si="20"/>
        <v>N/A</v>
      </c>
      <c r="J286">
        <f t="shared" si="21"/>
        <v>9.9499999999999991E-2</v>
      </c>
      <c r="K286">
        <f t="shared" si="22"/>
        <v>0.11109999999999999</v>
      </c>
      <c r="L286">
        <f t="shared" si="23"/>
        <v>0.10880000000000001</v>
      </c>
      <c r="M286">
        <f t="shared" si="24"/>
        <v>0.12050000000000001</v>
      </c>
      <c r="N286">
        <f t="shared" si="25"/>
        <v>0.11140000000000001</v>
      </c>
    </row>
    <row r="287" spans="1:14" x14ac:dyDescent="0.3">
      <c r="A287" s="1">
        <v>31</v>
      </c>
      <c r="B287" t="s">
        <v>815</v>
      </c>
      <c r="C287" t="s">
        <v>3040</v>
      </c>
      <c r="D287" t="s">
        <v>3041</v>
      </c>
      <c r="E287" t="s">
        <v>3042</v>
      </c>
      <c r="F287" t="s">
        <v>3043</v>
      </c>
      <c r="G287" t="s">
        <v>3044</v>
      </c>
      <c r="I287" t="str">
        <f t="shared" si="20"/>
        <v>pos_trend</v>
      </c>
      <c r="J287">
        <f t="shared" si="21"/>
        <v>203560000</v>
      </c>
      <c r="K287">
        <f t="shared" si="22"/>
        <v>229900000</v>
      </c>
      <c r="L287">
        <f t="shared" si="23"/>
        <v>245470000</v>
      </c>
      <c r="M287">
        <f t="shared" si="24"/>
        <v>365710000</v>
      </c>
      <c r="N287">
        <f t="shared" si="25"/>
        <v>381130000</v>
      </c>
    </row>
    <row r="288" spans="1:14" x14ac:dyDescent="0.3">
      <c r="A288" s="1">
        <v>32</v>
      </c>
      <c r="B288" t="s">
        <v>816</v>
      </c>
      <c r="C288" t="s">
        <v>3070</v>
      </c>
      <c r="D288" t="s">
        <v>3071</v>
      </c>
      <c r="E288" t="s">
        <v>1640</v>
      </c>
      <c r="F288" t="s">
        <v>3072</v>
      </c>
      <c r="G288" t="s">
        <v>3073</v>
      </c>
      <c r="I288" t="str">
        <f t="shared" si="20"/>
        <v>N/A</v>
      </c>
      <c r="J288">
        <f t="shared" si="21"/>
        <v>9.9499999999999991E-2</v>
      </c>
      <c r="K288">
        <f t="shared" si="22"/>
        <v>0.11109999999999999</v>
      </c>
      <c r="L288">
        <f t="shared" si="23"/>
        <v>0.10880000000000001</v>
      </c>
      <c r="M288">
        <f t="shared" si="24"/>
        <v>0.12050000000000001</v>
      </c>
      <c r="N288">
        <f t="shared" si="25"/>
        <v>0.11140000000000001</v>
      </c>
    </row>
    <row r="289" spans="1:14" x14ac:dyDescent="0.3">
      <c r="A289" s="1">
        <v>33</v>
      </c>
      <c r="B289" t="s">
        <v>1798</v>
      </c>
      <c r="C289" t="s">
        <v>332</v>
      </c>
      <c r="D289" t="s">
        <v>332</v>
      </c>
      <c r="E289" t="s">
        <v>332</v>
      </c>
      <c r="F289" t="s">
        <v>332</v>
      </c>
      <c r="G289" t="s">
        <v>3074</v>
      </c>
      <c r="I289" t="str">
        <f t="shared" si="20"/>
        <v>N/A</v>
      </c>
      <c r="J289" t="str">
        <f t="shared" si="21"/>
        <v>N/A</v>
      </c>
      <c r="K289" t="str">
        <f t="shared" si="22"/>
        <v>N/A</v>
      </c>
      <c r="L289" t="str">
        <f t="shared" si="23"/>
        <v>N/A</v>
      </c>
      <c r="M289" t="str">
        <f t="shared" si="24"/>
        <v>N/A</v>
      </c>
      <c r="N289">
        <f t="shared" si="25"/>
        <v>9.6500000000000002E-2</v>
      </c>
    </row>
    <row r="290" spans="1:14" x14ac:dyDescent="0.3">
      <c r="A290" s="1">
        <v>34</v>
      </c>
      <c r="B290" t="s">
        <v>817</v>
      </c>
      <c r="C290" t="s">
        <v>332</v>
      </c>
      <c r="D290" t="s">
        <v>332</v>
      </c>
      <c r="E290" t="s">
        <v>332</v>
      </c>
      <c r="F290" t="s">
        <v>332</v>
      </c>
      <c r="G290" t="s">
        <v>332</v>
      </c>
      <c r="I290" t="str">
        <f t="shared" si="20"/>
        <v>N/A</v>
      </c>
      <c r="J290" t="str">
        <f t="shared" si="21"/>
        <v>N/A</v>
      </c>
      <c r="K290" t="str">
        <f t="shared" si="22"/>
        <v>N/A</v>
      </c>
      <c r="L290" t="str">
        <f t="shared" si="23"/>
        <v>N/A</v>
      </c>
      <c r="M290" t="str">
        <f t="shared" si="24"/>
        <v>N/A</v>
      </c>
      <c r="N290" t="str">
        <f t="shared" si="25"/>
        <v>N/A</v>
      </c>
    </row>
    <row r="291" spans="1:14" x14ac:dyDescent="0.3">
      <c r="A291" s="1">
        <v>35</v>
      </c>
      <c r="B291" t="s">
        <v>818</v>
      </c>
      <c r="C291" t="s">
        <v>3040</v>
      </c>
      <c r="D291" t="s">
        <v>3041</v>
      </c>
      <c r="E291" t="s">
        <v>3042</v>
      </c>
      <c r="F291" t="s">
        <v>3043</v>
      </c>
      <c r="G291" t="s">
        <v>3044</v>
      </c>
      <c r="I291" t="str">
        <f t="shared" si="20"/>
        <v>pos_trend</v>
      </c>
      <c r="J291">
        <f t="shared" si="21"/>
        <v>203560000</v>
      </c>
      <c r="K291">
        <f t="shared" si="22"/>
        <v>229900000</v>
      </c>
      <c r="L291">
        <f t="shared" si="23"/>
        <v>245470000</v>
      </c>
      <c r="M291">
        <f t="shared" si="24"/>
        <v>365710000</v>
      </c>
      <c r="N291">
        <f t="shared" si="25"/>
        <v>381130000</v>
      </c>
    </row>
    <row r="292" spans="1:14" x14ac:dyDescent="0.3">
      <c r="A292" s="1">
        <v>36</v>
      </c>
      <c r="B292" t="s">
        <v>819</v>
      </c>
      <c r="C292" t="s">
        <v>2975</v>
      </c>
      <c r="D292" t="s">
        <v>1901</v>
      </c>
      <c r="E292" t="s">
        <v>2976</v>
      </c>
      <c r="F292" t="s">
        <v>2977</v>
      </c>
      <c r="G292" t="s">
        <v>2978</v>
      </c>
      <c r="I292" t="str">
        <f t="shared" si="20"/>
        <v>pos_trend</v>
      </c>
      <c r="J292">
        <f t="shared" si="21"/>
        <v>2049999999.9999998</v>
      </c>
      <c r="K292">
        <f t="shared" si="22"/>
        <v>2069999999.9999998</v>
      </c>
      <c r="L292">
        <f t="shared" si="23"/>
        <v>2260000000</v>
      </c>
      <c r="M292">
        <f t="shared" si="24"/>
        <v>3030000000</v>
      </c>
      <c r="N292">
        <f t="shared" si="25"/>
        <v>3420000000</v>
      </c>
    </row>
    <row r="293" spans="1:14" x14ac:dyDescent="0.3">
      <c r="I293" t="str">
        <f t="shared" si="20"/>
        <v>N/A</v>
      </c>
      <c r="J293">
        <f t="shared" si="21"/>
        <v>0</v>
      </c>
      <c r="K293">
        <f t="shared" si="22"/>
        <v>0</v>
      </c>
      <c r="L293">
        <f t="shared" si="23"/>
        <v>0</v>
      </c>
      <c r="M293">
        <f t="shared" si="24"/>
        <v>0</v>
      </c>
      <c r="N293">
        <f t="shared" si="25"/>
        <v>0</v>
      </c>
    </row>
    <row r="294" spans="1:14" x14ac:dyDescent="0.3">
      <c r="B294" s="1" t="s">
        <v>384</v>
      </c>
      <c r="C294" s="1" t="s">
        <v>320</v>
      </c>
      <c r="D294" s="1" t="s">
        <v>321</v>
      </c>
      <c r="E294" s="1" t="s">
        <v>322</v>
      </c>
      <c r="F294" s="1" t="s">
        <v>323</v>
      </c>
      <c r="G294" s="1" t="s">
        <v>324</v>
      </c>
      <c r="H294" s="1" t="s">
        <v>325</v>
      </c>
      <c r="I294" t="str">
        <f t="shared" si="20"/>
        <v>pos_trend</v>
      </c>
      <c r="J294" t="str">
        <f t="shared" si="21"/>
        <v>2012</v>
      </c>
      <c r="K294" t="str">
        <f t="shared" si="22"/>
        <v>2013</v>
      </c>
      <c r="L294" t="str">
        <f t="shared" si="23"/>
        <v>2014</v>
      </c>
      <c r="M294" t="str">
        <f t="shared" si="24"/>
        <v>2015</v>
      </c>
      <c r="N294" t="str">
        <f t="shared" si="25"/>
        <v>2016</v>
      </c>
    </row>
    <row r="295" spans="1:14" x14ac:dyDescent="0.3">
      <c r="A295" s="1">
        <v>0</v>
      </c>
      <c r="B295" t="s">
        <v>881</v>
      </c>
      <c r="C295" t="s">
        <v>3075</v>
      </c>
      <c r="D295" t="s">
        <v>3076</v>
      </c>
      <c r="E295" t="s">
        <v>3077</v>
      </c>
      <c r="F295" t="s">
        <v>3078</v>
      </c>
      <c r="G295" t="s">
        <v>3079</v>
      </c>
      <c r="I295" t="str">
        <f t="shared" si="20"/>
        <v>N/A</v>
      </c>
      <c r="J295" t="str">
        <f t="shared" si="21"/>
        <v>(4.05M)</v>
      </c>
      <c r="K295" t="str">
        <f t="shared" si="22"/>
        <v>(3.57M)</v>
      </c>
      <c r="L295" t="str">
        <f t="shared" si="23"/>
        <v>(5.46M)</v>
      </c>
      <c r="M295" t="str">
        <f t="shared" si="24"/>
        <v>(7.61M)</v>
      </c>
      <c r="N295" t="str">
        <f t="shared" si="25"/>
        <v>(2.21M)</v>
      </c>
    </row>
    <row r="296" spans="1:14" x14ac:dyDescent="0.3">
      <c r="A296" s="1">
        <v>1</v>
      </c>
      <c r="B296" t="s">
        <v>887</v>
      </c>
      <c r="C296" t="s">
        <v>3075</v>
      </c>
      <c r="D296" t="s">
        <v>3076</v>
      </c>
      <c r="E296" t="s">
        <v>3077</v>
      </c>
      <c r="F296" t="s">
        <v>3078</v>
      </c>
      <c r="G296" t="s">
        <v>3079</v>
      </c>
      <c r="I296" t="str">
        <f t="shared" si="20"/>
        <v>N/A</v>
      </c>
      <c r="J296" t="str">
        <f t="shared" si="21"/>
        <v>(4.05M)</v>
      </c>
      <c r="K296" t="str">
        <f t="shared" si="22"/>
        <v>(3.57M)</v>
      </c>
      <c r="L296" t="str">
        <f t="shared" si="23"/>
        <v>(5.46M)</v>
      </c>
      <c r="M296" t="str">
        <f t="shared" si="24"/>
        <v>(7.61M)</v>
      </c>
      <c r="N296" t="str">
        <f t="shared" si="25"/>
        <v>(2.21M)</v>
      </c>
    </row>
    <row r="297" spans="1:14" x14ac:dyDescent="0.3">
      <c r="A297" s="1">
        <v>2</v>
      </c>
      <c r="B297" t="s">
        <v>893</v>
      </c>
      <c r="C297" t="s">
        <v>332</v>
      </c>
      <c r="D297" t="s">
        <v>332</v>
      </c>
      <c r="E297" t="s">
        <v>332</v>
      </c>
      <c r="F297" t="s">
        <v>332</v>
      </c>
      <c r="G297" t="s">
        <v>332</v>
      </c>
      <c r="I297" t="str">
        <f t="shared" si="20"/>
        <v>N/A</v>
      </c>
      <c r="J297" t="str">
        <f t="shared" si="21"/>
        <v>N/A</v>
      </c>
      <c r="K297" t="str">
        <f t="shared" si="22"/>
        <v>N/A</v>
      </c>
      <c r="L297" t="str">
        <f t="shared" si="23"/>
        <v>N/A</v>
      </c>
      <c r="M297" t="str">
        <f t="shared" si="24"/>
        <v>N/A</v>
      </c>
      <c r="N297" t="str">
        <f t="shared" si="25"/>
        <v>N/A</v>
      </c>
    </row>
    <row r="298" spans="1:14" x14ac:dyDescent="0.3">
      <c r="A298" s="1">
        <v>3</v>
      </c>
      <c r="B298" t="s">
        <v>910</v>
      </c>
      <c r="C298" t="s">
        <v>3080</v>
      </c>
      <c r="D298" t="s">
        <v>332</v>
      </c>
      <c r="E298" t="s">
        <v>3081</v>
      </c>
      <c r="F298" t="s">
        <v>332</v>
      </c>
      <c r="G298" t="s">
        <v>332</v>
      </c>
      <c r="I298" t="str">
        <f t="shared" si="20"/>
        <v>N/A</v>
      </c>
      <c r="J298" t="str">
        <f t="shared" si="21"/>
        <v>(15.95M)</v>
      </c>
      <c r="K298" t="str">
        <f t="shared" si="22"/>
        <v>N/A</v>
      </c>
      <c r="L298" t="str">
        <f t="shared" si="23"/>
        <v>(4.13M)</v>
      </c>
      <c r="M298" t="str">
        <f t="shared" si="24"/>
        <v>N/A</v>
      </c>
      <c r="N298" t="str">
        <f t="shared" si="25"/>
        <v>N/A</v>
      </c>
    </row>
    <row r="299" spans="1:14" x14ac:dyDescent="0.3">
      <c r="A299" s="1">
        <v>4</v>
      </c>
      <c r="B299" t="s">
        <v>914</v>
      </c>
      <c r="C299" t="s">
        <v>332</v>
      </c>
      <c r="D299" t="s">
        <v>332</v>
      </c>
      <c r="E299" t="s">
        <v>332</v>
      </c>
      <c r="F299" t="s">
        <v>3082</v>
      </c>
      <c r="G299" t="s">
        <v>332</v>
      </c>
      <c r="I299" t="str">
        <f t="shared" si="20"/>
        <v>N/A</v>
      </c>
      <c r="J299" t="str">
        <f t="shared" si="21"/>
        <v>N/A</v>
      </c>
      <c r="K299" t="str">
        <f t="shared" si="22"/>
        <v>N/A</v>
      </c>
      <c r="L299" t="str">
        <f t="shared" si="23"/>
        <v>N/A</v>
      </c>
      <c r="M299">
        <f t="shared" si="24"/>
        <v>16129999.999999998</v>
      </c>
      <c r="N299" t="str">
        <f t="shared" si="25"/>
        <v>N/A</v>
      </c>
    </row>
    <row r="300" spans="1:14" x14ac:dyDescent="0.3">
      <c r="A300" s="1">
        <v>5</v>
      </c>
      <c r="B300" t="s">
        <v>917</v>
      </c>
      <c r="C300" t="s">
        <v>3083</v>
      </c>
      <c r="D300" t="s">
        <v>3084</v>
      </c>
      <c r="E300" t="s">
        <v>3085</v>
      </c>
      <c r="F300" t="s">
        <v>3086</v>
      </c>
      <c r="G300" t="s">
        <v>3087</v>
      </c>
      <c r="I300" t="str">
        <f t="shared" si="20"/>
        <v>N/A</v>
      </c>
      <c r="J300" t="str">
        <f t="shared" si="21"/>
        <v>(42.72M)</v>
      </c>
      <c r="K300">
        <f t="shared" si="22"/>
        <v>19980000</v>
      </c>
      <c r="L300">
        <f t="shared" si="23"/>
        <v>59080000</v>
      </c>
      <c r="M300">
        <f t="shared" si="24"/>
        <v>59860000</v>
      </c>
      <c r="N300" t="str">
        <f t="shared" si="25"/>
        <v>(228.9M)</v>
      </c>
    </row>
    <row r="301" spans="1:14" x14ac:dyDescent="0.3">
      <c r="A301" s="1">
        <v>6</v>
      </c>
      <c r="B301" t="s">
        <v>918</v>
      </c>
      <c r="C301" t="s">
        <v>3088</v>
      </c>
      <c r="D301" t="s">
        <v>3089</v>
      </c>
      <c r="E301" t="s">
        <v>3090</v>
      </c>
      <c r="F301" t="s">
        <v>3091</v>
      </c>
      <c r="G301" t="s">
        <v>3092</v>
      </c>
      <c r="I301" t="str">
        <f t="shared" si="20"/>
        <v>N/A</v>
      </c>
      <c r="J301" t="str">
        <f t="shared" si="21"/>
        <v>(223.32M)</v>
      </c>
      <c r="K301" t="str">
        <f t="shared" si="22"/>
        <v>(98.99M)</v>
      </c>
      <c r="L301" t="str">
        <f t="shared" si="23"/>
        <v>(45.99M)</v>
      </c>
      <c r="M301" t="str">
        <f t="shared" si="24"/>
        <v>(180.22M)</v>
      </c>
      <c r="N301" t="str">
        <f t="shared" si="25"/>
        <v>(357.96M)</v>
      </c>
    </row>
    <row r="302" spans="1:14" x14ac:dyDescent="0.3">
      <c r="A302" s="1">
        <v>7</v>
      </c>
      <c r="B302" t="s">
        <v>919</v>
      </c>
      <c r="C302" t="s">
        <v>3093</v>
      </c>
      <c r="D302" t="s">
        <v>3094</v>
      </c>
      <c r="E302" t="s">
        <v>3095</v>
      </c>
      <c r="F302" t="s">
        <v>3096</v>
      </c>
      <c r="G302" t="s">
        <v>3097</v>
      </c>
      <c r="I302" t="str">
        <f t="shared" si="20"/>
        <v>N/A</v>
      </c>
      <c r="J302">
        <f t="shared" si="21"/>
        <v>180600000</v>
      </c>
      <c r="K302">
        <f t="shared" si="22"/>
        <v>118960000</v>
      </c>
      <c r="L302">
        <f t="shared" si="23"/>
        <v>105060000</v>
      </c>
      <c r="M302">
        <f t="shared" si="24"/>
        <v>240080000</v>
      </c>
      <c r="N302">
        <f t="shared" si="25"/>
        <v>129060000</v>
      </c>
    </row>
    <row r="303" spans="1:14" x14ac:dyDescent="0.3">
      <c r="A303" s="1">
        <v>8</v>
      </c>
      <c r="B303" t="s">
        <v>1828</v>
      </c>
      <c r="C303" t="s">
        <v>3098</v>
      </c>
      <c r="D303" t="s">
        <v>3099</v>
      </c>
      <c r="E303" t="s">
        <v>3100</v>
      </c>
      <c r="F303" t="s">
        <v>3101</v>
      </c>
      <c r="G303" t="s">
        <v>3102</v>
      </c>
      <c r="I303" t="str">
        <f t="shared" si="20"/>
        <v>N/A</v>
      </c>
      <c r="J303" t="str">
        <f t="shared" si="21"/>
        <v>(234.72M)</v>
      </c>
      <c r="K303" t="str">
        <f t="shared" si="22"/>
        <v>(148.1M)</v>
      </c>
      <c r="L303" t="str">
        <f t="shared" si="23"/>
        <v>(164.09M)</v>
      </c>
      <c r="M303" t="str">
        <f t="shared" si="24"/>
        <v>(335.64M)</v>
      </c>
      <c r="N303" t="str">
        <f t="shared" si="25"/>
        <v>(266.33M)</v>
      </c>
    </row>
    <row r="304" spans="1:14" x14ac:dyDescent="0.3">
      <c r="A304" s="1">
        <v>9</v>
      </c>
      <c r="B304" t="s">
        <v>1834</v>
      </c>
      <c r="C304" t="s">
        <v>3103</v>
      </c>
      <c r="D304" t="s">
        <v>332</v>
      </c>
      <c r="E304" t="s">
        <v>332</v>
      </c>
      <c r="F304" t="s">
        <v>3104</v>
      </c>
      <c r="G304" t="s">
        <v>3105</v>
      </c>
      <c r="I304" t="str">
        <f t="shared" si="20"/>
        <v>N/A</v>
      </c>
      <c r="J304">
        <f t="shared" si="21"/>
        <v>209970000</v>
      </c>
      <c r="K304" t="str">
        <f t="shared" si="22"/>
        <v>N/A</v>
      </c>
      <c r="L304" t="str">
        <f t="shared" si="23"/>
        <v>N/A</v>
      </c>
      <c r="M304">
        <f t="shared" si="24"/>
        <v>138960000</v>
      </c>
      <c r="N304">
        <f t="shared" si="25"/>
        <v>1170000</v>
      </c>
    </row>
    <row r="305" spans="1:14" x14ac:dyDescent="0.3">
      <c r="A305" s="1">
        <v>10</v>
      </c>
      <c r="B305" t="s">
        <v>920</v>
      </c>
      <c r="C305" t="s">
        <v>332</v>
      </c>
      <c r="D305" t="s">
        <v>332</v>
      </c>
      <c r="E305" t="s">
        <v>332</v>
      </c>
      <c r="F305" t="s">
        <v>1870</v>
      </c>
      <c r="G305" t="s">
        <v>332</v>
      </c>
      <c r="I305" t="str">
        <f t="shared" si="20"/>
        <v>N/A</v>
      </c>
      <c r="J305" t="str">
        <f t="shared" si="21"/>
        <v>N/A</v>
      </c>
      <c r="K305" t="str">
        <f t="shared" si="22"/>
        <v>N/A</v>
      </c>
      <c r="L305" t="str">
        <f t="shared" si="23"/>
        <v>N/A</v>
      </c>
      <c r="M305" t="str">
        <f t="shared" si="24"/>
        <v>(5M)</v>
      </c>
      <c r="N305" t="str">
        <f t="shared" si="25"/>
        <v>N/A</v>
      </c>
    </row>
    <row r="306" spans="1:14" x14ac:dyDescent="0.3">
      <c r="A306" s="1">
        <v>11</v>
      </c>
      <c r="B306" t="s">
        <v>921</v>
      </c>
      <c r="C306" t="s">
        <v>332</v>
      </c>
      <c r="D306" t="s">
        <v>332</v>
      </c>
      <c r="E306" t="s">
        <v>332</v>
      </c>
      <c r="F306" t="s">
        <v>332</v>
      </c>
      <c r="G306" t="s">
        <v>332</v>
      </c>
      <c r="I306" t="str">
        <f t="shared" si="20"/>
        <v>N/A</v>
      </c>
      <c r="J306" t="str">
        <f t="shared" si="21"/>
        <v>N/A</v>
      </c>
      <c r="K306" t="str">
        <f t="shared" si="22"/>
        <v>N/A</v>
      </c>
      <c r="L306" t="str">
        <f t="shared" si="23"/>
        <v>N/A</v>
      </c>
      <c r="M306" t="str">
        <f t="shared" si="24"/>
        <v>N/A</v>
      </c>
      <c r="N306" t="str">
        <f t="shared" si="25"/>
        <v>N/A</v>
      </c>
    </row>
    <row r="307" spans="1:14" x14ac:dyDescent="0.3">
      <c r="A307" s="1">
        <v>12</v>
      </c>
      <c r="B307" t="s">
        <v>923</v>
      </c>
      <c r="C307" t="s">
        <v>3106</v>
      </c>
      <c r="D307" t="s">
        <v>3107</v>
      </c>
      <c r="E307" t="s">
        <v>3108</v>
      </c>
      <c r="F307" t="s">
        <v>3109</v>
      </c>
      <c r="G307" t="s">
        <v>3110</v>
      </c>
      <c r="I307" t="str">
        <f t="shared" si="20"/>
        <v>N/A</v>
      </c>
      <c r="J307" t="str">
        <f t="shared" si="21"/>
        <v>(87.47M)</v>
      </c>
      <c r="K307" t="str">
        <f t="shared" si="22"/>
        <v>(131.7M)</v>
      </c>
      <c r="L307" t="str">
        <f t="shared" si="23"/>
        <v>(114.6M)</v>
      </c>
      <c r="M307" t="str">
        <f t="shared" si="24"/>
        <v>(133.3M)</v>
      </c>
      <c r="N307" t="str">
        <f t="shared" si="25"/>
        <v>(496.27M)</v>
      </c>
    </row>
    <row r="308" spans="1:14" x14ac:dyDescent="0.3">
      <c r="A308" s="1">
        <v>13</v>
      </c>
      <c r="B308" t="s">
        <v>929</v>
      </c>
      <c r="C308" t="s">
        <v>332</v>
      </c>
      <c r="D308" t="s">
        <v>3111</v>
      </c>
      <c r="E308" t="s">
        <v>3112</v>
      </c>
      <c r="F308" t="s">
        <v>3113</v>
      </c>
      <c r="G308" t="s">
        <v>3114</v>
      </c>
      <c r="I308" t="str">
        <f t="shared" si="20"/>
        <v>N/A</v>
      </c>
      <c r="J308" t="str">
        <f t="shared" si="21"/>
        <v>N/A</v>
      </c>
      <c r="K308">
        <f t="shared" si="22"/>
        <v>-0.50570000000000004</v>
      </c>
      <c r="L308">
        <f t="shared" si="23"/>
        <v>0.12990000000000002</v>
      </c>
      <c r="M308">
        <f t="shared" si="24"/>
        <v>-0.16329999999999997</v>
      </c>
      <c r="N308">
        <f t="shared" si="25"/>
        <v>-2.7229000000000001</v>
      </c>
    </row>
    <row r="309" spans="1:14" x14ac:dyDescent="0.3">
      <c r="A309" s="1">
        <v>14</v>
      </c>
      <c r="B309" t="s">
        <v>1852</v>
      </c>
      <c r="C309" t="s">
        <v>3115</v>
      </c>
      <c r="D309" t="s">
        <v>3116</v>
      </c>
      <c r="E309" t="s">
        <v>3117</v>
      </c>
      <c r="F309" t="s">
        <v>3118</v>
      </c>
      <c r="G309" t="s">
        <v>3119</v>
      </c>
      <c r="I309" t="str">
        <f t="shared" si="20"/>
        <v>N/A</v>
      </c>
      <c r="J309">
        <f t="shared" si="21"/>
        <v>-1.1929000000000001</v>
      </c>
      <c r="K309">
        <f t="shared" si="22"/>
        <v>-1.6795</v>
      </c>
      <c r="L309">
        <f t="shared" si="23"/>
        <v>-1.377</v>
      </c>
      <c r="M309">
        <f t="shared" si="24"/>
        <v>-1.2281</v>
      </c>
      <c r="N309">
        <f t="shared" si="25"/>
        <v>-4.242</v>
      </c>
    </row>
    <row r="310" spans="1:14" x14ac:dyDescent="0.3">
      <c r="I310" t="str">
        <f t="shared" si="20"/>
        <v>N/A</v>
      </c>
      <c r="J310">
        <f t="shared" si="21"/>
        <v>0</v>
      </c>
      <c r="K310">
        <f t="shared" si="22"/>
        <v>0</v>
      </c>
      <c r="L310">
        <f t="shared" si="23"/>
        <v>0</v>
      </c>
      <c r="M310">
        <f t="shared" si="24"/>
        <v>0</v>
      </c>
      <c r="N310">
        <f t="shared" si="25"/>
        <v>0</v>
      </c>
    </row>
    <row r="311" spans="1:14" x14ac:dyDescent="0.3">
      <c r="B311" s="1" t="s">
        <v>384</v>
      </c>
      <c r="C311" s="1" t="s">
        <v>320</v>
      </c>
      <c r="D311" s="1" t="s">
        <v>321</v>
      </c>
      <c r="E311" s="1" t="s">
        <v>322</v>
      </c>
      <c r="F311" s="1" t="s">
        <v>323</v>
      </c>
      <c r="G311" s="1" t="s">
        <v>324</v>
      </c>
      <c r="H311" s="1" t="s">
        <v>325</v>
      </c>
      <c r="I311" t="str">
        <f t="shared" si="20"/>
        <v>pos_trend</v>
      </c>
      <c r="J311" t="str">
        <f t="shared" si="21"/>
        <v>2012</v>
      </c>
      <c r="K311" t="str">
        <f t="shared" si="22"/>
        <v>2013</v>
      </c>
      <c r="L311" t="str">
        <f t="shared" si="23"/>
        <v>2014</v>
      </c>
      <c r="M311" t="str">
        <f t="shared" si="24"/>
        <v>2015</v>
      </c>
      <c r="N311" t="str">
        <f t="shared" si="25"/>
        <v>2016</v>
      </c>
    </row>
    <row r="312" spans="1:14" x14ac:dyDescent="0.3">
      <c r="A312" s="1">
        <v>0</v>
      </c>
      <c r="B312" t="s">
        <v>940</v>
      </c>
      <c r="C312" t="s">
        <v>3120</v>
      </c>
      <c r="D312" t="s">
        <v>3121</v>
      </c>
      <c r="E312" t="s">
        <v>3122</v>
      </c>
      <c r="F312" t="s">
        <v>3123</v>
      </c>
      <c r="G312" t="s">
        <v>3124</v>
      </c>
      <c r="I312" t="str">
        <f t="shared" si="20"/>
        <v>N/A</v>
      </c>
      <c r="J312" t="str">
        <f t="shared" si="21"/>
        <v>(8.53M)</v>
      </c>
      <c r="K312" t="str">
        <f t="shared" si="22"/>
        <v>(9.3M)</v>
      </c>
      <c r="L312" t="str">
        <f t="shared" si="23"/>
        <v>(10.19M)</v>
      </c>
      <c r="M312" t="str">
        <f t="shared" si="24"/>
        <v>(13.84M)</v>
      </c>
      <c r="N312" t="str">
        <f t="shared" si="25"/>
        <v>(13.96M)</v>
      </c>
    </row>
    <row r="313" spans="1:14" x14ac:dyDescent="0.3">
      <c r="A313" s="1">
        <v>1</v>
      </c>
      <c r="B313" t="s">
        <v>946</v>
      </c>
      <c r="C313" t="s">
        <v>3120</v>
      </c>
      <c r="D313" t="s">
        <v>3121</v>
      </c>
      <c r="E313" t="s">
        <v>3122</v>
      </c>
      <c r="F313" t="s">
        <v>3123</v>
      </c>
      <c r="G313" t="s">
        <v>3124</v>
      </c>
      <c r="I313" t="str">
        <f t="shared" si="20"/>
        <v>N/A</v>
      </c>
      <c r="J313" t="str">
        <f t="shared" si="21"/>
        <v>(8.53M)</v>
      </c>
      <c r="K313" t="str">
        <f t="shared" si="22"/>
        <v>(9.3M)</v>
      </c>
      <c r="L313" t="str">
        <f t="shared" si="23"/>
        <v>(10.19M)</v>
      </c>
      <c r="M313" t="str">
        <f t="shared" si="24"/>
        <v>(13.84M)</v>
      </c>
      <c r="N313" t="str">
        <f t="shared" si="25"/>
        <v>(13.96M)</v>
      </c>
    </row>
    <row r="314" spans="1:14" x14ac:dyDescent="0.3">
      <c r="A314" s="1">
        <v>2</v>
      </c>
      <c r="B314" t="s">
        <v>501</v>
      </c>
      <c r="C314" t="s">
        <v>332</v>
      </c>
      <c r="D314" t="s">
        <v>332</v>
      </c>
      <c r="E314" t="s">
        <v>332</v>
      </c>
      <c r="F314" t="s">
        <v>332</v>
      </c>
      <c r="G314" t="s">
        <v>332</v>
      </c>
      <c r="I314" t="str">
        <f t="shared" si="20"/>
        <v>N/A</v>
      </c>
      <c r="J314" t="str">
        <f t="shared" si="21"/>
        <v>N/A</v>
      </c>
      <c r="K314" t="str">
        <f t="shared" si="22"/>
        <v>N/A</v>
      </c>
      <c r="L314" t="str">
        <f t="shared" si="23"/>
        <v>N/A</v>
      </c>
      <c r="M314" t="str">
        <f t="shared" si="24"/>
        <v>N/A</v>
      </c>
      <c r="N314" t="str">
        <f t="shared" si="25"/>
        <v>N/A</v>
      </c>
    </row>
    <row r="315" spans="1:14" x14ac:dyDescent="0.3">
      <c r="A315" s="1">
        <v>3</v>
      </c>
      <c r="B315" t="s">
        <v>1873</v>
      </c>
      <c r="C315" t="s">
        <v>332</v>
      </c>
      <c r="D315" t="s">
        <v>3125</v>
      </c>
      <c r="E315" t="s">
        <v>3126</v>
      </c>
      <c r="F315" t="s">
        <v>3127</v>
      </c>
      <c r="G315" t="s">
        <v>3128</v>
      </c>
      <c r="I315" t="str">
        <f t="shared" si="20"/>
        <v>N/A</v>
      </c>
      <c r="J315" t="str">
        <f t="shared" si="21"/>
        <v>N/A</v>
      </c>
      <c r="K315">
        <f t="shared" si="22"/>
        <v>-0.09</v>
      </c>
      <c r="L315">
        <f t="shared" si="23"/>
        <v>-9.5899999999999999E-2</v>
      </c>
      <c r="M315">
        <f t="shared" si="24"/>
        <v>-0.35799999999999998</v>
      </c>
      <c r="N315">
        <f t="shared" si="25"/>
        <v>-9.0000000000000011E-3</v>
      </c>
    </row>
    <row r="316" spans="1:14" x14ac:dyDescent="0.3">
      <c r="A316" s="1">
        <v>4</v>
      </c>
      <c r="B316" t="s">
        <v>1878</v>
      </c>
      <c r="C316" t="s">
        <v>332</v>
      </c>
      <c r="D316" t="s">
        <v>3129</v>
      </c>
      <c r="E316" t="s">
        <v>332</v>
      </c>
      <c r="F316" t="s">
        <v>332</v>
      </c>
      <c r="G316" t="s">
        <v>332</v>
      </c>
      <c r="I316" t="str">
        <f t="shared" ref="I316:I379" si="26">IF(AND(K316&gt; J316, L316&gt; K316, M316&gt; L316, N316&gt; M316), "pos_trend", IF(AND(K316&lt; J316, L316&lt; K316, M316&lt; L316, N316&lt; M316), "neg_trend", "N/A"))</f>
        <v>N/A</v>
      </c>
      <c r="J316" t="str">
        <f t="shared" ref="J316:J379" si="27">IF(TRIM(C316)="-", "N/A", IF(RIGHT(C316,1)="M",1000000*VALUE(LEFT(C316,LEN(C316)-1)),IF(RIGHT(C316,1)="B",1000000000*VALUE(LEFT(C316,LEN(C316)-1)),IF(RIGHT(C316,1)="%",0.01*VALUE(LEFT(C316,LEN(C316)-1)),C316))))</f>
        <v>N/A</v>
      </c>
      <c r="K316">
        <f t="shared" ref="K316:K379" si="28">IF(TRIM(D316)="-", "N/A", IF(RIGHT(D316,1)="M",1000000*VALUE(LEFT(D316,LEN(D316)-1)),IF(RIGHT(D316,1)="B",1000000000*VALUE(LEFT(D316,LEN(D316)-1)),IF(RIGHT(D316,1)="%",0.01*VALUE(LEFT(D316,LEN(D316)-1)),D316))))</f>
        <v>42990000</v>
      </c>
      <c r="L316" t="str">
        <f t="shared" ref="L316:L379" si="29">IF(TRIM(E316)="-", "N/A", IF(RIGHT(E316,1)="M",1000000*VALUE(LEFT(E316,LEN(E316)-1)),IF(RIGHT(E316,1)="B",1000000000*VALUE(LEFT(E316,LEN(E316)-1)),IF(RIGHT(E316,1)="%",0.01*VALUE(LEFT(E316,LEN(E316)-1)),E316))))</f>
        <v>N/A</v>
      </c>
      <c r="M316" t="str">
        <f t="shared" ref="M316:M379" si="30">IF(TRIM(F316)="-", "N/A", IF(RIGHT(F316,1)="M",1000000*VALUE(LEFT(F316,LEN(F316)-1)),IF(RIGHT(F316,1)="B",1000000000*VALUE(LEFT(F316,LEN(F316)-1)),IF(RIGHT(F316,1)="%",0.01*VALUE(LEFT(F316,LEN(F316)-1)),F316))))</f>
        <v>N/A</v>
      </c>
      <c r="N316" t="str">
        <f t="shared" ref="N316:N379" si="31">IF(TRIM(G316)="-", "N/A", IF(RIGHT(G316,1)="M",1000000*VALUE(LEFT(G316,LEN(G316)-1)),IF(RIGHT(G316,1)="B",1000000000*VALUE(LEFT(G316,LEN(G316)-1)),IF(RIGHT(G316,1)="%",0.01*VALUE(LEFT(G316,LEN(G316)-1)),G316))))</f>
        <v>N/A</v>
      </c>
    </row>
    <row r="317" spans="1:14" x14ac:dyDescent="0.3">
      <c r="A317" s="1">
        <v>5</v>
      </c>
      <c r="B317" t="s">
        <v>1879</v>
      </c>
      <c r="C317" t="s">
        <v>3130</v>
      </c>
      <c r="D317" t="s">
        <v>332</v>
      </c>
      <c r="E317" t="s">
        <v>3131</v>
      </c>
      <c r="F317" t="s">
        <v>3132</v>
      </c>
      <c r="G317" t="s">
        <v>3133</v>
      </c>
      <c r="I317" t="str">
        <f t="shared" si="26"/>
        <v>N/A</v>
      </c>
      <c r="J317">
        <f t="shared" si="27"/>
        <v>182370000</v>
      </c>
      <c r="K317" t="str">
        <f t="shared" si="28"/>
        <v>N/A</v>
      </c>
      <c r="L317">
        <f t="shared" si="29"/>
        <v>96700000</v>
      </c>
      <c r="M317">
        <f t="shared" si="30"/>
        <v>83780000</v>
      </c>
      <c r="N317">
        <f t="shared" si="31"/>
        <v>327170000</v>
      </c>
    </row>
    <row r="318" spans="1:14" x14ac:dyDescent="0.3">
      <c r="A318" s="1">
        <v>6</v>
      </c>
      <c r="B318" t="s">
        <v>947</v>
      </c>
      <c r="C318" t="s">
        <v>1004</v>
      </c>
      <c r="D318" t="s">
        <v>3134</v>
      </c>
      <c r="E318" t="s">
        <v>3135</v>
      </c>
      <c r="F318" t="s">
        <v>3136</v>
      </c>
      <c r="G318" t="s">
        <v>3137</v>
      </c>
      <c r="I318" t="str">
        <f t="shared" si="26"/>
        <v>N/A</v>
      </c>
      <c r="J318">
        <f t="shared" si="27"/>
        <v>3480000</v>
      </c>
      <c r="K318">
        <f t="shared" si="28"/>
        <v>4910000</v>
      </c>
      <c r="L318">
        <f t="shared" si="29"/>
        <v>2040000</v>
      </c>
      <c r="M318" t="str">
        <f t="shared" si="30"/>
        <v>(20.07M)</v>
      </c>
      <c r="N318" t="str">
        <f t="shared" si="31"/>
        <v>(5.92M)</v>
      </c>
    </row>
    <row r="319" spans="1:14" x14ac:dyDescent="0.3">
      <c r="A319" s="1">
        <v>7</v>
      </c>
      <c r="B319" t="s">
        <v>953</v>
      </c>
      <c r="C319" t="s">
        <v>332</v>
      </c>
      <c r="D319" t="s">
        <v>332</v>
      </c>
      <c r="E319" t="s">
        <v>3138</v>
      </c>
      <c r="F319" t="s">
        <v>3139</v>
      </c>
      <c r="G319" t="s">
        <v>3140</v>
      </c>
      <c r="I319" t="str">
        <f t="shared" si="26"/>
        <v>N/A</v>
      </c>
      <c r="J319" t="str">
        <f t="shared" si="27"/>
        <v>N/A</v>
      </c>
      <c r="K319" t="str">
        <f t="shared" si="28"/>
        <v>N/A</v>
      </c>
      <c r="L319" t="str">
        <f t="shared" si="29"/>
        <v>(947,000)</v>
      </c>
      <c r="M319" t="str">
        <f t="shared" si="30"/>
        <v>(26.55M)</v>
      </c>
      <c r="N319" t="str">
        <f t="shared" si="31"/>
        <v>(8.1M)</v>
      </c>
    </row>
    <row r="320" spans="1:14" x14ac:dyDescent="0.3">
      <c r="A320" s="1">
        <v>8</v>
      </c>
      <c r="B320" t="s">
        <v>957</v>
      </c>
      <c r="C320" t="s">
        <v>1004</v>
      </c>
      <c r="D320" t="s">
        <v>3134</v>
      </c>
      <c r="E320" t="s">
        <v>3141</v>
      </c>
      <c r="F320" t="s">
        <v>3142</v>
      </c>
      <c r="G320" t="s">
        <v>3143</v>
      </c>
      <c r="I320" t="str">
        <f t="shared" si="26"/>
        <v>N/A</v>
      </c>
      <c r="J320">
        <f t="shared" si="27"/>
        <v>3480000</v>
      </c>
      <c r="K320">
        <f t="shared" si="28"/>
        <v>4910000</v>
      </c>
      <c r="L320">
        <f t="shared" si="29"/>
        <v>2990000</v>
      </c>
      <c r="M320">
        <f t="shared" si="30"/>
        <v>6470000</v>
      </c>
      <c r="N320">
        <f t="shared" si="31"/>
        <v>2180000</v>
      </c>
    </row>
    <row r="321" spans="1:14" x14ac:dyDescent="0.3">
      <c r="A321" s="1">
        <v>9</v>
      </c>
      <c r="B321" t="s">
        <v>961</v>
      </c>
      <c r="C321" t="s">
        <v>3144</v>
      </c>
      <c r="D321" t="s">
        <v>3134</v>
      </c>
      <c r="E321" t="s">
        <v>3145</v>
      </c>
      <c r="F321" t="s">
        <v>3146</v>
      </c>
      <c r="G321" t="s">
        <v>332</v>
      </c>
      <c r="I321" t="str">
        <f t="shared" si="26"/>
        <v>pos_trend</v>
      </c>
      <c r="J321">
        <f t="shared" si="27"/>
        <v>2120000</v>
      </c>
      <c r="K321">
        <f t="shared" si="28"/>
        <v>4910000</v>
      </c>
      <c r="L321" t="str">
        <f t="shared" si="29"/>
        <v>151000</v>
      </c>
      <c r="M321" t="str">
        <f t="shared" si="30"/>
        <v>20000</v>
      </c>
      <c r="N321" t="str">
        <f t="shared" si="31"/>
        <v>N/A</v>
      </c>
    </row>
    <row r="322" spans="1:14" x14ac:dyDescent="0.3">
      <c r="A322" s="1">
        <v>10</v>
      </c>
      <c r="B322" t="s">
        <v>963</v>
      </c>
      <c r="C322" t="s">
        <v>3147</v>
      </c>
      <c r="D322" t="s">
        <v>3148</v>
      </c>
      <c r="E322" t="s">
        <v>3149</v>
      </c>
      <c r="F322" t="s">
        <v>3150</v>
      </c>
      <c r="G322" t="s">
        <v>3151</v>
      </c>
      <c r="I322" t="str">
        <f t="shared" si="26"/>
        <v>N/A</v>
      </c>
      <c r="J322" t="str">
        <f t="shared" si="27"/>
        <v>(12M)</v>
      </c>
      <c r="K322">
        <f t="shared" si="28"/>
        <v>45970000</v>
      </c>
      <c r="L322">
        <f t="shared" si="29"/>
        <v>67560000</v>
      </c>
      <c r="M322" t="str">
        <f t="shared" si="30"/>
        <v>(33.56M)</v>
      </c>
      <c r="N322">
        <f t="shared" si="31"/>
        <v>44370000</v>
      </c>
    </row>
    <row r="323" spans="1:14" x14ac:dyDescent="0.3">
      <c r="A323" s="1">
        <v>11</v>
      </c>
      <c r="B323" t="s">
        <v>969</v>
      </c>
      <c r="C323" t="s">
        <v>3152</v>
      </c>
      <c r="D323" t="s">
        <v>360</v>
      </c>
      <c r="E323" t="s">
        <v>3153</v>
      </c>
      <c r="F323" t="s">
        <v>3154</v>
      </c>
      <c r="G323" t="s">
        <v>3155</v>
      </c>
      <c r="I323" t="str">
        <f t="shared" si="26"/>
        <v>N/A</v>
      </c>
      <c r="J323" t="str">
        <f t="shared" si="27"/>
        <v>(3.46M)</v>
      </c>
      <c r="K323">
        <f t="shared" si="28"/>
        <v>1490000</v>
      </c>
      <c r="L323">
        <f t="shared" si="29"/>
        <v>12930000</v>
      </c>
      <c r="M323" t="str">
        <f t="shared" si="30"/>
        <v>(38.13M)</v>
      </c>
      <c r="N323">
        <f t="shared" si="31"/>
        <v>110000000</v>
      </c>
    </row>
    <row r="324" spans="1:14" x14ac:dyDescent="0.3">
      <c r="A324" s="1">
        <v>12</v>
      </c>
      <c r="B324" t="s">
        <v>970</v>
      </c>
      <c r="C324" t="s">
        <v>3156</v>
      </c>
      <c r="D324" t="s">
        <v>3157</v>
      </c>
      <c r="E324" t="s">
        <v>338</v>
      </c>
      <c r="F324" t="s">
        <v>3158</v>
      </c>
      <c r="G324" t="s">
        <v>3159</v>
      </c>
      <c r="I324" t="str">
        <f t="shared" si="26"/>
        <v>N/A</v>
      </c>
      <c r="J324" t="str">
        <f t="shared" si="27"/>
        <v>(8.54M)</v>
      </c>
      <c r="K324">
        <f t="shared" si="28"/>
        <v>44480000</v>
      </c>
      <c r="L324">
        <f t="shared" si="29"/>
        <v>54620000</v>
      </c>
      <c r="M324">
        <f t="shared" si="30"/>
        <v>4570000</v>
      </c>
      <c r="N324" t="str">
        <f t="shared" si="31"/>
        <v>(65.63M)</v>
      </c>
    </row>
    <row r="325" spans="1:14" x14ac:dyDescent="0.3">
      <c r="A325" s="1">
        <v>13</v>
      </c>
      <c r="B325" t="s">
        <v>971</v>
      </c>
      <c r="C325" t="s">
        <v>3160</v>
      </c>
      <c r="D325" t="s">
        <v>3157</v>
      </c>
      <c r="E325" t="s">
        <v>338</v>
      </c>
      <c r="F325" t="s">
        <v>3161</v>
      </c>
      <c r="G325" t="s">
        <v>332</v>
      </c>
      <c r="I325" t="str">
        <f t="shared" si="26"/>
        <v>N/A</v>
      </c>
      <c r="J325">
        <f t="shared" si="27"/>
        <v>13960000</v>
      </c>
      <c r="K325">
        <f t="shared" si="28"/>
        <v>44480000</v>
      </c>
      <c r="L325">
        <f t="shared" si="29"/>
        <v>54620000</v>
      </c>
      <c r="M325">
        <f t="shared" si="30"/>
        <v>29460000</v>
      </c>
      <c r="N325" t="str">
        <f t="shared" si="31"/>
        <v>N/A</v>
      </c>
    </row>
    <row r="326" spans="1:14" x14ac:dyDescent="0.3">
      <c r="A326" s="1">
        <v>14</v>
      </c>
      <c r="B326" t="s">
        <v>972</v>
      </c>
      <c r="C326" t="s">
        <v>3162</v>
      </c>
      <c r="D326" t="s">
        <v>332</v>
      </c>
      <c r="E326" t="s">
        <v>332</v>
      </c>
      <c r="F326" t="s">
        <v>3163</v>
      </c>
      <c r="G326" t="s">
        <v>3159</v>
      </c>
      <c r="I326" t="str">
        <f t="shared" si="26"/>
        <v>N/A</v>
      </c>
      <c r="J326" t="str">
        <f t="shared" si="27"/>
        <v>(22.5M)</v>
      </c>
      <c r="K326" t="str">
        <f t="shared" si="28"/>
        <v>N/A</v>
      </c>
      <c r="L326" t="str">
        <f t="shared" si="29"/>
        <v>N/A</v>
      </c>
      <c r="M326" t="str">
        <f t="shared" si="30"/>
        <v>(24.88M)</v>
      </c>
      <c r="N326" t="str">
        <f t="shared" si="31"/>
        <v>(65.63M)</v>
      </c>
    </row>
    <row r="327" spans="1:14" x14ac:dyDescent="0.3">
      <c r="A327" s="1">
        <v>15</v>
      </c>
      <c r="B327" t="s">
        <v>830</v>
      </c>
      <c r="C327" t="s">
        <v>3164</v>
      </c>
      <c r="D327" t="s">
        <v>3165</v>
      </c>
      <c r="E327" t="s">
        <v>3166</v>
      </c>
      <c r="F327" t="s">
        <v>3167</v>
      </c>
      <c r="G327" t="s">
        <v>3168</v>
      </c>
      <c r="I327" t="str">
        <f t="shared" si="26"/>
        <v>N/A</v>
      </c>
      <c r="J327" t="str">
        <f t="shared" si="27"/>
        <v>(621,000)</v>
      </c>
      <c r="K327" t="str">
        <f t="shared" si="28"/>
        <v>(1.39M)</v>
      </c>
      <c r="L327" t="str">
        <f t="shared" si="29"/>
        <v>831000</v>
      </c>
      <c r="M327" t="str">
        <f t="shared" si="30"/>
        <v>241000</v>
      </c>
      <c r="N327" t="str">
        <f t="shared" si="31"/>
        <v>(745,000)</v>
      </c>
    </row>
    <row r="328" spans="1:14" x14ac:dyDescent="0.3">
      <c r="A328" s="1">
        <v>16</v>
      </c>
      <c r="B328" t="s">
        <v>920</v>
      </c>
      <c r="C328" t="s">
        <v>3169</v>
      </c>
      <c r="D328" t="s">
        <v>1809</v>
      </c>
      <c r="E328" t="s">
        <v>332</v>
      </c>
      <c r="F328" t="s">
        <v>3170</v>
      </c>
      <c r="G328" t="s">
        <v>3168</v>
      </c>
      <c r="I328" t="str">
        <f t="shared" si="26"/>
        <v>N/A</v>
      </c>
      <c r="J328" t="str">
        <f t="shared" si="27"/>
        <v>(1.05M)</v>
      </c>
      <c r="K328" t="str">
        <f t="shared" si="28"/>
        <v>(2.1M)</v>
      </c>
      <c r="L328" t="str">
        <f t="shared" si="29"/>
        <v>N/A</v>
      </c>
      <c r="M328" t="str">
        <f t="shared" si="30"/>
        <v>(542,000)</v>
      </c>
      <c r="N328" t="str">
        <f t="shared" si="31"/>
        <v>(745,000)</v>
      </c>
    </row>
    <row r="329" spans="1:14" x14ac:dyDescent="0.3">
      <c r="A329" s="1">
        <v>17</v>
      </c>
      <c r="B329" t="s">
        <v>921</v>
      </c>
      <c r="C329" t="s">
        <v>3171</v>
      </c>
      <c r="D329" t="s">
        <v>3172</v>
      </c>
      <c r="E329" t="s">
        <v>3166</v>
      </c>
      <c r="F329" t="s">
        <v>3173</v>
      </c>
      <c r="G329" t="s">
        <v>332</v>
      </c>
      <c r="I329" t="str">
        <f t="shared" si="26"/>
        <v>N/A</v>
      </c>
      <c r="J329" t="str">
        <f t="shared" si="27"/>
        <v>429000</v>
      </c>
      <c r="K329" t="str">
        <f t="shared" si="28"/>
        <v>708000</v>
      </c>
      <c r="L329" t="str">
        <f t="shared" si="29"/>
        <v>831000</v>
      </c>
      <c r="M329" t="str">
        <f t="shared" si="30"/>
        <v>783000</v>
      </c>
      <c r="N329" t="str">
        <f t="shared" si="31"/>
        <v>N/A</v>
      </c>
    </row>
    <row r="330" spans="1:14" x14ac:dyDescent="0.3">
      <c r="A330" s="1">
        <v>18</v>
      </c>
      <c r="B330" t="s">
        <v>976</v>
      </c>
      <c r="C330" t="s">
        <v>3174</v>
      </c>
      <c r="D330" t="s">
        <v>3175</v>
      </c>
      <c r="E330" t="s">
        <v>3176</v>
      </c>
      <c r="F330" t="s">
        <v>3177</v>
      </c>
      <c r="G330" t="s">
        <v>3178</v>
      </c>
      <c r="I330" t="str">
        <f t="shared" si="26"/>
        <v>N/A</v>
      </c>
      <c r="J330">
        <f t="shared" si="27"/>
        <v>164700000</v>
      </c>
      <c r="K330" t="str">
        <f t="shared" si="28"/>
        <v>(2.8M)</v>
      </c>
      <c r="L330">
        <f t="shared" si="29"/>
        <v>156940000</v>
      </c>
      <c r="M330">
        <f t="shared" si="30"/>
        <v>16559999.999999998</v>
      </c>
      <c r="N330">
        <f t="shared" si="31"/>
        <v>350910000</v>
      </c>
    </row>
    <row r="331" spans="1:14" x14ac:dyDescent="0.3">
      <c r="A331" s="1">
        <v>19</v>
      </c>
      <c r="B331" t="s">
        <v>981</v>
      </c>
      <c r="C331" t="s">
        <v>332</v>
      </c>
      <c r="D331" t="s">
        <v>3179</v>
      </c>
      <c r="E331" t="s">
        <v>3180</v>
      </c>
      <c r="F331" t="s">
        <v>3181</v>
      </c>
      <c r="G331" t="s">
        <v>3182</v>
      </c>
      <c r="I331" t="str">
        <f t="shared" si="26"/>
        <v>N/A</v>
      </c>
      <c r="J331" t="str">
        <f t="shared" si="27"/>
        <v>N/A</v>
      </c>
      <c r="K331">
        <f t="shared" si="28"/>
        <v>-1.0170000000000001</v>
      </c>
      <c r="L331">
        <f t="shared" si="29"/>
        <v>57.090800000000002</v>
      </c>
      <c r="M331">
        <f t="shared" si="30"/>
        <v>-0.89450000000000007</v>
      </c>
      <c r="N331">
        <f t="shared" si="31"/>
        <v>20.191400000000002</v>
      </c>
    </row>
    <row r="332" spans="1:14" x14ac:dyDescent="0.3">
      <c r="A332" s="1">
        <v>20</v>
      </c>
      <c r="B332" t="s">
        <v>1926</v>
      </c>
      <c r="C332" t="s">
        <v>3183</v>
      </c>
      <c r="D332" t="s">
        <v>3184</v>
      </c>
      <c r="E332" t="s">
        <v>3185</v>
      </c>
      <c r="F332" t="s">
        <v>3186</v>
      </c>
      <c r="G332" t="s">
        <v>3187</v>
      </c>
      <c r="I332" t="str">
        <f t="shared" si="26"/>
        <v>N/A</v>
      </c>
      <c r="J332">
        <f t="shared" si="27"/>
        <v>2.2462</v>
      </c>
      <c r="K332">
        <f t="shared" si="28"/>
        <v>-3.5700000000000003E-2</v>
      </c>
      <c r="L332">
        <f t="shared" si="29"/>
        <v>1.8858000000000001</v>
      </c>
      <c r="M332">
        <f t="shared" si="30"/>
        <v>0.15260000000000001</v>
      </c>
      <c r="N332">
        <f t="shared" si="31"/>
        <v>2.9994000000000001</v>
      </c>
    </row>
    <row r="333" spans="1:14" x14ac:dyDescent="0.3">
      <c r="A333" s="1">
        <v>21</v>
      </c>
      <c r="B333" t="s">
        <v>991</v>
      </c>
      <c r="C333" t="s">
        <v>332</v>
      </c>
      <c r="D333" t="s">
        <v>332</v>
      </c>
      <c r="E333" t="s">
        <v>332</v>
      </c>
      <c r="F333" t="s">
        <v>332</v>
      </c>
      <c r="G333" t="s">
        <v>332</v>
      </c>
      <c r="I333" t="str">
        <f t="shared" si="26"/>
        <v>N/A</v>
      </c>
      <c r="J333" t="str">
        <f t="shared" si="27"/>
        <v>N/A</v>
      </c>
      <c r="K333" t="str">
        <f t="shared" si="28"/>
        <v>N/A</v>
      </c>
      <c r="L333" t="str">
        <f t="shared" si="29"/>
        <v>N/A</v>
      </c>
      <c r="M333" t="str">
        <f t="shared" si="30"/>
        <v>N/A</v>
      </c>
      <c r="N333" t="str">
        <f t="shared" si="31"/>
        <v>N/A</v>
      </c>
    </row>
    <row r="334" spans="1:14" x14ac:dyDescent="0.3">
      <c r="A334" s="1">
        <v>22</v>
      </c>
      <c r="B334" t="s">
        <v>997</v>
      </c>
      <c r="C334" t="s">
        <v>998</v>
      </c>
      <c r="D334" t="s">
        <v>998</v>
      </c>
      <c r="E334" t="s">
        <v>332</v>
      </c>
      <c r="F334" t="s">
        <v>998</v>
      </c>
      <c r="G334" t="s">
        <v>332</v>
      </c>
      <c r="I334" t="str">
        <f t="shared" si="26"/>
        <v>N/A</v>
      </c>
      <c r="J334" t="str">
        <f t="shared" si="27"/>
        <v>0</v>
      </c>
      <c r="K334" t="str">
        <f t="shared" si="28"/>
        <v>0</v>
      </c>
      <c r="L334" t="str">
        <f t="shared" si="29"/>
        <v>N/A</v>
      </c>
      <c r="M334" t="str">
        <f t="shared" si="30"/>
        <v>0</v>
      </c>
      <c r="N334" t="str">
        <f t="shared" si="31"/>
        <v>N/A</v>
      </c>
    </row>
    <row r="335" spans="1:14" x14ac:dyDescent="0.3">
      <c r="A335" s="1">
        <v>23</v>
      </c>
      <c r="B335" t="s">
        <v>999</v>
      </c>
      <c r="C335" t="s">
        <v>3188</v>
      </c>
      <c r="D335" t="s">
        <v>3189</v>
      </c>
      <c r="E335" t="s">
        <v>3190</v>
      </c>
      <c r="F335" t="s">
        <v>3191</v>
      </c>
      <c r="G335" t="s">
        <v>3192</v>
      </c>
      <c r="I335" t="str">
        <f t="shared" si="26"/>
        <v>N/A</v>
      </c>
      <c r="J335">
        <f t="shared" si="27"/>
        <v>106550000</v>
      </c>
      <c r="K335" t="str">
        <f t="shared" si="28"/>
        <v>(94.62M)</v>
      </c>
      <c r="L335">
        <f t="shared" si="29"/>
        <v>138200000</v>
      </c>
      <c r="M335" t="str">
        <f t="shared" si="30"/>
        <v>(76.2M)</v>
      </c>
      <c r="N335" t="str">
        <f t="shared" si="31"/>
        <v>(92.3M)</v>
      </c>
    </row>
    <row r="336" spans="1:14" x14ac:dyDescent="0.3">
      <c r="A336" s="1">
        <v>24</v>
      </c>
      <c r="B336" t="s">
        <v>1005</v>
      </c>
      <c r="C336" t="s">
        <v>3193</v>
      </c>
      <c r="D336" t="s">
        <v>3194</v>
      </c>
      <c r="E336" t="s">
        <v>3195</v>
      </c>
      <c r="F336" t="s">
        <v>3196</v>
      </c>
      <c r="G336" t="s">
        <v>3197</v>
      </c>
      <c r="I336" t="str">
        <f t="shared" si="26"/>
        <v>N/A</v>
      </c>
      <c r="J336">
        <f t="shared" si="27"/>
        <v>25260000</v>
      </c>
      <c r="K336">
        <f t="shared" si="28"/>
        <v>36310000</v>
      </c>
      <c r="L336">
        <f t="shared" si="29"/>
        <v>90400000</v>
      </c>
      <c r="M336">
        <f t="shared" si="30"/>
        <v>32930000</v>
      </c>
      <c r="N336">
        <f t="shared" si="31"/>
        <v>50860000</v>
      </c>
    </row>
    <row r="337" spans="1:14" x14ac:dyDescent="0.3">
      <c r="A337" s="1">
        <v>25</v>
      </c>
      <c r="B337" t="s">
        <v>1010</v>
      </c>
      <c r="C337" t="s">
        <v>332</v>
      </c>
      <c r="D337" t="s">
        <v>3198</v>
      </c>
      <c r="E337" t="s">
        <v>3199</v>
      </c>
      <c r="F337" t="s">
        <v>3200</v>
      </c>
      <c r="G337" t="s">
        <v>3201</v>
      </c>
      <c r="I337" t="str">
        <f t="shared" si="26"/>
        <v>N/A</v>
      </c>
      <c r="J337" t="str">
        <f t="shared" si="27"/>
        <v>N/A</v>
      </c>
      <c r="K337">
        <f t="shared" si="28"/>
        <v>0.43729999999999997</v>
      </c>
      <c r="L337">
        <f t="shared" si="29"/>
        <v>1.4896</v>
      </c>
      <c r="M337">
        <f t="shared" si="30"/>
        <v>-0.63570000000000004</v>
      </c>
      <c r="N337">
        <f t="shared" si="31"/>
        <v>0.54430000000000001</v>
      </c>
    </row>
    <row r="338" spans="1:14" x14ac:dyDescent="0.3">
      <c r="A338" s="1">
        <v>26</v>
      </c>
      <c r="B338" t="s">
        <v>1015</v>
      </c>
      <c r="C338" t="s">
        <v>332</v>
      </c>
      <c r="D338" t="s">
        <v>332</v>
      </c>
      <c r="E338" t="s">
        <v>332</v>
      </c>
      <c r="F338" t="s">
        <v>332</v>
      </c>
      <c r="G338" t="s">
        <v>3202</v>
      </c>
      <c r="I338" t="str">
        <f t="shared" si="26"/>
        <v>N/A</v>
      </c>
      <c r="J338" t="str">
        <f t="shared" si="27"/>
        <v>N/A</v>
      </c>
      <c r="K338" t="str">
        <f t="shared" si="28"/>
        <v>N/A</v>
      </c>
      <c r="L338" t="str">
        <f t="shared" si="29"/>
        <v>N/A</v>
      </c>
      <c r="M338" t="str">
        <f t="shared" si="30"/>
        <v>N/A</v>
      </c>
      <c r="N338">
        <f t="shared" si="31"/>
        <v>5.1400000000000001E-2</v>
      </c>
    </row>
    <row r="339" spans="1:14" x14ac:dyDescent="0.3">
      <c r="I339" t="str">
        <f t="shared" si="26"/>
        <v>N/A</v>
      </c>
      <c r="J339">
        <f t="shared" si="27"/>
        <v>0</v>
      </c>
      <c r="K339">
        <f t="shared" si="28"/>
        <v>0</v>
      </c>
      <c r="L339">
        <f t="shared" si="29"/>
        <v>0</v>
      </c>
      <c r="M339">
        <f t="shared" si="30"/>
        <v>0</v>
      </c>
      <c r="N339">
        <f t="shared" si="31"/>
        <v>0</v>
      </c>
    </row>
    <row r="340" spans="1:14" x14ac:dyDescent="0.3">
      <c r="A340" s="1">
        <v>0</v>
      </c>
      <c r="B340" t="s">
        <v>3203</v>
      </c>
      <c r="C340" t="s">
        <v>3204</v>
      </c>
      <c r="I340" t="str">
        <f t="shared" si="26"/>
        <v>N/A</v>
      </c>
      <c r="J340" t="str">
        <f t="shared" si="27"/>
        <v>Heritage Commerce</v>
      </c>
      <c r="K340">
        <f t="shared" si="28"/>
        <v>0</v>
      </c>
      <c r="L340">
        <f t="shared" si="29"/>
        <v>0</v>
      </c>
      <c r="M340">
        <f t="shared" si="30"/>
        <v>0</v>
      </c>
      <c r="N340">
        <f t="shared" si="31"/>
        <v>0</v>
      </c>
    </row>
    <row r="341" spans="1:14" x14ac:dyDescent="0.3">
      <c r="A341" s="1">
        <v>1</v>
      </c>
      <c r="B341" t="s">
        <v>3205</v>
      </c>
      <c r="C341" t="s">
        <v>3206</v>
      </c>
      <c r="I341" t="str">
        <f t="shared" si="26"/>
        <v>N/A</v>
      </c>
      <c r="J341" t="str">
        <f t="shared" si="27"/>
        <v>Select Bancorp</v>
      </c>
      <c r="K341">
        <f t="shared" si="28"/>
        <v>0</v>
      </c>
      <c r="L341">
        <f t="shared" si="29"/>
        <v>0</v>
      </c>
      <c r="M341">
        <f t="shared" si="30"/>
        <v>0</v>
      </c>
      <c r="N341">
        <f t="shared" si="31"/>
        <v>0</v>
      </c>
    </row>
    <row r="342" spans="1:14" x14ac:dyDescent="0.3">
      <c r="A342" s="1">
        <v>2</v>
      </c>
      <c r="B342" t="s">
        <v>3207</v>
      </c>
      <c r="C342" t="s">
        <v>3208</v>
      </c>
      <c r="I342" t="str">
        <f t="shared" si="26"/>
        <v>N/A</v>
      </c>
      <c r="J342" t="str">
        <f t="shared" si="27"/>
        <v>Oak Valley</v>
      </c>
      <c r="K342">
        <f t="shared" si="28"/>
        <v>0</v>
      </c>
      <c r="L342">
        <f t="shared" si="29"/>
        <v>0</v>
      </c>
      <c r="M342">
        <f t="shared" si="30"/>
        <v>0</v>
      </c>
      <c r="N342">
        <f t="shared" si="31"/>
        <v>0</v>
      </c>
    </row>
    <row r="343" spans="1:14" x14ac:dyDescent="0.3">
      <c r="A343" s="1">
        <v>3</v>
      </c>
      <c r="B343" t="s">
        <v>3209</v>
      </c>
      <c r="C343" t="s">
        <v>3210</v>
      </c>
      <c r="I343" t="str">
        <f t="shared" si="26"/>
        <v>N/A</v>
      </c>
      <c r="J343" t="str">
        <f t="shared" si="27"/>
        <v>Shore Bancshares</v>
      </c>
      <c r="K343">
        <f t="shared" si="28"/>
        <v>0</v>
      </c>
      <c r="L343">
        <f t="shared" si="29"/>
        <v>0</v>
      </c>
      <c r="M343">
        <f t="shared" si="30"/>
        <v>0</v>
      </c>
      <c r="N343">
        <f t="shared" si="31"/>
        <v>0</v>
      </c>
    </row>
    <row r="344" spans="1:14" x14ac:dyDescent="0.3">
      <c r="A344" s="1">
        <v>4</v>
      </c>
      <c r="B344" t="s">
        <v>3211</v>
      </c>
      <c r="C344" t="s">
        <v>3212</v>
      </c>
      <c r="I344" t="str">
        <f t="shared" si="26"/>
        <v>N/A</v>
      </c>
      <c r="J344" t="str">
        <f t="shared" si="27"/>
        <v>Park Sterling</v>
      </c>
      <c r="K344">
        <f t="shared" si="28"/>
        <v>0</v>
      </c>
      <c r="L344">
        <f t="shared" si="29"/>
        <v>0</v>
      </c>
      <c r="M344">
        <f t="shared" si="30"/>
        <v>0</v>
      </c>
      <c r="N344">
        <f t="shared" si="31"/>
        <v>0</v>
      </c>
    </row>
    <row r="345" spans="1:14" x14ac:dyDescent="0.3">
      <c r="A345" s="1">
        <v>5</v>
      </c>
      <c r="B345" t="s">
        <v>3213</v>
      </c>
      <c r="C345" t="s">
        <v>3214</v>
      </c>
      <c r="I345" t="str">
        <f t="shared" si="26"/>
        <v>N/A</v>
      </c>
      <c r="J345" t="str">
        <f t="shared" si="27"/>
        <v>First Bank</v>
      </c>
      <c r="K345">
        <f t="shared" si="28"/>
        <v>0</v>
      </c>
      <c r="L345">
        <f t="shared" si="29"/>
        <v>0</v>
      </c>
      <c r="M345">
        <f t="shared" si="30"/>
        <v>0</v>
      </c>
      <c r="N345">
        <f t="shared" si="31"/>
        <v>0</v>
      </c>
    </row>
    <row r="346" spans="1:14" x14ac:dyDescent="0.3">
      <c r="I346" t="str">
        <f t="shared" si="26"/>
        <v>N/A</v>
      </c>
      <c r="J346">
        <f t="shared" si="27"/>
        <v>0</v>
      </c>
      <c r="K346">
        <f t="shared" si="28"/>
        <v>0</v>
      </c>
      <c r="L346">
        <f t="shared" si="29"/>
        <v>0</v>
      </c>
      <c r="M346">
        <f t="shared" si="30"/>
        <v>0</v>
      </c>
      <c r="N346">
        <f t="shared" si="31"/>
        <v>0</v>
      </c>
    </row>
    <row r="347" spans="1:14" x14ac:dyDescent="0.3">
      <c r="I347" t="str">
        <f t="shared" si="26"/>
        <v>N/A</v>
      </c>
      <c r="J347">
        <f t="shared" si="27"/>
        <v>0</v>
      </c>
      <c r="K347">
        <f t="shared" si="28"/>
        <v>0</v>
      </c>
      <c r="L347">
        <f t="shared" si="29"/>
        <v>0</v>
      </c>
      <c r="M347">
        <f t="shared" si="30"/>
        <v>0</v>
      </c>
      <c r="N347">
        <f t="shared" si="31"/>
        <v>0</v>
      </c>
    </row>
    <row r="348" spans="1:14" x14ac:dyDescent="0.3">
      <c r="A348" s="1">
        <v>0</v>
      </c>
      <c r="B348" t="s">
        <v>102</v>
      </c>
      <c r="C348" t="s">
        <v>3215</v>
      </c>
      <c r="I348" t="str">
        <f t="shared" si="26"/>
        <v>N/A</v>
      </c>
      <c r="J348">
        <f t="shared" si="27"/>
        <v>524570000.00000006</v>
      </c>
      <c r="K348">
        <f t="shared" si="28"/>
        <v>0</v>
      </c>
      <c r="L348">
        <f t="shared" si="29"/>
        <v>0</v>
      </c>
      <c r="M348">
        <f t="shared" si="30"/>
        <v>0</v>
      </c>
      <c r="N348">
        <f t="shared" si="31"/>
        <v>0</v>
      </c>
    </row>
    <row r="349" spans="1:14" x14ac:dyDescent="0.3">
      <c r="A349" s="1">
        <v>1</v>
      </c>
      <c r="B349" t="s">
        <v>103</v>
      </c>
      <c r="I349" t="str">
        <f t="shared" si="26"/>
        <v>N/A</v>
      </c>
      <c r="J349">
        <f t="shared" si="27"/>
        <v>0</v>
      </c>
      <c r="K349">
        <f t="shared" si="28"/>
        <v>0</v>
      </c>
      <c r="L349">
        <f t="shared" si="29"/>
        <v>0</v>
      </c>
      <c r="M349">
        <f t="shared" si="30"/>
        <v>0</v>
      </c>
      <c r="N349">
        <f t="shared" si="31"/>
        <v>0</v>
      </c>
    </row>
    <row r="350" spans="1:14" x14ac:dyDescent="0.3">
      <c r="A350" s="1">
        <v>2</v>
      </c>
      <c r="B350" t="s">
        <v>104</v>
      </c>
      <c r="C350" t="s">
        <v>3216</v>
      </c>
      <c r="I350" t="str">
        <f t="shared" si="26"/>
        <v>N/A</v>
      </c>
      <c r="J350" t="str">
        <f t="shared" si="27"/>
        <v>18.98</v>
      </c>
      <c r="K350">
        <f t="shared" si="28"/>
        <v>0</v>
      </c>
      <c r="L350">
        <f t="shared" si="29"/>
        <v>0</v>
      </c>
      <c r="M350">
        <f t="shared" si="30"/>
        <v>0</v>
      </c>
      <c r="N350">
        <f t="shared" si="31"/>
        <v>0</v>
      </c>
    </row>
    <row r="351" spans="1:14" x14ac:dyDescent="0.3">
      <c r="A351" s="1">
        <v>3</v>
      </c>
      <c r="B351" t="s">
        <v>105</v>
      </c>
      <c r="C351" t="s">
        <v>3217</v>
      </c>
      <c r="I351" t="str">
        <f t="shared" si="26"/>
        <v>N/A</v>
      </c>
      <c r="J351" t="str">
        <f t="shared" si="27"/>
        <v>15.16</v>
      </c>
      <c r="K351">
        <f t="shared" si="28"/>
        <v>0</v>
      </c>
      <c r="L351">
        <f t="shared" si="29"/>
        <v>0</v>
      </c>
      <c r="M351">
        <f t="shared" si="30"/>
        <v>0</v>
      </c>
      <c r="N351">
        <f t="shared" si="31"/>
        <v>0</v>
      </c>
    </row>
    <row r="352" spans="1:14" x14ac:dyDescent="0.3">
      <c r="A352" s="1">
        <v>4</v>
      </c>
      <c r="B352" t="s">
        <v>107</v>
      </c>
      <c r="C352" t="s">
        <v>508</v>
      </c>
      <c r="I352" t="str">
        <f t="shared" si="26"/>
        <v>N/A</v>
      </c>
      <c r="J352" t="str">
        <f t="shared" si="27"/>
        <v>1.76</v>
      </c>
      <c r="K352">
        <f t="shared" si="28"/>
        <v>0</v>
      </c>
      <c r="L352">
        <f t="shared" si="29"/>
        <v>0</v>
      </c>
      <c r="M352">
        <f t="shared" si="30"/>
        <v>0</v>
      </c>
      <c r="N352">
        <f t="shared" si="31"/>
        <v>0</v>
      </c>
    </row>
    <row r="353" spans="1:14" x14ac:dyDescent="0.3">
      <c r="A353" s="1">
        <v>5</v>
      </c>
      <c r="B353" t="s">
        <v>109</v>
      </c>
      <c r="C353" t="s">
        <v>3218</v>
      </c>
      <c r="I353" t="str">
        <f t="shared" si="26"/>
        <v>N/A</v>
      </c>
      <c r="J353" t="str">
        <f t="shared" si="27"/>
        <v>5.15</v>
      </c>
      <c r="K353">
        <f t="shared" si="28"/>
        <v>0</v>
      </c>
      <c r="L353">
        <f t="shared" si="29"/>
        <v>0</v>
      </c>
      <c r="M353">
        <f t="shared" si="30"/>
        <v>0</v>
      </c>
      <c r="N353">
        <f t="shared" si="31"/>
        <v>0</v>
      </c>
    </row>
    <row r="354" spans="1:14" x14ac:dyDescent="0.3">
      <c r="A354" s="1">
        <v>6</v>
      </c>
      <c r="B354" t="s">
        <v>111</v>
      </c>
      <c r="C354" t="s">
        <v>263</v>
      </c>
      <c r="I354" t="str">
        <f t="shared" si="26"/>
        <v>N/A</v>
      </c>
      <c r="J354" t="str">
        <f t="shared" si="27"/>
        <v>1.99</v>
      </c>
      <c r="K354">
        <f t="shared" si="28"/>
        <v>0</v>
      </c>
      <c r="L354">
        <f t="shared" si="29"/>
        <v>0</v>
      </c>
      <c r="M354">
        <f t="shared" si="30"/>
        <v>0</v>
      </c>
      <c r="N354">
        <f t="shared" si="31"/>
        <v>0</v>
      </c>
    </row>
    <row r="355" spans="1:14" x14ac:dyDescent="0.3">
      <c r="A355" s="1">
        <v>7</v>
      </c>
      <c r="B355" t="s">
        <v>113</v>
      </c>
      <c r="I355" t="str">
        <f t="shared" si="26"/>
        <v>N/A</v>
      </c>
      <c r="J355">
        <f t="shared" si="27"/>
        <v>0</v>
      </c>
      <c r="K355">
        <f t="shared" si="28"/>
        <v>0</v>
      </c>
      <c r="L355">
        <f t="shared" si="29"/>
        <v>0</v>
      </c>
      <c r="M355">
        <f t="shared" si="30"/>
        <v>0</v>
      </c>
      <c r="N355">
        <f t="shared" si="31"/>
        <v>0</v>
      </c>
    </row>
    <row r="356" spans="1:14" x14ac:dyDescent="0.3">
      <c r="A356" s="1">
        <v>8</v>
      </c>
      <c r="B356" t="s">
        <v>114</v>
      </c>
      <c r="I356" t="str">
        <f t="shared" si="26"/>
        <v>N/A</v>
      </c>
      <c r="J356">
        <f t="shared" si="27"/>
        <v>0</v>
      </c>
      <c r="K356">
        <f t="shared" si="28"/>
        <v>0</v>
      </c>
      <c r="L356">
        <f t="shared" si="29"/>
        <v>0</v>
      </c>
      <c r="M356">
        <f t="shared" si="30"/>
        <v>0</v>
      </c>
      <c r="N356">
        <f t="shared" si="31"/>
        <v>0</v>
      </c>
    </row>
    <row r="357" spans="1:14" x14ac:dyDescent="0.3">
      <c r="I357" t="str">
        <f t="shared" si="26"/>
        <v>N/A</v>
      </c>
      <c r="J357">
        <f t="shared" si="27"/>
        <v>0</v>
      </c>
      <c r="K357">
        <f t="shared" si="28"/>
        <v>0</v>
      </c>
      <c r="L357">
        <f t="shared" si="29"/>
        <v>0</v>
      </c>
      <c r="M357">
        <f t="shared" si="30"/>
        <v>0</v>
      </c>
      <c r="N357">
        <f t="shared" si="31"/>
        <v>0</v>
      </c>
    </row>
    <row r="358" spans="1:14" x14ac:dyDescent="0.3">
      <c r="I358" t="str">
        <f t="shared" si="26"/>
        <v>N/A</v>
      </c>
      <c r="J358">
        <f t="shared" si="27"/>
        <v>0</v>
      </c>
      <c r="K358">
        <f t="shared" si="28"/>
        <v>0</v>
      </c>
      <c r="L358">
        <f t="shared" si="29"/>
        <v>0</v>
      </c>
      <c r="M358">
        <f t="shared" si="30"/>
        <v>0</v>
      </c>
      <c r="N358">
        <f t="shared" si="31"/>
        <v>0</v>
      </c>
    </row>
    <row r="359" spans="1:14" x14ac:dyDescent="0.3">
      <c r="A359" s="1">
        <v>0</v>
      </c>
      <c r="B359" t="s">
        <v>102</v>
      </c>
      <c r="C359" t="s">
        <v>3219</v>
      </c>
      <c r="I359" t="str">
        <f t="shared" si="26"/>
        <v>N/A</v>
      </c>
      <c r="J359">
        <f t="shared" si="27"/>
        <v>137840000</v>
      </c>
      <c r="K359">
        <f t="shared" si="28"/>
        <v>0</v>
      </c>
      <c r="L359">
        <f t="shared" si="29"/>
        <v>0</v>
      </c>
      <c r="M359">
        <f t="shared" si="30"/>
        <v>0</v>
      </c>
      <c r="N359">
        <f t="shared" si="31"/>
        <v>0</v>
      </c>
    </row>
    <row r="360" spans="1:14" x14ac:dyDescent="0.3">
      <c r="A360" s="1">
        <v>1</v>
      </c>
      <c r="B360" t="s">
        <v>103</v>
      </c>
      <c r="I360" t="str">
        <f t="shared" si="26"/>
        <v>N/A</v>
      </c>
      <c r="J360">
        <f t="shared" si="27"/>
        <v>0</v>
      </c>
      <c r="K360">
        <f t="shared" si="28"/>
        <v>0</v>
      </c>
      <c r="L360">
        <f t="shared" si="29"/>
        <v>0</v>
      </c>
      <c r="M360">
        <f t="shared" si="30"/>
        <v>0</v>
      </c>
      <c r="N360">
        <f t="shared" si="31"/>
        <v>0</v>
      </c>
    </row>
    <row r="361" spans="1:14" x14ac:dyDescent="0.3">
      <c r="A361" s="1">
        <v>2</v>
      </c>
      <c r="B361" t="s">
        <v>104</v>
      </c>
      <c r="C361" t="s">
        <v>3220</v>
      </c>
      <c r="I361" t="str">
        <f t="shared" si="26"/>
        <v>N/A</v>
      </c>
      <c r="J361" t="str">
        <f t="shared" si="27"/>
        <v>18.76</v>
      </c>
      <c r="K361">
        <f t="shared" si="28"/>
        <v>0</v>
      </c>
      <c r="L361">
        <f t="shared" si="29"/>
        <v>0</v>
      </c>
      <c r="M361">
        <f t="shared" si="30"/>
        <v>0</v>
      </c>
      <c r="N361">
        <f t="shared" si="31"/>
        <v>0</v>
      </c>
    </row>
    <row r="362" spans="1:14" x14ac:dyDescent="0.3">
      <c r="A362" s="1">
        <v>3</v>
      </c>
      <c r="B362" t="s">
        <v>105</v>
      </c>
      <c r="C362" t="s">
        <v>3221</v>
      </c>
      <c r="I362" t="str">
        <f t="shared" si="26"/>
        <v>N/A</v>
      </c>
      <c r="J362" t="str">
        <f t="shared" si="27"/>
        <v>14.59</v>
      </c>
      <c r="K362">
        <f t="shared" si="28"/>
        <v>0</v>
      </c>
      <c r="L362">
        <f t="shared" si="29"/>
        <v>0</v>
      </c>
      <c r="M362">
        <f t="shared" si="30"/>
        <v>0</v>
      </c>
      <c r="N362">
        <f t="shared" si="31"/>
        <v>0</v>
      </c>
    </row>
    <row r="363" spans="1:14" x14ac:dyDescent="0.3">
      <c r="A363" s="1">
        <v>4</v>
      </c>
      <c r="B363" t="s">
        <v>107</v>
      </c>
      <c r="I363" t="str">
        <f t="shared" si="26"/>
        <v>N/A</v>
      </c>
      <c r="J363">
        <f t="shared" si="27"/>
        <v>0</v>
      </c>
      <c r="K363">
        <f t="shared" si="28"/>
        <v>0</v>
      </c>
      <c r="L363">
        <f t="shared" si="29"/>
        <v>0</v>
      </c>
      <c r="M363">
        <f t="shared" si="30"/>
        <v>0</v>
      </c>
      <c r="N363">
        <f t="shared" si="31"/>
        <v>0</v>
      </c>
    </row>
    <row r="364" spans="1:14" x14ac:dyDescent="0.3">
      <c r="A364" s="1">
        <v>5</v>
      </c>
      <c r="B364" t="s">
        <v>109</v>
      </c>
      <c r="C364" t="s">
        <v>3222</v>
      </c>
      <c r="I364" t="str">
        <f t="shared" si="26"/>
        <v>N/A</v>
      </c>
      <c r="J364" t="str">
        <f t="shared" si="27"/>
        <v>4.09</v>
      </c>
      <c r="K364">
        <f t="shared" si="28"/>
        <v>0</v>
      </c>
      <c r="L364">
        <f t="shared" si="29"/>
        <v>0</v>
      </c>
      <c r="M364">
        <f t="shared" si="30"/>
        <v>0</v>
      </c>
      <c r="N364">
        <f t="shared" si="31"/>
        <v>0</v>
      </c>
    </row>
    <row r="365" spans="1:14" x14ac:dyDescent="0.3">
      <c r="A365" s="1">
        <v>6</v>
      </c>
      <c r="B365" t="s">
        <v>111</v>
      </c>
      <c r="C365" t="s">
        <v>3223</v>
      </c>
      <c r="I365" t="str">
        <f t="shared" si="26"/>
        <v>N/A</v>
      </c>
      <c r="J365" t="str">
        <f t="shared" si="27"/>
        <v>1.29</v>
      </c>
      <c r="K365">
        <f t="shared" si="28"/>
        <v>0</v>
      </c>
      <c r="L365">
        <f t="shared" si="29"/>
        <v>0</v>
      </c>
      <c r="M365">
        <f t="shared" si="30"/>
        <v>0</v>
      </c>
      <c r="N365">
        <f t="shared" si="31"/>
        <v>0</v>
      </c>
    </row>
    <row r="366" spans="1:14" x14ac:dyDescent="0.3">
      <c r="A366" s="1">
        <v>7</v>
      </c>
      <c r="B366" t="s">
        <v>113</v>
      </c>
      <c r="I366" t="str">
        <f t="shared" si="26"/>
        <v>N/A</v>
      </c>
      <c r="J366">
        <f t="shared" si="27"/>
        <v>0</v>
      </c>
      <c r="K366">
        <f t="shared" si="28"/>
        <v>0</v>
      </c>
      <c r="L366">
        <f t="shared" si="29"/>
        <v>0</v>
      </c>
      <c r="M366">
        <f t="shared" si="30"/>
        <v>0</v>
      </c>
      <c r="N366">
        <f t="shared" si="31"/>
        <v>0</v>
      </c>
    </row>
    <row r="367" spans="1:14" x14ac:dyDescent="0.3">
      <c r="A367" s="1">
        <v>8</v>
      </c>
      <c r="B367" t="s">
        <v>114</v>
      </c>
      <c r="I367" t="str">
        <f t="shared" si="26"/>
        <v>N/A</v>
      </c>
      <c r="J367">
        <f t="shared" si="27"/>
        <v>0</v>
      </c>
      <c r="K367">
        <f t="shared" si="28"/>
        <v>0</v>
      </c>
      <c r="L367">
        <f t="shared" si="29"/>
        <v>0</v>
      </c>
      <c r="M367">
        <f t="shared" si="30"/>
        <v>0</v>
      </c>
      <c r="N367">
        <f t="shared" si="31"/>
        <v>0</v>
      </c>
    </row>
    <row r="368" spans="1:14" x14ac:dyDescent="0.3">
      <c r="I368" t="str">
        <f t="shared" si="26"/>
        <v>N/A</v>
      </c>
      <c r="J368">
        <f t="shared" si="27"/>
        <v>0</v>
      </c>
      <c r="K368">
        <f t="shared" si="28"/>
        <v>0</v>
      </c>
      <c r="L368">
        <f t="shared" si="29"/>
        <v>0</v>
      </c>
      <c r="M368">
        <f t="shared" si="30"/>
        <v>0</v>
      </c>
      <c r="N368">
        <f t="shared" si="31"/>
        <v>0</v>
      </c>
    </row>
    <row r="369" spans="1:14" x14ac:dyDescent="0.3">
      <c r="I369" t="str">
        <f t="shared" si="26"/>
        <v>N/A</v>
      </c>
      <c r="J369">
        <f t="shared" si="27"/>
        <v>0</v>
      </c>
      <c r="K369">
        <f t="shared" si="28"/>
        <v>0</v>
      </c>
      <c r="L369">
        <f t="shared" si="29"/>
        <v>0</v>
      </c>
      <c r="M369">
        <f t="shared" si="30"/>
        <v>0</v>
      </c>
      <c r="N369">
        <f t="shared" si="31"/>
        <v>0</v>
      </c>
    </row>
    <row r="370" spans="1:14" x14ac:dyDescent="0.3">
      <c r="A370" s="1">
        <v>0</v>
      </c>
      <c r="B370" t="s">
        <v>102</v>
      </c>
      <c r="C370" t="s">
        <v>3224</v>
      </c>
      <c r="I370" t="str">
        <f t="shared" si="26"/>
        <v>N/A</v>
      </c>
      <c r="J370">
        <f t="shared" si="27"/>
        <v>115600000</v>
      </c>
      <c r="K370">
        <f t="shared" si="28"/>
        <v>0</v>
      </c>
      <c r="L370">
        <f t="shared" si="29"/>
        <v>0</v>
      </c>
      <c r="M370">
        <f t="shared" si="30"/>
        <v>0</v>
      </c>
      <c r="N370">
        <f t="shared" si="31"/>
        <v>0</v>
      </c>
    </row>
    <row r="371" spans="1:14" x14ac:dyDescent="0.3">
      <c r="A371" s="1">
        <v>1</v>
      </c>
      <c r="B371" t="s">
        <v>103</v>
      </c>
      <c r="I371" t="str">
        <f t="shared" si="26"/>
        <v>N/A</v>
      </c>
      <c r="J371">
        <f t="shared" si="27"/>
        <v>0</v>
      </c>
      <c r="K371">
        <f t="shared" si="28"/>
        <v>0</v>
      </c>
      <c r="L371">
        <f t="shared" si="29"/>
        <v>0</v>
      </c>
      <c r="M371">
        <f t="shared" si="30"/>
        <v>0</v>
      </c>
      <c r="N371">
        <f t="shared" si="31"/>
        <v>0</v>
      </c>
    </row>
    <row r="372" spans="1:14" x14ac:dyDescent="0.3">
      <c r="A372" s="1">
        <v>2</v>
      </c>
      <c r="B372" t="s">
        <v>104</v>
      </c>
      <c r="C372" t="s">
        <v>3225</v>
      </c>
      <c r="I372" t="str">
        <f t="shared" si="26"/>
        <v>N/A</v>
      </c>
      <c r="J372" t="str">
        <f t="shared" si="27"/>
        <v>13.88</v>
      </c>
      <c r="K372">
        <f t="shared" si="28"/>
        <v>0</v>
      </c>
      <c r="L372">
        <f t="shared" si="29"/>
        <v>0</v>
      </c>
      <c r="M372">
        <f t="shared" si="30"/>
        <v>0</v>
      </c>
      <c r="N372">
        <f t="shared" si="31"/>
        <v>0</v>
      </c>
    </row>
    <row r="373" spans="1:14" x14ac:dyDescent="0.3">
      <c r="A373" s="1">
        <v>3</v>
      </c>
      <c r="B373" t="s">
        <v>105</v>
      </c>
      <c r="I373" t="str">
        <f t="shared" si="26"/>
        <v>N/A</v>
      </c>
      <c r="J373">
        <f t="shared" si="27"/>
        <v>0</v>
      </c>
      <c r="K373">
        <f t="shared" si="28"/>
        <v>0</v>
      </c>
      <c r="L373">
        <f t="shared" si="29"/>
        <v>0</v>
      </c>
      <c r="M373">
        <f t="shared" si="30"/>
        <v>0</v>
      </c>
      <c r="N373">
        <f t="shared" si="31"/>
        <v>0</v>
      </c>
    </row>
    <row r="374" spans="1:14" x14ac:dyDescent="0.3">
      <c r="A374" s="1">
        <v>4</v>
      </c>
      <c r="B374" t="s">
        <v>107</v>
      </c>
      <c r="I374" t="str">
        <f t="shared" si="26"/>
        <v>N/A</v>
      </c>
      <c r="J374">
        <f t="shared" si="27"/>
        <v>0</v>
      </c>
      <c r="K374">
        <f t="shared" si="28"/>
        <v>0</v>
      </c>
      <c r="L374">
        <f t="shared" si="29"/>
        <v>0</v>
      </c>
      <c r="M374">
        <f t="shared" si="30"/>
        <v>0</v>
      </c>
      <c r="N374">
        <f t="shared" si="31"/>
        <v>0</v>
      </c>
    </row>
    <row r="375" spans="1:14" x14ac:dyDescent="0.3">
      <c r="A375" s="1">
        <v>5</v>
      </c>
      <c r="B375" t="s">
        <v>109</v>
      </c>
      <c r="C375" t="s">
        <v>3226</v>
      </c>
      <c r="I375" t="str">
        <f t="shared" si="26"/>
        <v>N/A</v>
      </c>
      <c r="J375" t="str">
        <f t="shared" si="27"/>
        <v>3.16</v>
      </c>
      <c r="K375">
        <f t="shared" si="28"/>
        <v>0</v>
      </c>
      <c r="L375">
        <f t="shared" si="29"/>
        <v>0</v>
      </c>
      <c r="M375">
        <f t="shared" si="30"/>
        <v>0</v>
      </c>
      <c r="N375">
        <f t="shared" si="31"/>
        <v>0</v>
      </c>
    </row>
    <row r="376" spans="1:14" x14ac:dyDescent="0.3">
      <c r="A376" s="1">
        <v>6</v>
      </c>
      <c r="B376" t="s">
        <v>111</v>
      </c>
      <c r="C376" t="s">
        <v>3227</v>
      </c>
      <c r="I376" t="str">
        <f t="shared" si="26"/>
        <v>N/A</v>
      </c>
      <c r="J376" t="str">
        <f t="shared" si="27"/>
        <v>1.37</v>
      </c>
      <c r="K376">
        <f t="shared" si="28"/>
        <v>0</v>
      </c>
      <c r="L376">
        <f t="shared" si="29"/>
        <v>0</v>
      </c>
      <c r="M376">
        <f t="shared" si="30"/>
        <v>0</v>
      </c>
      <c r="N376">
        <f t="shared" si="31"/>
        <v>0</v>
      </c>
    </row>
    <row r="377" spans="1:14" x14ac:dyDescent="0.3">
      <c r="A377" s="1">
        <v>7</v>
      </c>
      <c r="B377" t="s">
        <v>113</v>
      </c>
      <c r="I377" t="str">
        <f t="shared" si="26"/>
        <v>N/A</v>
      </c>
      <c r="J377">
        <f t="shared" si="27"/>
        <v>0</v>
      </c>
      <c r="K377">
        <f t="shared" si="28"/>
        <v>0</v>
      </c>
      <c r="L377">
        <f t="shared" si="29"/>
        <v>0</v>
      </c>
      <c r="M377">
        <f t="shared" si="30"/>
        <v>0</v>
      </c>
      <c r="N377">
        <f t="shared" si="31"/>
        <v>0</v>
      </c>
    </row>
    <row r="378" spans="1:14" x14ac:dyDescent="0.3">
      <c r="A378" s="1">
        <v>8</v>
      </c>
      <c r="B378" t="s">
        <v>114</v>
      </c>
      <c r="I378" t="str">
        <f t="shared" si="26"/>
        <v>N/A</v>
      </c>
      <c r="J378">
        <f t="shared" si="27"/>
        <v>0</v>
      </c>
      <c r="K378">
        <f t="shared" si="28"/>
        <v>0</v>
      </c>
      <c r="L378">
        <f t="shared" si="29"/>
        <v>0</v>
      </c>
      <c r="M378">
        <f t="shared" si="30"/>
        <v>0</v>
      </c>
      <c r="N378">
        <f t="shared" si="31"/>
        <v>0</v>
      </c>
    </row>
    <row r="379" spans="1:14" x14ac:dyDescent="0.3">
      <c r="I379" t="str">
        <f t="shared" si="26"/>
        <v>N/A</v>
      </c>
      <c r="J379">
        <f t="shared" si="27"/>
        <v>0</v>
      </c>
      <c r="K379">
        <f t="shared" si="28"/>
        <v>0</v>
      </c>
      <c r="L379">
        <f t="shared" si="29"/>
        <v>0</v>
      </c>
      <c r="M379">
        <f t="shared" si="30"/>
        <v>0</v>
      </c>
      <c r="N379">
        <f t="shared" si="31"/>
        <v>0</v>
      </c>
    </row>
    <row r="380" spans="1: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1:14" x14ac:dyDescent="0.3">
      <c r="A381" s="1">
        <v>0</v>
      </c>
      <c r="B381" t="s">
        <v>102</v>
      </c>
      <c r="C381" t="s">
        <v>3228</v>
      </c>
      <c r="I381" t="str">
        <f t="shared" si="32"/>
        <v>N/A</v>
      </c>
      <c r="J381">
        <f t="shared" si="33"/>
        <v>212520000</v>
      </c>
      <c r="K381">
        <f t="shared" si="34"/>
        <v>0</v>
      </c>
      <c r="L381">
        <f t="shared" si="35"/>
        <v>0</v>
      </c>
      <c r="M381">
        <f t="shared" si="36"/>
        <v>0</v>
      </c>
      <c r="N381">
        <f t="shared" si="37"/>
        <v>0</v>
      </c>
    </row>
    <row r="382" spans="1:14" x14ac:dyDescent="0.3">
      <c r="A382" s="1">
        <v>1</v>
      </c>
      <c r="B382" t="s">
        <v>103</v>
      </c>
      <c r="I382" t="str">
        <f t="shared" si="32"/>
        <v>N/A</v>
      </c>
      <c r="J382">
        <f t="shared" si="33"/>
        <v>0</v>
      </c>
      <c r="K382">
        <f t="shared" si="34"/>
        <v>0</v>
      </c>
      <c r="L382">
        <f t="shared" si="35"/>
        <v>0</v>
      </c>
      <c r="M382">
        <f t="shared" si="36"/>
        <v>0</v>
      </c>
      <c r="N382">
        <f t="shared" si="37"/>
        <v>0</v>
      </c>
    </row>
    <row r="383" spans="1:14" x14ac:dyDescent="0.3">
      <c r="A383" s="1">
        <v>2</v>
      </c>
      <c r="B383" t="s">
        <v>104</v>
      </c>
      <c r="C383" t="s">
        <v>3229</v>
      </c>
      <c r="I383" t="str">
        <f t="shared" si="32"/>
        <v>N/A</v>
      </c>
      <c r="J383" t="str">
        <f t="shared" si="33"/>
        <v>21.27</v>
      </c>
      <c r="K383">
        <f t="shared" si="34"/>
        <v>0</v>
      </c>
      <c r="L383">
        <f t="shared" si="35"/>
        <v>0</v>
      </c>
      <c r="M383">
        <f t="shared" si="36"/>
        <v>0</v>
      </c>
      <c r="N383">
        <f t="shared" si="37"/>
        <v>0</v>
      </c>
    </row>
    <row r="384" spans="1:14" x14ac:dyDescent="0.3">
      <c r="A384" s="1">
        <v>3</v>
      </c>
      <c r="B384" t="s">
        <v>105</v>
      </c>
      <c r="C384" t="s">
        <v>3230</v>
      </c>
      <c r="I384" t="str">
        <f t="shared" si="32"/>
        <v>N/A</v>
      </c>
      <c r="J384" t="str">
        <f t="shared" si="33"/>
        <v>12.70</v>
      </c>
      <c r="K384">
        <f t="shared" si="34"/>
        <v>0</v>
      </c>
      <c r="L384">
        <f t="shared" si="35"/>
        <v>0</v>
      </c>
      <c r="M384">
        <f t="shared" si="36"/>
        <v>0</v>
      </c>
      <c r="N384">
        <f t="shared" si="37"/>
        <v>0</v>
      </c>
    </row>
    <row r="385" spans="1:14" x14ac:dyDescent="0.3">
      <c r="A385" s="1">
        <v>4</v>
      </c>
      <c r="B385" t="s">
        <v>107</v>
      </c>
      <c r="C385" t="s">
        <v>1973</v>
      </c>
      <c r="I385" t="str">
        <f t="shared" si="32"/>
        <v>N/A</v>
      </c>
      <c r="J385" t="str">
        <f t="shared" si="33"/>
        <v>1.78</v>
      </c>
      <c r="K385">
        <f t="shared" si="34"/>
        <v>0</v>
      </c>
      <c r="L385">
        <f t="shared" si="35"/>
        <v>0</v>
      </c>
      <c r="M385">
        <f t="shared" si="36"/>
        <v>0</v>
      </c>
      <c r="N385">
        <f t="shared" si="37"/>
        <v>0</v>
      </c>
    </row>
    <row r="386" spans="1:14" x14ac:dyDescent="0.3">
      <c r="A386" s="1">
        <v>5</v>
      </c>
      <c r="B386" t="s">
        <v>109</v>
      </c>
      <c r="C386" t="s">
        <v>3231</v>
      </c>
      <c r="I386" t="str">
        <f t="shared" si="32"/>
        <v>N/A</v>
      </c>
      <c r="J386" t="str">
        <f t="shared" si="33"/>
        <v>3.95</v>
      </c>
      <c r="K386">
        <f t="shared" si="34"/>
        <v>0</v>
      </c>
      <c r="L386">
        <f t="shared" si="35"/>
        <v>0</v>
      </c>
      <c r="M386">
        <f t="shared" si="36"/>
        <v>0</v>
      </c>
      <c r="N386">
        <f t="shared" si="37"/>
        <v>0</v>
      </c>
    </row>
    <row r="387" spans="1:14" x14ac:dyDescent="0.3">
      <c r="A387" s="1">
        <v>6</v>
      </c>
      <c r="B387" t="s">
        <v>111</v>
      </c>
      <c r="C387" t="s">
        <v>3232</v>
      </c>
      <c r="I387" t="str">
        <f t="shared" si="32"/>
        <v>N/A</v>
      </c>
      <c r="J387" t="str">
        <f t="shared" si="33"/>
        <v>1.35</v>
      </c>
      <c r="K387">
        <f t="shared" si="34"/>
        <v>0</v>
      </c>
      <c r="L387">
        <f t="shared" si="35"/>
        <v>0</v>
      </c>
      <c r="M387">
        <f t="shared" si="36"/>
        <v>0</v>
      </c>
      <c r="N387">
        <f t="shared" si="37"/>
        <v>0</v>
      </c>
    </row>
    <row r="388" spans="1:14" x14ac:dyDescent="0.3">
      <c r="A388" s="1">
        <v>7</v>
      </c>
      <c r="B388" t="s">
        <v>113</v>
      </c>
      <c r="I388" t="str">
        <f t="shared" si="32"/>
        <v>N/A</v>
      </c>
      <c r="J388">
        <f t="shared" si="33"/>
        <v>0</v>
      </c>
      <c r="K388">
        <f t="shared" si="34"/>
        <v>0</v>
      </c>
      <c r="L388">
        <f t="shared" si="35"/>
        <v>0</v>
      </c>
      <c r="M388">
        <f t="shared" si="36"/>
        <v>0</v>
      </c>
      <c r="N388">
        <f t="shared" si="37"/>
        <v>0</v>
      </c>
    </row>
    <row r="389" spans="1:14" x14ac:dyDescent="0.3">
      <c r="A389" s="1">
        <v>8</v>
      </c>
      <c r="B389" t="s">
        <v>114</v>
      </c>
      <c r="I389" t="str">
        <f t="shared" si="32"/>
        <v>N/A</v>
      </c>
      <c r="J389">
        <f t="shared" si="33"/>
        <v>0</v>
      </c>
      <c r="K389">
        <f t="shared" si="34"/>
        <v>0</v>
      </c>
      <c r="L389">
        <f t="shared" si="35"/>
        <v>0</v>
      </c>
      <c r="M389">
        <f t="shared" si="36"/>
        <v>0</v>
      </c>
      <c r="N389">
        <f t="shared" si="37"/>
        <v>0</v>
      </c>
    </row>
    <row r="390" spans="1:14" x14ac:dyDescent="0.3">
      <c r="I390" t="str">
        <f t="shared" si="32"/>
        <v>N/A</v>
      </c>
      <c r="J390">
        <f t="shared" si="33"/>
        <v>0</v>
      </c>
      <c r="K390">
        <f t="shared" si="34"/>
        <v>0</v>
      </c>
      <c r="L390">
        <f t="shared" si="35"/>
        <v>0</v>
      </c>
      <c r="M390">
        <f t="shared" si="36"/>
        <v>0</v>
      </c>
      <c r="N390">
        <f t="shared" si="37"/>
        <v>0</v>
      </c>
    </row>
    <row r="391" spans="1:14" x14ac:dyDescent="0.3">
      <c r="I391" t="str">
        <f t="shared" si="32"/>
        <v>N/A</v>
      </c>
      <c r="J391">
        <f t="shared" si="33"/>
        <v>0</v>
      </c>
      <c r="K391">
        <f t="shared" si="34"/>
        <v>0</v>
      </c>
      <c r="L391">
        <f t="shared" si="35"/>
        <v>0</v>
      </c>
      <c r="M391">
        <f t="shared" si="36"/>
        <v>0</v>
      </c>
      <c r="N391">
        <f t="shared" si="37"/>
        <v>0</v>
      </c>
    </row>
    <row r="392" spans="1:14" x14ac:dyDescent="0.3">
      <c r="I392" t="str">
        <f t="shared" si="32"/>
        <v>N/A</v>
      </c>
      <c r="J392">
        <f t="shared" si="33"/>
        <v>0</v>
      </c>
      <c r="K392">
        <f t="shared" si="34"/>
        <v>0</v>
      </c>
      <c r="L392">
        <f t="shared" si="35"/>
        <v>0</v>
      </c>
      <c r="M392">
        <f t="shared" si="36"/>
        <v>0</v>
      </c>
      <c r="N392">
        <f t="shared" si="37"/>
        <v>0</v>
      </c>
    </row>
    <row r="393" spans="1:14" x14ac:dyDescent="0.3">
      <c r="I393" t="str">
        <f t="shared" si="32"/>
        <v>N/A</v>
      </c>
      <c r="J393">
        <f t="shared" si="33"/>
        <v>0</v>
      </c>
      <c r="K393">
        <f t="shared" si="34"/>
        <v>0</v>
      </c>
      <c r="L393">
        <f t="shared" si="35"/>
        <v>0</v>
      </c>
      <c r="M393">
        <f t="shared" si="36"/>
        <v>0</v>
      </c>
      <c r="N393">
        <f t="shared" si="37"/>
        <v>0</v>
      </c>
    </row>
    <row r="394" spans="1:14" x14ac:dyDescent="0.3">
      <c r="I394" t="str">
        <f t="shared" si="32"/>
        <v>N/A</v>
      </c>
      <c r="J394">
        <f t="shared" si="33"/>
        <v>0</v>
      </c>
      <c r="K394">
        <f t="shared" si="34"/>
        <v>0</v>
      </c>
      <c r="L394">
        <f t="shared" si="35"/>
        <v>0</v>
      </c>
      <c r="M394">
        <f t="shared" si="36"/>
        <v>0</v>
      </c>
      <c r="N394">
        <f t="shared" si="37"/>
        <v>0</v>
      </c>
    </row>
    <row r="395" spans="1:14" x14ac:dyDescent="0.3">
      <c r="I395" t="str">
        <f t="shared" si="32"/>
        <v>N/A</v>
      </c>
      <c r="J395">
        <f t="shared" si="33"/>
        <v>0</v>
      </c>
      <c r="K395">
        <f t="shared" si="34"/>
        <v>0</v>
      </c>
      <c r="L395">
        <f t="shared" si="35"/>
        <v>0</v>
      </c>
      <c r="M395">
        <f t="shared" si="36"/>
        <v>0</v>
      </c>
      <c r="N395">
        <f t="shared" si="37"/>
        <v>0</v>
      </c>
    </row>
    <row r="396" spans="1:14" x14ac:dyDescent="0.3">
      <c r="I396" t="str">
        <f t="shared" si="32"/>
        <v>N/A</v>
      </c>
      <c r="J396">
        <f t="shared" si="33"/>
        <v>0</v>
      </c>
      <c r="K396">
        <f t="shared" si="34"/>
        <v>0</v>
      </c>
      <c r="L396">
        <f t="shared" si="35"/>
        <v>0</v>
      </c>
      <c r="M396">
        <f t="shared" si="36"/>
        <v>0</v>
      </c>
      <c r="N396">
        <f t="shared" si="37"/>
        <v>0</v>
      </c>
    </row>
    <row r="397" spans="1:14" x14ac:dyDescent="0.3">
      <c r="I397" t="str">
        <f t="shared" si="32"/>
        <v>N/A</v>
      </c>
      <c r="J397">
        <f t="shared" si="33"/>
        <v>0</v>
      </c>
      <c r="K397">
        <f t="shared" si="34"/>
        <v>0</v>
      </c>
      <c r="L397">
        <f t="shared" si="35"/>
        <v>0</v>
      </c>
      <c r="M397">
        <f t="shared" si="36"/>
        <v>0</v>
      </c>
      <c r="N397">
        <f t="shared" si="37"/>
        <v>0</v>
      </c>
    </row>
    <row r="398" spans="1:14" x14ac:dyDescent="0.3">
      <c r="I398" t="str">
        <f t="shared" si="32"/>
        <v>N/A</v>
      </c>
      <c r="J398">
        <f t="shared" si="33"/>
        <v>0</v>
      </c>
      <c r="K398">
        <f t="shared" si="34"/>
        <v>0</v>
      </c>
      <c r="L398">
        <f t="shared" si="35"/>
        <v>0</v>
      </c>
      <c r="M398">
        <f t="shared" si="36"/>
        <v>0</v>
      </c>
      <c r="N398">
        <f t="shared" si="37"/>
        <v>0</v>
      </c>
    </row>
    <row r="399" spans="1:14" x14ac:dyDescent="0.3">
      <c r="I399" t="str">
        <f t="shared" si="32"/>
        <v>N/A</v>
      </c>
      <c r="J399">
        <f t="shared" si="33"/>
        <v>0</v>
      </c>
      <c r="K399">
        <f t="shared" si="34"/>
        <v>0</v>
      </c>
      <c r="L399">
        <f t="shared" si="35"/>
        <v>0</v>
      </c>
      <c r="M399">
        <f t="shared" si="36"/>
        <v>0</v>
      </c>
      <c r="N399">
        <f t="shared" si="37"/>
        <v>0</v>
      </c>
    </row>
    <row r="500" spans="3:3" x14ac:dyDescent="0.3">
      <c r="C500" t="s">
        <v>3233</v>
      </c>
    </row>
    <row r="501" spans="3:3" x14ac:dyDescent="0.3">
      <c r="C501" t="s">
        <v>2598</v>
      </c>
    </row>
    <row r="502" spans="3:3" x14ac:dyDescent="0.3">
      <c r="C502" t="s">
        <v>1982</v>
      </c>
    </row>
    <row r="503" spans="3:3" x14ac:dyDescent="0.3">
      <c r="C503" t="s">
        <v>1981</v>
      </c>
    </row>
    <row r="504" spans="3:3" x14ac:dyDescent="0.3">
      <c r="C504" t="s">
        <v>1051</v>
      </c>
    </row>
    <row r="505" spans="3:3" x14ac:dyDescent="0.3">
      <c r="C505" t="s">
        <v>1983</v>
      </c>
    </row>
    <row r="506" spans="3:3" x14ac:dyDescent="0.3">
      <c r="C506" t="s">
        <v>3234</v>
      </c>
    </row>
    <row r="507" spans="3:3" x14ac:dyDescent="0.3">
      <c r="C507" t="s">
        <v>2598</v>
      </c>
    </row>
    <row r="508" spans="3:3" x14ac:dyDescent="0.3">
      <c r="C508" t="s">
        <v>1045</v>
      </c>
    </row>
    <row r="509" spans="3:3" x14ac:dyDescent="0.3">
      <c r="C509"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3235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Capio AB</v>
      </c>
    </row>
    <row r="2" spans="1:11" x14ac:dyDescent="0.3">
      <c r="B2" t="s">
        <v>2</v>
      </c>
      <c r="C2" t="s">
        <v>3236</v>
      </c>
      <c r="K2" t="str">
        <f>LEFT(C1,FIND("(",C1) - 2)</f>
        <v>Capio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$50.75, down 1.93% after opening slightly below yesterday's close</v>
      </c>
    </row>
    <row r="5" spans="1:11" x14ac:dyDescent="0.3">
      <c r="K5" t="str">
        <f>"The one year target estimate for " &amp; D1 &amp; " is " &amp; TEXT(C23,"$####.00")</f>
        <v>The one year target estimate for Capio AB is $55.82</v>
      </c>
    </row>
    <row r="6" spans="1:11" x14ac:dyDescent="0.3">
      <c r="K6" t="str">
        <f>" which would be " &amp; IF(OR(LEFT(ABS((C23-C2)/C2*100),1)="8",LEFT(ABS((C23-C2)/C2*100),2)="18"), "an ", "a ")  &amp;TEXT(ABS((C23-C2)/C2),"####.00%")&amp;IF((C23-C2)&gt;0," increase over"," decrease from")&amp;" the current price"</f>
        <v xml:space="preserve"> which would be a 9.99% increase over the current price</v>
      </c>
    </row>
    <row r="7" spans="1:11" x14ac:dyDescent="0.3">
      <c r="A7" s="1">
        <v>0</v>
      </c>
      <c r="B7" t="s">
        <v>5</v>
      </c>
      <c r="C7" t="s">
        <v>3237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43.21% from last quarter based on the average of 3 analyst estimates (Yahoo Finance)</v>
      </c>
    </row>
    <row r="8" spans="1:11" x14ac:dyDescent="0.3">
      <c r="A8" s="1">
        <v>1</v>
      </c>
      <c r="B8" t="s">
        <v>7</v>
      </c>
      <c r="C8" t="s">
        <v>3238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3239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3240</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$0.18 in the 2 months leading up to the earnings report</v>
      </c>
    </row>
    <row r="11" spans="1:11" x14ac:dyDescent="0.3">
      <c r="A11" s="1">
        <v>4</v>
      </c>
      <c r="B11" t="s">
        <v>13</v>
      </c>
      <c r="C11" t="s">
        <v>3241</v>
      </c>
      <c r="K11" t="str">
        <f>K42</f>
        <v>No positive trends</v>
      </c>
    </row>
    <row r="12" spans="1:11" x14ac:dyDescent="0.3">
      <c r="A12" s="1">
        <v>5</v>
      </c>
      <c r="B12" t="s">
        <v>15</v>
      </c>
      <c r="C12" t="s">
        <v>3242</v>
      </c>
      <c r="D12" t="str">
        <f>LEFT(C12,FIND("-",C12)-2)</f>
        <v>43.00</v>
      </c>
      <c r="E12" t="str">
        <f>TRIM(RIGHT(C12,FIND("-",C12)-1))</f>
        <v>54.00</v>
      </c>
    </row>
    <row r="13" spans="1:11" x14ac:dyDescent="0.3">
      <c r="A13" s="1">
        <v>6</v>
      </c>
      <c r="B13" t="s">
        <v>17</v>
      </c>
      <c r="C13" t="s">
        <v>3243</v>
      </c>
    </row>
    <row r="14" spans="1:11" x14ac:dyDescent="0.3">
      <c r="A14" s="1">
        <v>7</v>
      </c>
      <c r="B14" t="s">
        <v>19</v>
      </c>
      <c r="C14" t="s">
        <v>3244</v>
      </c>
    </row>
    <row r="16" spans="1:11" x14ac:dyDescent="0.3">
      <c r="A16" s="1">
        <v>0</v>
      </c>
      <c r="B16" t="s">
        <v>21</v>
      </c>
      <c r="C16" t="s">
        <v>3245</v>
      </c>
    </row>
    <row r="17" spans="1:13" x14ac:dyDescent="0.3">
      <c r="A17" s="1">
        <v>1</v>
      </c>
      <c r="B17" t="s">
        <v>23</v>
      </c>
      <c r="K17" t="str">
        <f>K2 &amp; K3 &amp; ". " &amp; K4 &amp; ". " &amp; K5 &amp; K6 &amp; ". " &amp; K7 &amp; ". " &amp; K8 &amp; ". " &amp; K9 &amp; "."</f>
        <v>Capio AB is scheduled to report earnings on Jul 21, 2017. The stock is currently trading at $50.75, down 1.93% after opening slightly below yesterday's close. The one year target estimate for Capio AB is $55.82 which would be a 9.99% increase over the current price. Earnings are expected to decrease by 43.21% from last quarter based on the average of 3 analyst estimates (Yahoo Finance). The stock is trading in the high end of its 52-week range. Over the last 4 quarters, we've seen a positive earnings surprise 4 times, and a negative earnings surprise 0 times.</v>
      </c>
    </row>
    <row r="18" spans="1:13" x14ac:dyDescent="0.3">
      <c r="A18" s="1">
        <v>2</v>
      </c>
      <c r="B18" t="s">
        <v>24</v>
      </c>
      <c r="C18" t="s">
        <v>3246</v>
      </c>
    </row>
    <row r="19" spans="1:13" x14ac:dyDescent="0.3">
      <c r="A19" s="1">
        <v>3</v>
      </c>
      <c r="B19" t="s">
        <v>26</v>
      </c>
      <c r="C19" t="s">
        <v>3247</v>
      </c>
    </row>
    <row r="20" spans="1:13" x14ac:dyDescent="0.3">
      <c r="A20" s="1">
        <v>4</v>
      </c>
      <c r="B20" t="s">
        <v>28</v>
      </c>
      <c r="C20" t="s">
        <v>29</v>
      </c>
    </row>
    <row r="21" spans="1:13" x14ac:dyDescent="0.3">
      <c r="A21" s="1">
        <v>5</v>
      </c>
      <c r="B21" t="s">
        <v>30</v>
      </c>
      <c r="C21" t="s">
        <v>31</v>
      </c>
    </row>
    <row r="22" spans="1:13" x14ac:dyDescent="0.3">
      <c r="A22" s="1">
        <v>6</v>
      </c>
      <c r="B22" t="s">
        <v>32</v>
      </c>
      <c r="J22">
        <f>IF(K22 &lt;&gt; "",1, 0)</f>
        <v>0</v>
      </c>
      <c r="K22" t="str">
        <f>IF(I145="pos_trend","Revenue","")</f>
        <v/>
      </c>
      <c r="L22" t="str">
        <f t="shared" ref="L22:L38" si="0">IF(EXACT(K22,UPPER(K22)),K22,LOWER(K22))</f>
        <v/>
      </c>
      <c r="M22" t="str">
        <f>L22</f>
        <v/>
      </c>
    </row>
    <row r="23" spans="1:13" x14ac:dyDescent="0.3">
      <c r="A23" s="1">
        <v>7</v>
      </c>
      <c r="B23" t="s">
        <v>33</v>
      </c>
      <c r="C23" t="s">
        <v>3248</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3</v>
      </c>
      <c r="D27">
        <v>3</v>
      </c>
      <c r="E27">
        <v>7</v>
      </c>
      <c r="F27">
        <v>7</v>
      </c>
      <c r="J27">
        <f>IF(K27 &lt;&gt; "",6, 0)</f>
        <v>0</v>
      </c>
      <c r="K27" t="str">
        <f>IF(I172="pos_trend",B172,"")</f>
        <v/>
      </c>
      <c r="L27" t="str">
        <f t="shared" si="0"/>
        <v/>
      </c>
      <c r="M27" t="str">
        <f t="shared" si="1"/>
        <v/>
      </c>
    </row>
    <row r="28" spans="1:13" x14ac:dyDescent="0.3">
      <c r="A28" s="1">
        <v>1</v>
      </c>
      <c r="B28" t="s">
        <v>41</v>
      </c>
      <c r="C28">
        <v>0.81</v>
      </c>
      <c r="D28">
        <v>0.46</v>
      </c>
      <c r="E28">
        <v>3.53</v>
      </c>
      <c r="F28">
        <v>3.94</v>
      </c>
      <c r="J28">
        <f>IF(K28 &lt;&gt; "",7, 0)</f>
        <v>0</v>
      </c>
      <c r="K28" t="str">
        <f>IF(I173="pos_trend",B173,"")</f>
        <v/>
      </c>
      <c r="L28" t="str">
        <f t="shared" si="0"/>
        <v/>
      </c>
      <c r="M28" t="str">
        <f t="shared" si="1"/>
        <v/>
      </c>
    </row>
    <row r="29" spans="1:13" x14ac:dyDescent="0.3">
      <c r="A29" s="1">
        <v>2</v>
      </c>
      <c r="B29" t="s">
        <v>42</v>
      </c>
      <c r="C29">
        <v>0.7</v>
      </c>
      <c r="D29">
        <v>0.37</v>
      </c>
      <c r="E29">
        <v>3.02</v>
      </c>
      <c r="F29">
        <v>3.38</v>
      </c>
      <c r="J29">
        <f>IF(K29 &lt;&gt; "",8, 0)</f>
        <v>0</v>
      </c>
      <c r="K29" t="str">
        <f>IF(I174="pos_trend",B174,"")</f>
        <v/>
      </c>
      <c r="L29" t="str">
        <f t="shared" si="0"/>
        <v/>
      </c>
      <c r="M29" t="str">
        <f t="shared" si="1"/>
        <v/>
      </c>
    </row>
    <row r="30" spans="1:13" x14ac:dyDescent="0.3">
      <c r="A30" s="1">
        <v>3</v>
      </c>
      <c r="B30" t="s">
        <v>43</v>
      </c>
      <c r="C30">
        <v>0.96</v>
      </c>
      <c r="D30">
        <v>0.6</v>
      </c>
      <c r="E30">
        <v>3.96</v>
      </c>
      <c r="F30">
        <v>4.29</v>
      </c>
      <c r="J30">
        <f>IF(K30 &lt;&gt; "",9, 0)</f>
        <v>0</v>
      </c>
      <c r="K30" t="str">
        <f>IF(I185="pos_trend",B185,"")</f>
        <v/>
      </c>
      <c r="L30" t="str">
        <f t="shared" si="0"/>
        <v/>
      </c>
      <c r="M30" t="str">
        <f t="shared" si="1"/>
        <v/>
      </c>
    </row>
    <row r="31" spans="1:13" x14ac:dyDescent="0.3">
      <c r="A31" s="1">
        <v>4</v>
      </c>
      <c r="B31" t="s">
        <v>44</v>
      </c>
      <c r="C31">
        <v>0.87</v>
      </c>
      <c r="D31">
        <v>0.33</v>
      </c>
      <c r="E31">
        <v>3.3</v>
      </c>
      <c r="F31">
        <v>3.53</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1999</v>
      </c>
      <c r="D34" t="s">
        <v>1999</v>
      </c>
      <c r="E34" t="s">
        <v>3249</v>
      </c>
      <c r="F34" t="s">
        <v>3249</v>
      </c>
      <c r="J34">
        <f>IF(K34 &lt;&gt; "",13, 0)</f>
        <v>0</v>
      </c>
      <c r="K34" t="str">
        <f>IF(I196="pos_trend",B196,"")</f>
        <v/>
      </c>
      <c r="L34" t="str">
        <f t="shared" si="0"/>
        <v/>
      </c>
      <c r="M34" t="str">
        <f t="shared" si="1"/>
        <v/>
      </c>
    </row>
    <row r="35" spans="1:13" x14ac:dyDescent="0.3">
      <c r="A35" s="1">
        <v>1</v>
      </c>
      <c r="B35" t="s">
        <v>41</v>
      </c>
      <c r="C35" t="s">
        <v>3250</v>
      </c>
      <c r="D35" t="s">
        <v>3251</v>
      </c>
      <c r="E35" t="s">
        <v>3252</v>
      </c>
      <c r="F35" t="s">
        <v>3253</v>
      </c>
      <c r="J35">
        <f>IF(K35 &lt;&gt; "",14, 0)</f>
        <v>0</v>
      </c>
      <c r="K35" t="str">
        <f>IF(I201="pos_trend",B201,"")</f>
        <v/>
      </c>
      <c r="L35" t="str">
        <f t="shared" si="0"/>
        <v/>
      </c>
      <c r="M35" t="str">
        <f t="shared" si="1"/>
        <v/>
      </c>
    </row>
    <row r="36" spans="1:13" x14ac:dyDescent="0.3">
      <c r="A36" s="1">
        <v>2</v>
      </c>
      <c r="B36" t="s">
        <v>42</v>
      </c>
      <c r="C36" t="s">
        <v>3254</v>
      </c>
      <c r="D36" t="s">
        <v>3255</v>
      </c>
      <c r="E36" t="s">
        <v>3256</v>
      </c>
      <c r="F36" t="s">
        <v>3257</v>
      </c>
      <c r="J36">
        <f>IF(K36 &lt;&gt; "",15, 0)</f>
        <v>0</v>
      </c>
      <c r="K36" t="str">
        <f>IF(I202="pos_trend",B202,"")</f>
        <v/>
      </c>
      <c r="L36" t="str">
        <f t="shared" si="0"/>
        <v/>
      </c>
      <c r="M36" t="str">
        <f t="shared" si="1"/>
        <v/>
      </c>
    </row>
    <row r="37" spans="1:13" x14ac:dyDescent="0.3">
      <c r="A37" s="1">
        <v>3</v>
      </c>
      <c r="B37" t="s">
        <v>43</v>
      </c>
      <c r="C37" t="s">
        <v>3258</v>
      </c>
      <c r="D37" t="s">
        <v>3259</v>
      </c>
      <c r="E37" t="s">
        <v>3260</v>
      </c>
      <c r="F37" t="s">
        <v>3261</v>
      </c>
      <c r="J37">
        <f>IF(K37 &lt;&gt; "",16, 0)</f>
        <v>0</v>
      </c>
      <c r="K37" t="str">
        <f>IF(I203="pos_trend",B203,"")</f>
        <v/>
      </c>
      <c r="L37" t="str">
        <f t="shared" si="0"/>
        <v/>
      </c>
      <c r="M37" t="str">
        <f t="shared" si="1"/>
        <v/>
      </c>
    </row>
    <row r="38" spans="1:13" x14ac:dyDescent="0.3">
      <c r="A38" s="1">
        <v>4</v>
      </c>
      <c r="B38" t="s">
        <v>53</v>
      </c>
      <c r="C38" t="s">
        <v>3262</v>
      </c>
      <c r="D38" t="s">
        <v>3263</v>
      </c>
      <c r="E38" t="s">
        <v>3264</v>
      </c>
      <c r="F38" t="s">
        <v>3252</v>
      </c>
      <c r="J38">
        <f>IF(K38 &lt;&gt; "",17, 0)</f>
        <v>0</v>
      </c>
      <c r="K38" t="str">
        <f>IF(I351="pos_trend",B351,"")</f>
        <v/>
      </c>
      <c r="L38" t="str">
        <f t="shared" si="0"/>
        <v/>
      </c>
      <c r="M38" t="str">
        <f t="shared" si="1"/>
        <v/>
      </c>
    </row>
    <row r="39" spans="1:13" x14ac:dyDescent="0.3">
      <c r="A39" s="1">
        <v>5</v>
      </c>
      <c r="B39" t="s">
        <v>55</v>
      </c>
      <c r="C39" t="s">
        <v>3265</v>
      </c>
      <c r="D39" t="s">
        <v>2737</v>
      </c>
      <c r="E39" t="s">
        <v>3266</v>
      </c>
      <c r="F39" t="s">
        <v>3267</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3268</v>
      </c>
      <c r="D42" t="s">
        <v>2019</v>
      </c>
      <c r="E42" t="s">
        <v>2679</v>
      </c>
      <c r="F42" t="s">
        <v>3269</v>
      </c>
      <c r="K42" t="str">
        <f>IF(M40&lt;&gt;"", D1 &amp; " has managed to increase " &amp; M40 &amp; " each year since " &amp; C144, "No positive trends")</f>
        <v>No positive trends</v>
      </c>
    </row>
    <row r="43" spans="1:13" x14ac:dyDescent="0.3">
      <c r="A43" s="1">
        <v>1</v>
      </c>
      <c r="B43" t="s">
        <v>66</v>
      </c>
      <c r="C43" t="s">
        <v>3270</v>
      </c>
      <c r="D43" t="s">
        <v>2017</v>
      </c>
      <c r="E43" t="s">
        <v>504</v>
      </c>
      <c r="F43" t="s">
        <v>3271</v>
      </c>
    </row>
    <row r="44" spans="1:13" x14ac:dyDescent="0.3">
      <c r="A44" s="1">
        <v>2</v>
      </c>
      <c r="B44" t="s">
        <v>69</v>
      </c>
      <c r="C44" t="s">
        <v>3272</v>
      </c>
      <c r="D44" t="s">
        <v>64</v>
      </c>
      <c r="E44" t="s">
        <v>3273</v>
      </c>
      <c r="F44" t="s">
        <v>3274</v>
      </c>
    </row>
    <row r="45" spans="1:13" x14ac:dyDescent="0.3">
      <c r="A45" s="1">
        <v>3</v>
      </c>
      <c r="B45" t="s">
        <v>72</v>
      </c>
      <c r="C45" t="s">
        <v>3275</v>
      </c>
      <c r="D45" t="s">
        <v>258</v>
      </c>
      <c r="E45" t="s">
        <v>3276</v>
      </c>
      <c r="F45" t="s">
        <v>3277</v>
      </c>
    </row>
    <row r="47" spans="1:13" x14ac:dyDescent="0.3">
      <c r="B47" s="1" t="s">
        <v>75</v>
      </c>
      <c r="C47" s="1" t="s">
        <v>36</v>
      </c>
      <c r="D47" s="1" t="s">
        <v>37</v>
      </c>
      <c r="E47" s="1" t="s">
        <v>38</v>
      </c>
      <c r="F47" s="1" t="s">
        <v>39</v>
      </c>
    </row>
    <row r="48" spans="1:13" x14ac:dyDescent="0.3">
      <c r="A48" s="1">
        <v>0</v>
      </c>
      <c r="B48" t="s">
        <v>76</v>
      </c>
      <c r="C48">
        <v>0.81</v>
      </c>
      <c r="D48">
        <v>0.46</v>
      </c>
      <c r="E48">
        <v>3.53</v>
      </c>
      <c r="F48">
        <v>3.94</v>
      </c>
    </row>
    <row r="49" spans="1:14" x14ac:dyDescent="0.3">
      <c r="A49" s="1">
        <v>1</v>
      </c>
      <c r="B49" t="s">
        <v>77</v>
      </c>
      <c r="C49">
        <v>0.81</v>
      </c>
      <c r="D49">
        <v>0.46</v>
      </c>
      <c r="E49">
        <v>3.52</v>
      </c>
      <c r="F49">
        <v>3.94</v>
      </c>
    </row>
    <row r="50" spans="1:14" x14ac:dyDescent="0.3">
      <c r="A50" s="1">
        <v>2</v>
      </c>
      <c r="B50" t="s">
        <v>78</v>
      </c>
      <c r="C50">
        <v>0.81</v>
      </c>
      <c r="D50">
        <v>0.42</v>
      </c>
      <c r="E50">
        <v>3.52</v>
      </c>
      <c r="F50">
        <v>3.85</v>
      </c>
    </row>
    <row r="51" spans="1:14" x14ac:dyDescent="0.3">
      <c r="A51" s="1">
        <v>3</v>
      </c>
      <c r="B51" t="s">
        <v>79</v>
      </c>
      <c r="C51">
        <v>0.81</v>
      </c>
      <c r="D51">
        <v>0.42</v>
      </c>
      <c r="E51">
        <v>3.54</v>
      </c>
      <c r="F51">
        <v>3.86</v>
      </c>
    </row>
    <row r="52" spans="1:14" x14ac:dyDescent="0.3">
      <c r="A52" s="1">
        <v>4</v>
      </c>
      <c r="B52" t="s">
        <v>80</v>
      </c>
      <c r="C52">
        <v>0.74</v>
      </c>
      <c r="D52">
        <v>0.34</v>
      </c>
      <c r="E52">
        <v>3.28</v>
      </c>
      <c r="F52">
        <v>3.76</v>
      </c>
    </row>
    <row r="54" spans="1:14" x14ac:dyDescent="0.3">
      <c r="B54" s="1" t="s">
        <v>81</v>
      </c>
      <c r="C54" s="1" t="s">
        <v>36</v>
      </c>
      <c r="D54" s="1" t="s">
        <v>37</v>
      </c>
      <c r="E54" s="1" t="s">
        <v>38</v>
      </c>
      <c r="F54" s="1" t="s">
        <v>39</v>
      </c>
    </row>
    <row r="55" spans="1:14" x14ac:dyDescent="0.3">
      <c r="A55" s="1">
        <v>0</v>
      </c>
      <c r="B55" t="s">
        <v>82</v>
      </c>
      <c r="E55">
        <v>1</v>
      </c>
    </row>
    <row r="56" spans="1:14" x14ac:dyDescent="0.3">
      <c r="A56" s="1">
        <v>1</v>
      </c>
      <c r="B56" t="s">
        <v>83</v>
      </c>
      <c r="D56">
        <v>1</v>
      </c>
      <c r="E56">
        <v>1</v>
      </c>
      <c r="F56">
        <v>1</v>
      </c>
    </row>
    <row r="57" spans="1:14" x14ac:dyDescent="0.3">
      <c r="A57" s="1">
        <v>2</v>
      </c>
      <c r="B57" t="s">
        <v>84</v>
      </c>
      <c r="F57">
        <v>1</v>
      </c>
    </row>
    <row r="58" spans="1:14" x14ac:dyDescent="0.3">
      <c r="A58" s="1">
        <v>3</v>
      </c>
      <c r="B58" t="s">
        <v>85</v>
      </c>
    </row>
    <row r="60" spans="1:14" x14ac:dyDescent="0.3">
      <c r="B60" s="1" t="s">
        <v>86</v>
      </c>
      <c r="C60" s="1" t="s">
        <v>3278</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CAPIO.ST</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3279</v>
      </c>
      <c r="F61">
        <v>0.19</v>
      </c>
      <c r="I61" t="str">
        <f t="shared" si="2"/>
        <v>N/A</v>
      </c>
      <c r="J61">
        <f t="shared" si="3"/>
        <v>-6.9000000000000006E-2</v>
      </c>
      <c r="K61">
        <f t="shared" si="4"/>
        <v>0</v>
      </c>
      <c r="L61">
        <f t="shared" si="5"/>
        <v>0</v>
      </c>
      <c r="M61">
        <f t="shared" si="6"/>
        <v>0.19</v>
      </c>
      <c r="N61">
        <f t="shared" si="7"/>
        <v>0</v>
      </c>
    </row>
    <row r="62" spans="1:14" x14ac:dyDescent="0.3">
      <c r="A62" s="1">
        <v>1</v>
      </c>
      <c r="B62" t="s">
        <v>92</v>
      </c>
      <c r="C62" t="s">
        <v>3280</v>
      </c>
      <c r="F62">
        <v>0.21</v>
      </c>
      <c r="I62" t="str">
        <f t="shared" si="2"/>
        <v>N/A</v>
      </c>
      <c r="J62">
        <f t="shared" si="3"/>
        <v>0.39400000000000002</v>
      </c>
      <c r="K62">
        <f t="shared" si="4"/>
        <v>0</v>
      </c>
      <c r="L62">
        <f t="shared" si="5"/>
        <v>0</v>
      </c>
      <c r="M62">
        <f t="shared" si="6"/>
        <v>0.21</v>
      </c>
      <c r="N62">
        <f t="shared" si="7"/>
        <v>0</v>
      </c>
    </row>
    <row r="63" spans="1:14" x14ac:dyDescent="0.3">
      <c r="A63" s="1">
        <v>2</v>
      </c>
      <c r="B63" t="s">
        <v>94</v>
      </c>
      <c r="C63" t="s">
        <v>2643</v>
      </c>
      <c r="F63">
        <v>0.08</v>
      </c>
      <c r="I63" t="str">
        <f t="shared" si="2"/>
        <v>N/A</v>
      </c>
      <c r="J63">
        <f t="shared" si="3"/>
        <v>7.0000000000000007E-2</v>
      </c>
      <c r="K63">
        <f t="shared" si="4"/>
        <v>0</v>
      </c>
      <c r="L63">
        <f t="shared" si="5"/>
        <v>0</v>
      </c>
      <c r="M63">
        <f t="shared" si="6"/>
        <v>0.08</v>
      </c>
      <c r="N63">
        <f t="shared" si="7"/>
        <v>0</v>
      </c>
    </row>
    <row r="64" spans="1:14" x14ac:dyDescent="0.3">
      <c r="A64" s="1">
        <v>3</v>
      </c>
      <c r="B64" t="s">
        <v>96</v>
      </c>
      <c r="C64" t="s">
        <v>1785</v>
      </c>
      <c r="F64">
        <v>0.12</v>
      </c>
      <c r="I64" t="str">
        <f t="shared" si="2"/>
        <v>N/A</v>
      </c>
      <c r="J64">
        <f t="shared" si="3"/>
        <v>0.11599999999999999</v>
      </c>
      <c r="K64">
        <f t="shared" si="4"/>
        <v>0</v>
      </c>
      <c r="L64">
        <f t="shared" si="5"/>
        <v>0</v>
      </c>
      <c r="M64">
        <f t="shared" si="6"/>
        <v>0.12</v>
      </c>
      <c r="N64">
        <f t="shared" si="7"/>
        <v>0</v>
      </c>
    </row>
    <row r="65" spans="1:14" x14ac:dyDescent="0.3">
      <c r="A65" s="1">
        <v>4</v>
      </c>
      <c r="B65" t="s">
        <v>98</v>
      </c>
      <c r="C65" t="s">
        <v>3281</v>
      </c>
      <c r="F65">
        <v>0.09</v>
      </c>
      <c r="I65" t="str">
        <f t="shared" si="2"/>
        <v>N/A</v>
      </c>
      <c r="J65">
        <f t="shared" si="3"/>
        <v>0.1217</v>
      </c>
      <c r="K65">
        <f t="shared" si="4"/>
        <v>0</v>
      </c>
      <c r="L65">
        <f t="shared" si="5"/>
        <v>0</v>
      </c>
      <c r="M65">
        <f t="shared" si="6"/>
        <v>0.09</v>
      </c>
      <c r="N65">
        <f t="shared" si="7"/>
        <v>0</v>
      </c>
    </row>
    <row r="66" spans="1:14" x14ac:dyDescent="0.3">
      <c r="A66" s="1">
        <v>5</v>
      </c>
      <c r="B66" t="s">
        <v>100</v>
      </c>
      <c r="I66" t="str">
        <f t="shared" si="2"/>
        <v>N/A</v>
      </c>
      <c r="J66">
        <f t="shared" si="3"/>
        <v>0</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3245</v>
      </c>
      <c r="I68" t="str">
        <f t="shared" si="2"/>
        <v>N/A</v>
      </c>
      <c r="J68">
        <f t="shared" si="3"/>
        <v>7160000000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3246</v>
      </c>
      <c r="I70" t="str">
        <f t="shared" si="2"/>
        <v>N/A</v>
      </c>
      <c r="J70" t="str">
        <f t="shared" si="3"/>
        <v>16.50</v>
      </c>
      <c r="K70">
        <f t="shared" si="4"/>
        <v>0</v>
      </c>
      <c r="L70">
        <f t="shared" si="5"/>
        <v>0</v>
      </c>
      <c r="M70">
        <f t="shared" si="6"/>
        <v>0</v>
      </c>
      <c r="N70">
        <f t="shared" si="7"/>
        <v>0</v>
      </c>
    </row>
    <row r="71" spans="1:14" x14ac:dyDescent="0.3">
      <c r="A71" s="1">
        <v>3</v>
      </c>
      <c r="B71" t="s">
        <v>105</v>
      </c>
      <c r="C71" t="s">
        <v>3282</v>
      </c>
      <c r="I71" t="str">
        <f t="shared" si="2"/>
        <v>N/A</v>
      </c>
      <c r="J71" t="str">
        <f t="shared" si="3"/>
        <v>12.88</v>
      </c>
      <c r="K71">
        <f t="shared" si="4"/>
        <v>0</v>
      </c>
      <c r="L71">
        <f t="shared" si="5"/>
        <v>0</v>
      </c>
      <c r="M71">
        <f t="shared" si="6"/>
        <v>0</v>
      </c>
      <c r="N71">
        <f t="shared" si="7"/>
        <v>0</v>
      </c>
    </row>
    <row r="72" spans="1:14" x14ac:dyDescent="0.3">
      <c r="A72" s="1">
        <v>4</v>
      </c>
      <c r="B72" t="s">
        <v>107</v>
      </c>
      <c r="C72" t="s">
        <v>1505</v>
      </c>
      <c r="I72" t="str">
        <f t="shared" si="2"/>
        <v>N/A</v>
      </c>
      <c r="J72" t="str">
        <f t="shared" si="3"/>
        <v>1.20</v>
      </c>
      <c r="K72">
        <f t="shared" si="4"/>
        <v>0</v>
      </c>
      <c r="L72">
        <f t="shared" si="5"/>
        <v>0</v>
      </c>
      <c r="M72">
        <f t="shared" si="6"/>
        <v>0</v>
      </c>
      <c r="N72">
        <f t="shared" si="7"/>
        <v>0</v>
      </c>
    </row>
    <row r="73" spans="1:14" x14ac:dyDescent="0.3">
      <c r="A73" s="1">
        <v>5</v>
      </c>
      <c r="B73" t="s">
        <v>109</v>
      </c>
      <c r="C73" t="s">
        <v>3283</v>
      </c>
      <c r="I73" t="str">
        <f t="shared" si="2"/>
        <v>N/A</v>
      </c>
      <c r="J73" t="str">
        <f t="shared" si="3"/>
        <v>0.50</v>
      </c>
      <c r="K73">
        <f t="shared" si="4"/>
        <v>0</v>
      </c>
      <c r="L73">
        <f t="shared" si="5"/>
        <v>0</v>
      </c>
      <c r="M73">
        <f t="shared" si="6"/>
        <v>0</v>
      </c>
      <c r="N73">
        <f t="shared" si="7"/>
        <v>0</v>
      </c>
    </row>
    <row r="74" spans="1:14" x14ac:dyDescent="0.3">
      <c r="A74" s="1">
        <v>6</v>
      </c>
      <c r="B74" t="s">
        <v>111</v>
      </c>
      <c r="C74" t="s">
        <v>2593</v>
      </c>
      <c r="I74" t="str">
        <f t="shared" si="2"/>
        <v>N/A</v>
      </c>
      <c r="J74" t="str">
        <f t="shared" si="3"/>
        <v>1.28</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3284</v>
      </c>
      <c r="I81" t="str">
        <f t="shared" si="2"/>
        <v>N/A</v>
      </c>
      <c r="J81">
        <f t="shared" si="3"/>
        <v>3.0200000000000001E-2</v>
      </c>
      <c r="K81">
        <f t="shared" si="4"/>
        <v>0</v>
      </c>
      <c r="L81">
        <f t="shared" si="5"/>
        <v>0</v>
      </c>
      <c r="M81">
        <f t="shared" si="6"/>
        <v>0</v>
      </c>
      <c r="N81">
        <f t="shared" si="7"/>
        <v>0</v>
      </c>
    </row>
    <row r="82" spans="1:14" x14ac:dyDescent="0.3">
      <c r="A82" s="1">
        <v>1</v>
      </c>
      <c r="B82" t="s">
        <v>121</v>
      </c>
      <c r="C82" t="s">
        <v>3285</v>
      </c>
      <c r="I82" t="str">
        <f t="shared" si="2"/>
        <v>N/A</v>
      </c>
      <c r="J82">
        <f t="shared" si="3"/>
        <v>4.1700000000000001E-2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3286</v>
      </c>
      <c r="I84" t="str">
        <f t="shared" si="2"/>
        <v>N/A</v>
      </c>
      <c r="J84">
        <f t="shared" si="3"/>
        <v>2.9700000000000004E-2</v>
      </c>
      <c r="K84">
        <f t="shared" si="4"/>
        <v>0</v>
      </c>
      <c r="L84">
        <f t="shared" si="5"/>
        <v>0</v>
      </c>
      <c r="M84">
        <f t="shared" si="6"/>
        <v>0</v>
      </c>
      <c r="N84">
        <f t="shared" si="7"/>
        <v>0</v>
      </c>
    </row>
    <row r="85" spans="1:14" x14ac:dyDescent="0.3">
      <c r="A85" s="1">
        <v>1</v>
      </c>
      <c r="B85" t="s">
        <v>124</v>
      </c>
      <c r="C85" t="s">
        <v>3287</v>
      </c>
      <c r="I85" t="str">
        <f t="shared" si="2"/>
        <v>N/A</v>
      </c>
      <c r="J85">
        <f t="shared" si="3"/>
        <v>8.1000000000000003E-2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3288</v>
      </c>
      <c r="I87" t="str">
        <f t="shared" si="2"/>
        <v>N/A</v>
      </c>
      <c r="J87">
        <f t="shared" si="3"/>
        <v>14380000000</v>
      </c>
      <c r="K87">
        <f t="shared" si="4"/>
        <v>0</v>
      </c>
      <c r="L87">
        <f t="shared" si="5"/>
        <v>0</v>
      </c>
      <c r="M87">
        <f t="shared" si="6"/>
        <v>0</v>
      </c>
      <c r="N87">
        <f t="shared" si="7"/>
        <v>0</v>
      </c>
    </row>
    <row r="88" spans="1:14" x14ac:dyDescent="0.3">
      <c r="A88" s="1">
        <v>1</v>
      </c>
      <c r="B88" t="s">
        <v>128</v>
      </c>
      <c r="C88" t="s">
        <v>3289</v>
      </c>
      <c r="I88" t="str">
        <f t="shared" si="2"/>
        <v>N/A</v>
      </c>
      <c r="J88" t="str">
        <f t="shared" si="3"/>
        <v>101.87</v>
      </c>
      <c r="K88">
        <f t="shared" si="4"/>
        <v>0</v>
      </c>
      <c r="L88">
        <f t="shared" si="5"/>
        <v>0</v>
      </c>
      <c r="M88">
        <f t="shared" si="6"/>
        <v>0</v>
      </c>
      <c r="N88">
        <f t="shared" si="7"/>
        <v>0</v>
      </c>
    </row>
    <row r="89" spans="1:14" x14ac:dyDescent="0.3">
      <c r="A89" s="1">
        <v>2</v>
      </c>
      <c r="B89" t="s">
        <v>130</v>
      </c>
      <c r="C89" t="s">
        <v>3290</v>
      </c>
      <c r="I89" t="str">
        <f t="shared" si="2"/>
        <v>N/A</v>
      </c>
      <c r="J89">
        <f t="shared" si="3"/>
        <v>8.5999999999999993E-2</v>
      </c>
      <c r="K89">
        <f t="shared" si="4"/>
        <v>0</v>
      </c>
      <c r="L89">
        <f t="shared" si="5"/>
        <v>0</v>
      </c>
      <c r="M89">
        <f t="shared" si="6"/>
        <v>0</v>
      </c>
      <c r="N89">
        <f t="shared" si="7"/>
        <v>0</v>
      </c>
    </row>
    <row r="90" spans="1:14" x14ac:dyDescent="0.3">
      <c r="A90" s="1">
        <v>3</v>
      </c>
      <c r="B90" t="s">
        <v>132</v>
      </c>
      <c r="C90" t="s">
        <v>3291</v>
      </c>
      <c r="I90" t="str">
        <f t="shared" si="2"/>
        <v>N/A</v>
      </c>
      <c r="J90">
        <f t="shared" si="3"/>
        <v>2370000000</v>
      </c>
      <c r="K90">
        <f t="shared" si="4"/>
        <v>0</v>
      </c>
      <c r="L90">
        <f t="shared" si="5"/>
        <v>0</v>
      </c>
      <c r="M90">
        <f t="shared" si="6"/>
        <v>0</v>
      </c>
      <c r="N90">
        <f t="shared" si="7"/>
        <v>0</v>
      </c>
    </row>
    <row r="91" spans="1:14" x14ac:dyDescent="0.3">
      <c r="A91" s="1">
        <v>4</v>
      </c>
      <c r="B91" t="s">
        <v>134</v>
      </c>
      <c r="C91" t="s">
        <v>1216</v>
      </c>
      <c r="I91" t="str">
        <f t="shared" si="2"/>
        <v>N/A</v>
      </c>
      <c r="J91">
        <f t="shared" si="3"/>
        <v>1120000000</v>
      </c>
      <c r="K91">
        <f t="shared" si="4"/>
        <v>0</v>
      </c>
      <c r="L91">
        <f t="shared" si="5"/>
        <v>0</v>
      </c>
      <c r="M91">
        <f t="shared" si="6"/>
        <v>0</v>
      </c>
      <c r="N91">
        <f t="shared" si="7"/>
        <v>0</v>
      </c>
    </row>
    <row r="92" spans="1:14" x14ac:dyDescent="0.3">
      <c r="A92" s="1">
        <v>5</v>
      </c>
      <c r="B92" t="s">
        <v>136</v>
      </c>
      <c r="C92" t="s">
        <v>3292</v>
      </c>
      <c r="I92" t="str">
        <f t="shared" si="2"/>
        <v>N/A</v>
      </c>
      <c r="J92">
        <f t="shared" si="3"/>
        <v>434000000</v>
      </c>
      <c r="K92">
        <f t="shared" si="4"/>
        <v>0</v>
      </c>
      <c r="L92">
        <f t="shared" si="5"/>
        <v>0</v>
      </c>
      <c r="M92">
        <f t="shared" si="6"/>
        <v>0</v>
      </c>
      <c r="N92">
        <f t="shared" si="7"/>
        <v>0</v>
      </c>
    </row>
    <row r="93" spans="1:14" x14ac:dyDescent="0.3">
      <c r="A93" s="1">
        <v>6</v>
      </c>
      <c r="B93" t="s">
        <v>138</v>
      </c>
      <c r="C93" t="s">
        <v>3247</v>
      </c>
      <c r="I93" t="str">
        <f t="shared" si="2"/>
        <v>N/A</v>
      </c>
      <c r="J93" t="str">
        <f t="shared" si="3"/>
        <v>3.08</v>
      </c>
      <c r="K93">
        <f t="shared" si="4"/>
        <v>0</v>
      </c>
      <c r="L93">
        <f t="shared" si="5"/>
        <v>0</v>
      </c>
      <c r="M93">
        <f t="shared" si="6"/>
        <v>0</v>
      </c>
      <c r="N93">
        <f t="shared" si="7"/>
        <v>0</v>
      </c>
    </row>
    <row r="94" spans="1:14" x14ac:dyDescent="0.3">
      <c r="A94" s="1">
        <v>7</v>
      </c>
      <c r="B94" t="s">
        <v>139</v>
      </c>
      <c r="C94" t="s">
        <v>3293</v>
      </c>
      <c r="I94" t="str">
        <f t="shared" si="2"/>
        <v>N/A</v>
      </c>
      <c r="J94">
        <f t="shared" si="3"/>
        <v>0.24600000000000002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3294</v>
      </c>
      <c r="I96" t="str">
        <f t="shared" si="2"/>
        <v>N/A</v>
      </c>
      <c r="J96">
        <f t="shared" si="3"/>
        <v>178000000</v>
      </c>
      <c r="K96">
        <f t="shared" si="4"/>
        <v>0</v>
      </c>
      <c r="L96">
        <f t="shared" si="5"/>
        <v>0</v>
      </c>
      <c r="M96">
        <f t="shared" si="6"/>
        <v>0</v>
      </c>
      <c r="N96">
        <f t="shared" si="7"/>
        <v>0</v>
      </c>
    </row>
    <row r="97" spans="1:14" x14ac:dyDescent="0.3">
      <c r="A97" s="1">
        <v>1</v>
      </c>
      <c r="B97" t="s">
        <v>142</v>
      </c>
      <c r="C97" t="s">
        <v>505</v>
      </c>
      <c r="I97" t="str">
        <f t="shared" si="2"/>
        <v>N/A</v>
      </c>
      <c r="J97" t="str">
        <f t="shared" si="3"/>
        <v>1.26</v>
      </c>
      <c r="K97">
        <f t="shared" si="4"/>
        <v>0</v>
      </c>
      <c r="L97">
        <f t="shared" si="5"/>
        <v>0</v>
      </c>
      <c r="M97">
        <f t="shared" si="6"/>
        <v>0</v>
      </c>
      <c r="N97">
        <f t="shared" si="7"/>
        <v>0</v>
      </c>
    </row>
    <row r="98" spans="1:14" x14ac:dyDescent="0.3">
      <c r="A98" s="1">
        <v>2</v>
      </c>
      <c r="B98" t="s">
        <v>144</v>
      </c>
      <c r="C98" t="s">
        <v>3255</v>
      </c>
      <c r="I98" t="str">
        <f t="shared" si="2"/>
        <v>N/A</v>
      </c>
      <c r="J98">
        <f t="shared" si="3"/>
        <v>3490000000</v>
      </c>
      <c r="K98">
        <f t="shared" si="4"/>
        <v>0</v>
      </c>
      <c r="L98">
        <f t="shared" si="5"/>
        <v>0</v>
      </c>
      <c r="M98">
        <f t="shared" si="6"/>
        <v>0</v>
      </c>
      <c r="N98">
        <f t="shared" si="7"/>
        <v>0</v>
      </c>
    </row>
    <row r="99" spans="1:14" x14ac:dyDescent="0.3">
      <c r="A99" s="1">
        <v>3</v>
      </c>
      <c r="B99" t="s">
        <v>146</v>
      </c>
      <c r="C99" t="s">
        <v>3295</v>
      </c>
      <c r="I99" t="str">
        <f t="shared" si="2"/>
        <v>N/A</v>
      </c>
      <c r="J99" t="str">
        <f t="shared" si="3"/>
        <v>62.07</v>
      </c>
      <c r="K99">
        <f t="shared" si="4"/>
        <v>0</v>
      </c>
      <c r="L99">
        <f t="shared" si="5"/>
        <v>0</v>
      </c>
      <c r="M99">
        <f t="shared" si="6"/>
        <v>0</v>
      </c>
      <c r="N99">
        <f t="shared" si="7"/>
        <v>0</v>
      </c>
    </row>
    <row r="100" spans="1:14" x14ac:dyDescent="0.3">
      <c r="A100" s="1">
        <v>4</v>
      </c>
      <c r="B100" t="s">
        <v>148</v>
      </c>
      <c r="C100" t="s">
        <v>2677</v>
      </c>
      <c r="I100" t="str">
        <f t="shared" si="2"/>
        <v>N/A</v>
      </c>
      <c r="J100" t="str">
        <f t="shared" si="3"/>
        <v>0.84</v>
      </c>
      <c r="K100">
        <f t="shared" si="4"/>
        <v>0</v>
      </c>
      <c r="L100">
        <f t="shared" si="5"/>
        <v>0</v>
      </c>
      <c r="M100">
        <f t="shared" si="6"/>
        <v>0</v>
      </c>
      <c r="N100">
        <f t="shared" si="7"/>
        <v>0</v>
      </c>
    </row>
    <row r="101" spans="1:14" x14ac:dyDescent="0.3">
      <c r="A101" s="1">
        <v>5</v>
      </c>
      <c r="B101" t="s">
        <v>149</v>
      </c>
      <c r="C101" t="s">
        <v>3296</v>
      </c>
      <c r="I101" t="str">
        <f t="shared" si="2"/>
        <v>N/A</v>
      </c>
      <c r="J101" t="str">
        <f t="shared" si="3"/>
        <v>39.66</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3297</v>
      </c>
      <c r="I103" t="str">
        <f t="shared" si="2"/>
        <v>N/A</v>
      </c>
      <c r="J103">
        <f t="shared" si="3"/>
        <v>880000000</v>
      </c>
      <c r="K103">
        <f t="shared" si="4"/>
        <v>0</v>
      </c>
      <c r="L103">
        <f t="shared" si="5"/>
        <v>0</v>
      </c>
      <c r="M103">
        <f t="shared" si="6"/>
        <v>0</v>
      </c>
      <c r="N103">
        <f t="shared" si="7"/>
        <v>0</v>
      </c>
    </row>
    <row r="104" spans="1:14" x14ac:dyDescent="0.3">
      <c r="A104" s="1">
        <v>1</v>
      </c>
      <c r="B104" t="s">
        <v>152</v>
      </c>
      <c r="C104" t="s">
        <v>3298</v>
      </c>
      <c r="I104" t="str">
        <f t="shared" si="2"/>
        <v>N/A</v>
      </c>
      <c r="J104">
        <f t="shared" si="3"/>
        <v>472120000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I106" t="str">
        <f t="shared" si="2"/>
        <v>N/A</v>
      </c>
      <c r="J106">
        <f t="shared" si="3"/>
        <v>0</v>
      </c>
      <c r="K106">
        <f t="shared" si="4"/>
        <v>0</v>
      </c>
      <c r="L106">
        <f t="shared" si="5"/>
        <v>0</v>
      </c>
      <c r="M106">
        <f t="shared" si="6"/>
        <v>0</v>
      </c>
      <c r="N106">
        <f t="shared" si="7"/>
        <v>0</v>
      </c>
    </row>
    <row r="107" spans="1:14" x14ac:dyDescent="0.3">
      <c r="A107" s="1">
        <v>1</v>
      </c>
      <c r="B107" t="s">
        <v>153</v>
      </c>
      <c r="C107" t="s">
        <v>3299</v>
      </c>
      <c r="I107" t="str">
        <f t="shared" si="2"/>
        <v>N/A</v>
      </c>
      <c r="J107">
        <f t="shared" si="3"/>
        <v>0.1201</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3300</v>
      </c>
      <c r="I109" t="str">
        <f t="shared" si="2"/>
        <v>N/A</v>
      </c>
      <c r="J109" t="str">
        <f t="shared" si="3"/>
        <v>54.00</v>
      </c>
      <c r="K109">
        <f t="shared" si="4"/>
        <v>0</v>
      </c>
      <c r="L109">
        <f t="shared" si="5"/>
        <v>0</v>
      </c>
      <c r="M109">
        <f t="shared" si="6"/>
        <v>0</v>
      </c>
      <c r="N109">
        <f t="shared" si="7"/>
        <v>0</v>
      </c>
    </row>
    <row r="110" spans="1:14" x14ac:dyDescent="0.3">
      <c r="A110" s="1">
        <v>4</v>
      </c>
      <c r="B110" t="s">
        <v>159</v>
      </c>
      <c r="C110" t="s">
        <v>1997</v>
      </c>
      <c r="I110" t="str">
        <f t="shared" si="2"/>
        <v>N/A</v>
      </c>
      <c r="J110" t="str">
        <f t="shared" si="3"/>
        <v>43.00</v>
      </c>
      <c r="K110">
        <f t="shared" si="4"/>
        <v>0</v>
      </c>
      <c r="L110">
        <f t="shared" si="5"/>
        <v>0</v>
      </c>
      <c r="M110">
        <f t="shared" si="6"/>
        <v>0</v>
      </c>
      <c r="N110">
        <f t="shared" si="7"/>
        <v>0</v>
      </c>
    </row>
    <row r="111" spans="1:14" x14ac:dyDescent="0.3">
      <c r="A111" s="1">
        <v>5</v>
      </c>
      <c r="B111" t="s">
        <v>161</v>
      </c>
      <c r="C111" t="s">
        <v>3301</v>
      </c>
      <c r="I111" t="str">
        <f t="shared" si="2"/>
        <v>N/A</v>
      </c>
      <c r="J111" t="str">
        <f t="shared" si="3"/>
        <v>51.13</v>
      </c>
      <c r="K111">
        <f t="shared" si="4"/>
        <v>0</v>
      </c>
      <c r="L111">
        <f t="shared" si="5"/>
        <v>0</v>
      </c>
      <c r="M111">
        <f t="shared" si="6"/>
        <v>0</v>
      </c>
      <c r="N111">
        <f t="shared" si="7"/>
        <v>0</v>
      </c>
    </row>
    <row r="112" spans="1:14" x14ac:dyDescent="0.3">
      <c r="A112" s="1">
        <v>6</v>
      </c>
      <c r="B112" t="s">
        <v>163</v>
      </c>
      <c r="C112" t="s">
        <v>3302</v>
      </c>
      <c r="I112" t="str">
        <f t="shared" si="2"/>
        <v>N/A</v>
      </c>
      <c r="J112" t="str">
        <f t="shared" si="3"/>
        <v>48.87</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3303</v>
      </c>
      <c r="I114" t="str">
        <f t="shared" si="2"/>
        <v>N/A</v>
      </c>
      <c r="J114" t="str">
        <f t="shared" si="3"/>
        <v>799.86k</v>
      </c>
      <c r="K114">
        <f t="shared" si="4"/>
        <v>0</v>
      </c>
      <c r="L114">
        <f t="shared" si="5"/>
        <v>0</v>
      </c>
      <c r="M114">
        <f t="shared" si="6"/>
        <v>0</v>
      </c>
      <c r="N114">
        <f t="shared" si="7"/>
        <v>0</v>
      </c>
    </row>
    <row r="115" spans="1:14" x14ac:dyDescent="0.3">
      <c r="A115" s="1">
        <v>1</v>
      </c>
      <c r="B115" t="s">
        <v>167</v>
      </c>
      <c r="C115" t="s">
        <v>3304</v>
      </c>
      <c r="I115" t="str">
        <f t="shared" si="2"/>
        <v>N/A</v>
      </c>
      <c r="J115" t="str">
        <f t="shared" si="3"/>
        <v>152.56k</v>
      </c>
      <c r="K115">
        <f t="shared" si="4"/>
        <v>0</v>
      </c>
      <c r="L115">
        <f t="shared" si="5"/>
        <v>0</v>
      </c>
      <c r="M115">
        <f t="shared" si="6"/>
        <v>0</v>
      </c>
      <c r="N115">
        <f t="shared" si="7"/>
        <v>0</v>
      </c>
    </row>
    <row r="116" spans="1:14" x14ac:dyDescent="0.3">
      <c r="A116" s="1">
        <v>2</v>
      </c>
      <c r="B116" t="s">
        <v>169</v>
      </c>
      <c r="C116" t="s">
        <v>3305</v>
      </c>
      <c r="I116" t="str">
        <f t="shared" si="2"/>
        <v>N/A</v>
      </c>
      <c r="J116">
        <f t="shared" si="3"/>
        <v>141160000</v>
      </c>
      <c r="K116">
        <f t="shared" si="4"/>
        <v>0</v>
      </c>
      <c r="L116">
        <f t="shared" si="5"/>
        <v>0</v>
      </c>
      <c r="M116">
        <f t="shared" si="6"/>
        <v>0</v>
      </c>
      <c r="N116">
        <f t="shared" si="7"/>
        <v>0</v>
      </c>
    </row>
    <row r="117" spans="1:14" x14ac:dyDescent="0.3">
      <c r="A117" s="1">
        <v>3</v>
      </c>
      <c r="B117" t="s">
        <v>171</v>
      </c>
      <c r="C117" t="s">
        <v>3306</v>
      </c>
      <c r="I117" t="str">
        <f t="shared" si="2"/>
        <v>N/A</v>
      </c>
      <c r="J117">
        <f t="shared" si="3"/>
        <v>75110000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I126" t="str">
        <f t="shared" si="8"/>
        <v>N/A</v>
      </c>
      <c r="J126">
        <f t="shared" si="9"/>
        <v>0</v>
      </c>
      <c r="K126">
        <f t="shared" si="10"/>
        <v>0</v>
      </c>
      <c r="L126">
        <f t="shared" si="11"/>
        <v>0</v>
      </c>
      <c r="M126">
        <f t="shared" si="12"/>
        <v>0</v>
      </c>
      <c r="N126">
        <f t="shared" si="13"/>
        <v>0</v>
      </c>
    </row>
    <row r="127" spans="1:14" x14ac:dyDescent="0.3">
      <c r="A127" s="1">
        <v>2</v>
      </c>
      <c r="B127" t="s">
        <v>181</v>
      </c>
      <c r="C127" t="s">
        <v>2205</v>
      </c>
      <c r="I127" t="str">
        <f t="shared" si="8"/>
        <v>N/A</v>
      </c>
      <c r="J127" t="str">
        <f t="shared" si="9"/>
        <v>0.90</v>
      </c>
      <c r="K127">
        <f t="shared" si="10"/>
        <v>0</v>
      </c>
      <c r="L127">
        <f t="shared" si="11"/>
        <v>0</v>
      </c>
      <c r="M127">
        <f t="shared" si="12"/>
        <v>0</v>
      </c>
      <c r="N127">
        <f t="shared" si="13"/>
        <v>0</v>
      </c>
    </row>
    <row r="128" spans="1:14" x14ac:dyDescent="0.3">
      <c r="A128" s="1">
        <v>3</v>
      </c>
      <c r="B128" t="s">
        <v>183</v>
      </c>
      <c r="C128" t="s">
        <v>3307</v>
      </c>
      <c r="I128" t="str">
        <f t="shared" si="8"/>
        <v>N/A</v>
      </c>
      <c r="J128">
        <f t="shared" si="9"/>
        <v>1.7399999999999999E-2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I132" t="str">
        <f t="shared" si="8"/>
        <v>N/A</v>
      </c>
      <c r="J132">
        <f t="shared" si="9"/>
        <v>0</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3308</v>
      </c>
      <c r="C138" t="s">
        <v>3309</v>
      </c>
      <c r="D138" t="s">
        <v>3310</v>
      </c>
      <c r="F138">
        <v>65</v>
      </c>
      <c r="I138" t="str">
        <f t="shared" si="8"/>
        <v>N/A</v>
      </c>
      <c r="J138" t="str">
        <f t="shared" si="9"/>
        <v>Chief Exec. Officer, Pres and Head of Capio Nordic</v>
      </c>
      <c r="K138">
        <f t="shared" si="10"/>
        <v>6700000</v>
      </c>
      <c r="L138">
        <f t="shared" si="11"/>
        <v>0</v>
      </c>
      <c r="M138">
        <f t="shared" si="12"/>
        <v>65</v>
      </c>
      <c r="N138">
        <f t="shared" si="13"/>
        <v>0</v>
      </c>
    </row>
    <row r="139" spans="1:14" x14ac:dyDescent="0.3">
      <c r="A139" s="1">
        <v>1</v>
      </c>
      <c r="B139" t="s">
        <v>3311</v>
      </c>
      <c r="C139" t="s">
        <v>199</v>
      </c>
      <c r="F139">
        <v>56</v>
      </c>
      <c r="I139" t="str">
        <f t="shared" si="8"/>
        <v>N/A</v>
      </c>
      <c r="J139" t="str">
        <f t="shared" si="9"/>
        <v>Chief Financial Officer</v>
      </c>
      <c r="K139">
        <f t="shared" si="10"/>
        <v>0</v>
      </c>
      <c r="L139">
        <f t="shared" si="11"/>
        <v>0</v>
      </c>
      <c r="M139">
        <f t="shared" si="12"/>
        <v>56</v>
      </c>
      <c r="N139">
        <f t="shared" si="13"/>
        <v>0</v>
      </c>
    </row>
    <row r="140" spans="1:14" x14ac:dyDescent="0.3">
      <c r="A140" s="1">
        <v>2</v>
      </c>
      <c r="B140" t="s">
        <v>3312</v>
      </c>
      <c r="C140" t="s">
        <v>3313</v>
      </c>
      <c r="I140" t="str">
        <f t="shared" si="8"/>
        <v>N/A</v>
      </c>
      <c r="J140" t="str">
        <f t="shared" si="9"/>
        <v>Investor Relation Mang.</v>
      </c>
      <c r="K140">
        <f t="shared" si="10"/>
        <v>0</v>
      </c>
      <c r="L140">
        <f t="shared" si="11"/>
        <v>0</v>
      </c>
      <c r="M140">
        <f t="shared" si="12"/>
        <v>0</v>
      </c>
      <c r="N140">
        <f t="shared" si="13"/>
        <v>0</v>
      </c>
    </row>
    <row r="141" spans="1:14" x14ac:dyDescent="0.3">
      <c r="A141" s="1">
        <v>3</v>
      </c>
      <c r="B141" t="s">
        <v>3314</v>
      </c>
      <c r="C141" t="s">
        <v>3315</v>
      </c>
      <c r="F141">
        <v>53</v>
      </c>
      <c r="I141" t="str">
        <f t="shared" si="8"/>
        <v>N/A</v>
      </c>
      <c r="J141" t="str">
        <f t="shared" si="9"/>
        <v>Sr. VP of Group Communication &amp; Public Affairs</v>
      </c>
      <c r="K141">
        <f t="shared" si="10"/>
        <v>0</v>
      </c>
      <c r="L141">
        <f t="shared" si="11"/>
        <v>0</v>
      </c>
      <c r="M141">
        <f t="shared" si="12"/>
        <v>53</v>
      </c>
      <c r="N141">
        <f t="shared" si="13"/>
        <v>0</v>
      </c>
    </row>
    <row r="142" spans="1:14" x14ac:dyDescent="0.3">
      <c r="A142" s="1">
        <v>4</v>
      </c>
      <c r="B142" t="s">
        <v>3316</v>
      </c>
      <c r="C142" t="s">
        <v>3317</v>
      </c>
      <c r="F142">
        <v>64</v>
      </c>
      <c r="I142" t="str">
        <f t="shared" si="8"/>
        <v>N/A</v>
      </c>
      <c r="J142" t="str">
        <f t="shared" si="9"/>
        <v>Chief Medical Officer</v>
      </c>
      <c r="K142">
        <f t="shared" si="10"/>
        <v>0</v>
      </c>
      <c r="L142">
        <f t="shared" si="11"/>
        <v>0</v>
      </c>
      <c r="M142">
        <f t="shared" si="12"/>
        <v>64</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topLeftCell="B1" workbookViewId="0"/>
  </sheetViews>
  <sheetFormatPr defaultRowHeight="14.4" x14ac:dyDescent="0.3"/>
  <cols>
    <col min="1" max="1" width="0" hidden="1" customWidth="1"/>
    <col min="2" max="7" width="20.6640625" customWidth="1"/>
  </cols>
  <sheetData>
    <row r="1" spans="1:11" x14ac:dyDescent="0.3">
      <c r="B1" t="s">
        <v>0</v>
      </c>
      <c r="C1" t="s">
        <v>3318</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Cargotec</v>
      </c>
    </row>
    <row r="2" spans="1:11" x14ac:dyDescent="0.3">
      <c r="B2" t="s">
        <v>2</v>
      </c>
      <c r="C2" t="s">
        <v>3319</v>
      </c>
      <c r="K2" t="str">
        <f>LEFT(C1,FIND("(",C1) - 2)</f>
        <v>Cargotec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$57.25, down .17% after opening slightly below yesterday's close</v>
      </c>
    </row>
    <row r="5" spans="1:11" x14ac:dyDescent="0.3">
      <c r="K5" t="str">
        <f>"The one year target estimate for " &amp; D1 &amp; " is " &amp; TEXT(C23,"$####.00")</f>
        <v>The one year target estimate for Cargotec is $59.20</v>
      </c>
    </row>
    <row r="6" spans="1:11" x14ac:dyDescent="0.3">
      <c r="K6" t="str">
        <f>" which would be " &amp; IF(OR(LEFT(ABS((C23-C2)/C2*100),1)="8",LEFT(ABS((C23-C2)/C2*100),2)="18"), "an ", "a ")  &amp;TEXT(ABS((C23-C2)/C2),"####.00%")&amp;IF((C23-C2)&gt;0," increase over"," decrease from")&amp;" the current price"</f>
        <v xml:space="preserve"> which would be a 3.41% increase over the current price</v>
      </c>
    </row>
    <row r="7" spans="1:11" x14ac:dyDescent="0.3">
      <c r="A7" s="1">
        <v>0</v>
      </c>
      <c r="B7" t="s">
        <v>5</v>
      </c>
      <c r="C7" t="s">
        <v>3320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4.% from last quarter based on the average of 7 analyst estimates (Yahoo Finance)</v>
      </c>
    </row>
    <row r="8" spans="1:11" x14ac:dyDescent="0.3">
      <c r="A8" s="1">
        <v>1</v>
      </c>
      <c r="B8" t="s">
        <v>7</v>
      </c>
      <c r="C8" t="s">
        <v>3321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3322</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3323</v>
      </c>
      <c r="K10" t="str">
        <f>IF(F48=F52,"",IF(F48&gt;F52, "EPS estimates have increased by " &amp; TEXT(F48-F52,"$0.00") &amp; " in the 2 months leading up to the earnings report", "EPS estimates have decreased by " &amp; TEXT(ABS(F48-F52),"$0.00") &amp; " in the 2 months leading up to the earnings report"))</f>
        <v>EPS estimates have increased by $0.20 in the 2 months leading up to the earnings report</v>
      </c>
    </row>
    <row r="11" spans="1:11" x14ac:dyDescent="0.3">
      <c r="A11" s="1">
        <v>4</v>
      </c>
      <c r="B11" t="s">
        <v>13</v>
      </c>
      <c r="C11" t="s">
        <v>3324</v>
      </c>
      <c r="K11" t="str">
        <f>K42</f>
        <v>No positive trends</v>
      </c>
    </row>
    <row r="12" spans="1:11" x14ac:dyDescent="0.3">
      <c r="A12" s="1">
        <v>5</v>
      </c>
      <c r="B12" t="s">
        <v>15</v>
      </c>
      <c r="C12" t="s">
        <v>3325</v>
      </c>
      <c r="D12" t="str">
        <f>LEFT(C12,FIND("-",C12)-2)</f>
        <v>34.10</v>
      </c>
      <c r="E12" t="str">
        <f>TRIM(RIGHT(C12,FIND("-",C12)-1))</f>
        <v>59.25</v>
      </c>
    </row>
    <row r="13" spans="1:11" x14ac:dyDescent="0.3">
      <c r="A13" s="1">
        <v>6</v>
      </c>
      <c r="B13" t="s">
        <v>17</v>
      </c>
      <c r="C13" t="s">
        <v>3326</v>
      </c>
    </row>
    <row r="14" spans="1:11" x14ac:dyDescent="0.3">
      <c r="A14" s="1">
        <v>7</v>
      </c>
      <c r="B14" t="s">
        <v>19</v>
      </c>
      <c r="C14" t="s">
        <v>3327</v>
      </c>
    </row>
    <row r="16" spans="1:11" x14ac:dyDescent="0.3">
      <c r="A16" s="1">
        <v>0</v>
      </c>
      <c r="B16" t="s">
        <v>21</v>
      </c>
      <c r="C16" t="s">
        <v>3328</v>
      </c>
    </row>
    <row r="17" spans="1:13" x14ac:dyDescent="0.3">
      <c r="A17" s="1">
        <v>1</v>
      </c>
      <c r="B17" t="s">
        <v>23</v>
      </c>
      <c r="C17" t="s">
        <v>1270</v>
      </c>
      <c r="K17" t="str">
        <f>K2 &amp; K3 &amp; ". " &amp; K4 &amp; ". " &amp; K5 &amp; K6 &amp; ". " &amp; K7 &amp; ". " &amp; K8 &amp; ". " &amp; K9 &amp; "."</f>
        <v>Cargotec Corporation is scheduled to report earnings on Jul 20, 2017. The stock is currently trading at $57.25, down .17% after opening slightly below yesterday's close. The one year target estimate for Cargotec is $59.20 which would be a 3.41% increase over the current price. Earnings are expected to decrease by 4.% from last quarter based on the average of 7 analyst estimates (Yahoo Finance). The stock is trading in the high end of its 52-week range. Over the last 4 quarters, we've seen a positive earnings surprise 3 times, and a negative earnings surprise 1 time.</v>
      </c>
    </row>
    <row r="18" spans="1:13" x14ac:dyDescent="0.3">
      <c r="A18" s="1">
        <v>2</v>
      </c>
      <c r="B18" t="s">
        <v>24</v>
      </c>
      <c r="C18" t="s">
        <v>3329</v>
      </c>
    </row>
    <row r="19" spans="1:13" x14ac:dyDescent="0.3">
      <c r="A19" s="1">
        <v>3</v>
      </c>
      <c r="B19" t="s">
        <v>26</v>
      </c>
      <c r="C19" t="s">
        <v>3330</v>
      </c>
    </row>
    <row r="20" spans="1:13" x14ac:dyDescent="0.3">
      <c r="A20" s="1">
        <v>4</v>
      </c>
      <c r="B20" t="s">
        <v>28</v>
      </c>
      <c r="C20" t="s">
        <v>1203</v>
      </c>
    </row>
    <row r="21" spans="1:13" x14ac:dyDescent="0.3">
      <c r="A21" s="1">
        <v>5</v>
      </c>
      <c r="B21" t="s">
        <v>30</v>
      </c>
      <c r="C21" t="s">
        <v>1063</v>
      </c>
    </row>
    <row r="22" spans="1:13" x14ac:dyDescent="0.3">
      <c r="A22" s="1">
        <v>6</v>
      </c>
      <c r="B22" t="s">
        <v>32</v>
      </c>
      <c r="C22" t="s">
        <v>3331</v>
      </c>
      <c r="J22">
        <f>IF(K22 &lt;&gt; "",1, 0)</f>
        <v>0</v>
      </c>
      <c r="K22" t="str">
        <f>IF(I145="pos_trend","Revenue","")</f>
        <v/>
      </c>
      <c r="L22" t="str">
        <f t="shared" ref="L22:L38" si="0">IF(EXACT(K22,UPPER(K22)),K22,LOWER(K22))</f>
        <v/>
      </c>
      <c r="M22" t="str">
        <f>L22</f>
        <v/>
      </c>
    </row>
    <row r="23" spans="1:13" x14ac:dyDescent="0.3">
      <c r="A23" s="1">
        <v>7</v>
      </c>
      <c r="B23" t="s">
        <v>33</v>
      </c>
      <c r="C23" t="s">
        <v>3332</v>
      </c>
      <c r="J23">
        <f>IF(K23 &lt;&gt; "",2, 0)</f>
        <v>0</v>
      </c>
      <c r="K23" t="str">
        <f>IF(I146="pos_trend",B146,"")</f>
        <v/>
      </c>
      <c r="L23" t="str">
        <f t="shared" si="0"/>
        <v/>
      </c>
      <c r="M23" t="str">
        <f t="shared" ref="M23:M39" si="1">IF(L23&lt;&gt;"", M22 &amp; ", " &amp; L23,M22)</f>
        <v/>
      </c>
    </row>
    <row r="24" spans="1:13" x14ac:dyDescent="0.3">
      <c r="J24">
        <f>IF(K24 &lt;&gt; "",3, 0)</f>
        <v>0</v>
      </c>
      <c r="K24" t="str">
        <f>IF(I153="pos_trend",B153,"")</f>
        <v/>
      </c>
      <c r="L24" t="str">
        <f t="shared" si="0"/>
        <v/>
      </c>
      <c r="M24" t="str">
        <f t="shared" si="1"/>
        <v/>
      </c>
    </row>
    <row r="25" spans="1:13" x14ac:dyDescent="0.3">
      <c r="J25">
        <f>IF(K25 &lt;&gt; "",4, 0)</f>
        <v>0</v>
      </c>
      <c r="K25" t="str">
        <f>IF(I154="pos_trend",B154,"")</f>
        <v/>
      </c>
      <c r="L25" t="str">
        <f t="shared" si="0"/>
        <v/>
      </c>
      <c r="M25" t="str">
        <f t="shared" si="1"/>
        <v/>
      </c>
    </row>
    <row r="26" spans="1:13" x14ac:dyDescent="0.3">
      <c r="B26" s="1" t="s">
        <v>35</v>
      </c>
      <c r="C26" s="1" t="s">
        <v>36</v>
      </c>
      <c r="D26" s="1" t="s">
        <v>37</v>
      </c>
      <c r="E26" s="1" t="s">
        <v>38</v>
      </c>
      <c r="F26" s="1" t="s">
        <v>39</v>
      </c>
      <c r="J26">
        <f>IF(K26 &lt;&gt; "",5, 0)</f>
        <v>0</v>
      </c>
      <c r="K26" t="str">
        <f>IF(I155="pos_trend",B155,"")</f>
        <v/>
      </c>
      <c r="L26" t="str">
        <f t="shared" si="0"/>
        <v/>
      </c>
      <c r="M26" t="str">
        <f t="shared" si="1"/>
        <v/>
      </c>
    </row>
    <row r="27" spans="1:13" x14ac:dyDescent="0.3">
      <c r="A27" s="1">
        <v>0</v>
      </c>
      <c r="B27" t="s">
        <v>40</v>
      </c>
      <c r="C27">
        <v>7</v>
      </c>
      <c r="D27">
        <v>5</v>
      </c>
      <c r="E27">
        <v>9</v>
      </c>
      <c r="F27">
        <v>10</v>
      </c>
      <c r="J27">
        <f>IF(K27 &lt;&gt; "",6, 0)</f>
        <v>0</v>
      </c>
      <c r="K27" t="str">
        <f>IF(I172="pos_trend",B172,"")</f>
        <v/>
      </c>
      <c r="L27" t="str">
        <f t="shared" si="0"/>
        <v/>
      </c>
      <c r="M27" t="str">
        <f t="shared" si="1"/>
        <v/>
      </c>
    </row>
    <row r="28" spans="1:13" x14ac:dyDescent="0.3">
      <c r="A28" s="1">
        <v>1</v>
      </c>
      <c r="B28" t="s">
        <v>41</v>
      </c>
      <c r="C28">
        <v>0.75</v>
      </c>
      <c r="D28">
        <v>0.72</v>
      </c>
      <c r="E28">
        <v>2.93</v>
      </c>
      <c r="F28">
        <v>3.41</v>
      </c>
      <c r="J28">
        <f>IF(K28 &lt;&gt; "",7, 0)</f>
        <v>0</v>
      </c>
      <c r="K28" t="str">
        <f>IF(I173="pos_trend",B173,"")</f>
        <v/>
      </c>
      <c r="L28" t="str">
        <f t="shared" si="0"/>
        <v/>
      </c>
      <c r="M28" t="str">
        <f t="shared" si="1"/>
        <v/>
      </c>
    </row>
    <row r="29" spans="1:13" x14ac:dyDescent="0.3">
      <c r="A29" s="1">
        <v>2</v>
      </c>
      <c r="B29" t="s">
        <v>42</v>
      </c>
      <c r="C29">
        <v>0.72</v>
      </c>
      <c r="D29">
        <v>0.62</v>
      </c>
      <c r="E29">
        <v>2.67</v>
      </c>
      <c r="F29">
        <v>3.17</v>
      </c>
      <c r="J29">
        <f>IF(K29 &lt;&gt; "",8, 0)</f>
        <v>0</v>
      </c>
      <c r="K29" t="str">
        <f>IF(I174="pos_trend",B174,"")</f>
        <v/>
      </c>
      <c r="L29" t="str">
        <f t="shared" si="0"/>
        <v/>
      </c>
      <c r="M29" t="str">
        <f t="shared" si="1"/>
        <v/>
      </c>
    </row>
    <row r="30" spans="1:13" x14ac:dyDescent="0.3">
      <c r="A30" s="1">
        <v>3</v>
      </c>
      <c r="B30" t="s">
        <v>43</v>
      </c>
      <c r="C30">
        <v>0.81</v>
      </c>
      <c r="D30">
        <v>0.8</v>
      </c>
      <c r="E30">
        <v>3.14</v>
      </c>
      <c r="F30">
        <v>3.73</v>
      </c>
      <c r="J30">
        <f>IF(K30 &lt;&gt; "",9, 0)</f>
        <v>0</v>
      </c>
      <c r="K30" t="str">
        <f>IF(I185="pos_trend",B185,"")</f>
        <v/>
      </c>
      <c r="L30" t="str">
        <f t="shared" si="0"/>
        <v/>
      </c>
      <c r="M30" t="str">
        <f t="shared" si="1"/>
        <v/>
      </c>
    </row>
    <row r="31" spans="1:13" x14ac:dyDescent="0.3">
      <c r="A31" s="1">
        <v>4</v>
      </c>
      <c r="B31" t="s">
        <v>44</v>
      </c>
      <c r="C31">
        <v>0.67</v>
      </c>
      <c r="D31">
        <v>0.67</v>
      </c>
      <c r="E31">
        <v>2.74</v>
      </c>
      <c r="F31">
        <v>2.93</v>
      </c>
      <c r="J31">
        <f>IF(K31 &lt;&gt; "",10, 0)</f>
        <v>0</v>
      </c>
      <c r="K31" t="str">
        <f>IF(I186="pos_trend",B186,"")</f>
        <v/>
      </c>
      <c r="L31" t="str">
        <f t="shared" si="0"/>
        <v/>
      </c>
      <c r="M31" t="str">
        <f t="shared" si="1"/>
        <v/>
      </c>
    </row>
    <row r="32" spans="1:13" x14ac:dyDescent="0.3">
      <c r="J32">
        <f>IF(K32 &lt;&gt; "",11, 0)</f>
        <v>0</v>
      </c>
      <c r="K32" t="str">
        <f>IF(I187="pos_trend",B187,"")</f>
        <v/>
      </c>
      <c r="L32" t="str">
        <f t="shared" si="0"/>
        <v/>
      </c>
      <c r="M32" t="str">
        <f t="shared" si="1"/>
        <v/>
      </c>
    </row>
    <row r="33" spans="1:13" x14ac:dyDescent="0.3">
      <c r="B33" s="1" t="s">
        <v>45</v>
      </c>
      <c r="C33" s="1" t="s">
        <v>36</v>
      </c>
      <c r="D33" s="1" t="s">
        <v>37</v>
      </c>
      <c r="E33" s="1" t="s">
        <v>38</v>
      </c>
      <c r="F33" s="1" t="s">
        <v>39</v>
      </c>
      <c r="J33">
        <f>IF(K33 &lt;&gt; "",12, 0)</f>
        <v>0</v>
      </c>
      <c r="K33" t="str">
        <f>IF(I195="pos_trend",B195,"")</f>
        <v/>
      </c>
      <c r="L33" t="str">
        <f t="shared" si="0"/>
        <v/>
      </c>
      <c r="M33" t="str">
        <f t="shared" si="1"/>
        <v/>
      </c>
    </row>
    <row r="34" spans="1:13" x14ac:dyDescent="0.3">
      <c r="A34" s="1">
        <v>0</v>
      </c>
      <c r="B34" t="s">
        <v>40</v>
      </c>
      <c r="C34" t="s">
        <v>3249</v>
      </c>
      <c r="D34" t="s">
        <v>3333</v>
      </c>
      <c r="E34" t="s">
        <v>3334</v>
      </c>
      <c r="F34" t="s">
        <v>3334</v>
      </c>
      <c r="J34">
        <f>IF(K34 &lt;&gt; "",13, 0)</f>
        <v>0</v>
      </c>
      <c r="K34" t="str">
        <f>IF(I196="pos_trend",B196,"")</f>
        <v/>
      </c>
      <c r="L34" t="str">
        <f t="shared" si="0"/>
        <v/>
      </c>
      <c r="M34" t="str">
        <f t="shared" si="1"/>
        <v/>
      </c>
    </row>
    <row r="35" spans="1:13" x14ac:dyDescent="0.3">
      <c r="A35" s="1">
        <v>1</v>
      </c>
      <c r="B35" t="s">
        <v>41</v>
      </c>
      <c r="C35" t="s">
        <v>3335</v>
      </c>
      <c r="D35" t="s">
        <v>3336</v>
      </c>
      <c r="E35" t="s">
        <v>3337</v>
      </c>
      <c r="F35" t="s">
        <v>3338</v>
      </c>
      <c r="J35">
        <f>IF(K35 &lt;&gt; "",14, 0)</f>
        <v>0</v>
      </c>
      <c r="K35" t="str">
        <f>IF(I201="pos_trend",B201,"")</f>
        <v/>
      </c>
      <c r="L35" t="str">
        <f t="shared" si="0"/>
        <v/>
      </c>
      <c r="M35" t="str">
        <f t="shared" si="1"/>
        <v/>
      </c>
    </row>
    <row r="36" spans="1:13" x14ac:dyDescent="0.3">
      <c r="A36" s="1">
        <v>2</v>
      </c>
      <c r="B36" t="s">
        <v>42</v>
      </c>
      <c r="C36" t="s">
        <v>3339</v>
      </c>
      <c r="D36" t="s">
        <v>3340</v>
      </c>
      <c r="E36" t="s">
        <v>3341</v>
      </c>
      <c r="F36" t="s">
        <v>3342</v>
      </c>
      <c r="J36">
        <f>IF(K36 &lt;&gt; "",15, 0)</f>
        <v>0</v>
      </c>
      <c r="K36" t="str">
        <f>IF(I202="pos_trend",B202,"")</f>
        <v/>
      </c>
      <c r="L36" t="str">
        <f t="shared" si="0"/>
        <v/>
      </c>
      <c r="M36" t="str">
        <f t="shared" si="1"/>
        <v/>
      </c>
    </row>
    <row r="37" spans="1:13" x14ac:dyDescent="0.3">
      <c r="A37" s="1">
        <v>3</v>
      </c>
      <c r="B37" t="s">
        <v>43</v>
      </c>
      <c r="C37" t="s">
        <v>3343</v>
      </c>
      <c r="D37" t="s">
        <v>3344</v>
      </c>
      <c r="E37" t="s">
        <v>3345</v>
      </c>
      <c r="F37" t="s">
        <v>3259</v>
      </c>
      <c r="J37">
        <f>IF(K37 &lt;&gt; "",16, 0)</f>
        <v>0</v>
      </c>
      <c r="K37" t="str">
        <f>IF(I203="pos_trend",B203,"")</f>
        <v/>
      </c>
      <c r="L37" t="str">
        <f t="shared" si="0"/>
        <v/>
      </c>
      <c r="M37" t="str">
        <f t="shared" si="1"/>
        <v/>
      </c>
    </row>
    <row r="38" spans="1:13" x14ac:dyDescent="0.3">
      <c r="A38" s="1">
        <v>4</v>
      </c>
      <c r="B38" t="s">
        <v>53</v>
      </c>
      <c r="C38" t="s">
        <v>3346</v>
      </c>
      <c r="D38" t="s">
        <v>3347</v>
      </c>
      <c r="E38" t="s">
        <v>1706</v>
      </c>
      <c r="F38" t="s">
        <v>3337</v>
      </c>
      <c r="J38">
        <f>IF(K38 &lt;&gt; "",17, 0)</f>
        <v>0</v>
      </c>
      <c r="K38" t="str">
        <f>IF(I351="pos_trend",B351,"")</f>
        <v/>
      </c>
      <c r="L38" t="str">
        <f t="shared" si="0"/>
        <v/>
      </c>
      <c r="M38" t="str">
        <f t="shared" si="1"/>
        <v/>
      </c>
    </row>
    <row r="39" spans="1:13" x14ac:dyDescent="0.3">
      <c r="A39" s="1">
        <v>5</v>
      </c>
      <c r="B39" t="s">
        <v>55</v>
      </c>
      <c r="C39" t="s">
        <v>3348</v>
      </c>
      <c r="D39" t="s">
        <v>3349</v>
      </c>
      <c r="E39" t="s">
        <v>3350</v>
      </c>
      <c r="F39" t="s">
        <v>2016</v>
      </c>
      <c r="K39" t="str">
        <f>IF(I352="pos_trend",B352,"")</f>
        <v/>
      </c>
      <c r="M39" t="str">
        <f t="shared" si="1"/>
        <v/>
      </c>
    </row>
    <row r="40" spans="1:13" x14ac:dyDescent="0.3">
      <c r="J40">
        <f>MAX(J22:J39)</f>
        <v>0</v>
      </c>
      <c r="K40" t="str">
        <f>VLOOKUP(J40,J22:K39,2)</f>
        <v/>
      </c>
      <c r="M40" t="str">
        <f>SUBSTITUTE(M39,K40, "and " &amp; K40)</f>
        <v/>
      </c>
    </row>
    <row r="41" spans="1:13" x14ac:dyDescent="0.3">
      <c r="B41" s="1" t="s">
        <v>58</v>
      </c>
      <c r="C41" s="1" t="s">
        <v>60</v>
      </c>
      <c r="D41" s="1" t="s">
        <v>61</v>
      </c>
      <c r="E41" s="1" t="s">
        <v>1138</v>
      </c>
      <c r="F41" s="1" t="s">
        <v>62</v>
      </c>
    </row>
    <row r="42" spans="1:13" x14ac:dyDescent="0.3">
      <c r="A42" s="1">
        <v>0</v>
      </c>
      <c r="B42" t="s">
        <v>63</v>
      </c>
      <c r="C42" t="s">
        <v>3351</v>
      </c>
      <c r="D42" t="s">
        <v>1141</v>
      </c>
      <c r="E42" t="s">
        <v>3352</v>
      </c>
      <c r="F42" t="s">
        <v>3353</v>
      </c>
      <c r="K42" t="str">
        <f>IF(M40&lt;&gt;"", D1 &amp; " has managed to increase " &amp; M40 &amp; " each year since " &amp; C144, "No positive trends")</f>
        <v>No positive trends</v>
      </c>
    </row>
    <row r="43" spans="1:13" x14ac:dyDescent="0.3">
      <c r="A43" s="1">
        <v>1</v>
      </c>
      <c r="B43" t="s">
        <v>66</v>
      </c>
      <c r="C43" t="s">
        <v>3354</v>
      </c>
      <c r="D43" t="s">
        <v>3354</v>
      </c>
      <c r="E43" t="s">
        <v>246</v>
      </c>
      <c r="F43" t="s">
        <v>3355</v>
      </c>
    </row>
    <row r="44" spans="1:13" x14ac:dyDescent="0.3">
      <c r="A44" s="1">
        <v>2</v>
      </c>
      <c r="B44" t="s">
        <v>69</v>
      </c>
      <c r="C44" t="s">
        <v>67</v>
      </c>
      <c r="D44" t="s">
        <v>2022</v>
      </c>
      <c r="E44" t="s">
        <v>67</v>
      </c>
      <c r="F44" t="s">
        <v>3356</v>
      </c>
    </row>
    <row r="45" spans="1:13" x14ac:dyDescent="0.3">
      <c r="A45" s="1">
        <v>3</v>
      </c>
      <c r="B45" t="s">
        <v>72</v>
      </c>
      <c r="C45" t="s">
        <v>1229</v>
      </c>
      <c r="D45" t="s">
        <v>3357</v>
      </c>
      <c r="E45" t="s">
        <v>3358</v>
      </c>
      <c r="F45" t="s">
        <v>3359</v>
      </c>
    </row>
    <row r="47" spans="1:13" x14ac:dyDescent="0.3">
      <c r="B47" s="1" t="s">
        <v>75</v>
      </c>
      <c r="C47" s="1" t="s">
        <v>36</v>
      </c>
      <c r="D47" s="1" t="s">
        <v>37</v>
      </c>
      <c r="E47" s="1" t="s">
        <v>38</v>
      </c>
      <c r="F47" s="1" t="s">
        <v>39</v>
      </c>
    </row>
    <row r="48" spans="1:13" x14ac:dyDescent="0.3">
      <c r="A48" s="1">
        <v>0</v>
      </c>
      <c r="B48" t="s">
        <v>76</v>
      </c>
      <c r="C48">
        <v>0.75</v>
      </c>
      <c r="D48">
        <v>0.72</v>
      </c>
      <c r="E48">
        <v>2.93</v>
      </c>
      <c r="F48">
        <v>3.41</v>
      </c>
    </row>
    <row r="49" spans="1:14" x14ac:dyDescent="0.3">
      <c r="A49" s="1">
        <v>1</v>
      </c>
      <c r="B49" t="s">
        <v>77</v>
      </c>
      <c r="C49">
        <v>0.76</v>
      </c>
      <c r="D49">
        <v>0.72</v>
      </c>
      <c r="E49">
        <v>2.92</v>
      </c>
      <c r="F49">
        <v>3.4</v>
      </c>
    </row>
    <row r="50" spans="1:14" x14ac:dyDescent="0.3">
      <c r="A50" s="1">
        <v>2</v>
      </c>
      <c r="B50" t="s">
        <v>78</v>
      </c>
      <c r="C50">
        <v>0.76</v>
      </c>
      <c r="D50">
        <v>0.72</v>
      </c>
      <c r="E50">
        <v>2.92</v>
      </c>
      <c r="F50">
        <v>3.41</v>
      </c>
    </row>
    <row r="51" spans="1:14" x14ac:dyDescent="0.3">
      <c r="A51" s="1">
        <v>3</v>
      </c>
      <c r="B51" t="s">
        <v>79</v>
      </c>
      <c r="C51">
        <v>0.76</v>
      </c>
      <c r="D51">
        <v>0.72</v>
      </c>
      <c r="E51">
        <v>2.92</v>
      </c>
      <c r="F51">
        <v>3.41</v>
      </c>
    </row>
    <row r="52" spans="1:14" x14ac:dyDescent="0.3">
      <c r="A52" s="1">
        <v>4</v>
      </c>
      <c r="B52" t="s">
        <v>80</v>
      </c>
      <c r="C52">
        <v>0.72</v>
      </c>
      <c r="D52">
        <v>0.7</v>
      </c>
      <c r="E52">
        <v>2.88</v>
      </c>
      <c r="F52">
        <v>3.21</v>
      </c>
    </row>
    <row r="54" spans="1:14" x14ac:dyDescent="0.3">
      <c r="B54" s="1" t="s">
        <v>81</v>
      </c>
      <c r="C54" s="1" t="s">
        <v>36</v>
      </c>
      <c r="D54" s="1" t="s">
        <v>37</v>
      </c>
      <c r="E54" s="1" t="s">
        <v>38</v>
      </c>
      <c r="F54" s="1" t="s">
        <v>39</v>
      </c>
    </row>
    <row r="55" spans="1:14" x14ac:dyDescent="0.3">
      <c r="A55" s="1">
        <v>0</v>
      </c>
      <c r="B55" t="s">
        <v>82</v>
      </c>
      <c r="E55">
        <v>1</v>
      </c>
      <c r="F55">
        <v>1</v>
      </c>
    </row>
    <row r="56" spans="1:14" x14ac:dyDescent="0.3">
      <c r="A56" s="1">
        <v>1</v>
      </c>
      <c r="B56" t="s">
        <v>83</v>
      </c>
      <c r="E56">
        <v>2</v>
      </c>
      <c r="F56">
        <v>1</v>
      </c>
    </row>
    <row r="57" spans="1:14" x14ac:dyDescent="0.3">
      <c r="A57" s="1">
        <v>2</v>
      </c>
      <c r="B57" t="s">
        <v>84</v>
      </c>
    </row>
    <row r="58" spans="1:14" x14ac:dyDescent="0.3">
      <c r="A58" s="1">
        <v>3</v>
      </c>
      <c r="B58" t="s">
        <v>85</v>
      </c>
    </row>
    <row r="60" spans="1:14" x14ac:dyDescent="0.3">
      <c r="B60" s="1" t="s">
        <v>86</v>
      </c>
      <c r="C60" s="1" t="s">
        <v>3360</v>
      </c>
      <c r="D60" s="1" t="s">
        <v>88</v>
      </c>
      <c r="E60" s="1" t="s">
        <v>89</v>
      </c>
      <c r="F60" s="1" t="s">
        <v>90</v>
      </c>
      <c r="I60" t="str">
        <f t="shared" ref="I60:I123" si="2">IF(AND(K60&gt; J60, L60&gt; K60, M60&gt; L60, N60&gt; M60), "pos_trend", IF(AND(K60&lt; J60, L60&lt; K60, M60&lt; L60, N60&lt; M60), "neg_trend", "N/A"))</f>
        <v>N/A</v>
      </c>
      <c r="J60" t="str">
        <f t="shared" ref="J60:J123" si="3">IF(TRIM(C60)="-", "N/A", IF(RIGHT(C60,1)="M",1000000*VALUE(LEFT(C60,LEN(C60)-1)),IF(RIGHT(C60,1)="B",1000000000*VALUE(LEFT(C60,LEN(C60)-1)),IF(RIGHT(C60,1)="%",0.01*VALUE(LEFT(C60,LEN(C60)-1)),C60))))</f>
        <v>CGCBV.HE</v>
      </c>
      <c r="K60" t="str">
        <f t="shared" ref="K60:K123" si="4">IF(TRIM(D60)="-", "N/A", IF(RIGHT(D60,1)="M",1000000*VALUE(LEFT(D60,LEN(D60)-1)),IF(RIGHT(D60,1)="B",1000000000*VALUE(LEFT(D60,LEN(D60)-1)),IF(RIGHT(D60,1)="%",0.01*VALUE(LEFT(D60,LEN(D60)-1)),D60))))</f>
        <v>Industry</v>
      </c>
      <c r="L60" t="str">
        <f t="shared" ref="L60:L123" si="5">IF(TRIM(E60)="-", "N/A", IF(RIGHT(E60,1)="M",1000000*VALUE(LEFT(E60,LEN(E60)-1)),IF(RIGHT(E60,1)="B",1000000000*VALUE(LEFT(E60,LEN(E60)-1)),IF(RIGHT(E60,1)="%",0.01*VALUE(LEFT(E60,LEN(E60)-1)),E60))))</f>
        <v>Sector</v>
      </c>
      <c r="M60" t="str">
        <f t="shared" ref="M60:M123" si="6">IF(TRIM(F60)="-", "N/A", IF(RIGHT(F60,1)="M",1000000*VALUE(LEFT(F60,LEN(F60)-1)),IF(RIGHT(F60,1)="B",1000000000*VALUE(LEFT(F60,LEN(F60)-1)),IF(RIGHT(F60,1)="%",0.01*VALUE(LEFT(F60,LEN(F60)-1)),F60))))</f>
        <v>S&amp;P 500</v>
      </c>
      <c r="N60">
        <f t="shared" ref="N60:N123" si="7">IF(TRIM(G60)="-", "N/A", IF(RIGHT(G60,1)="M",1000000*VALUE(LEFT(G60,LEN(G60)-1)),IF(RIGHT(G60,1)="B",1000000000*VALUE(LEFT(G60,LEN(G60)-1)),IF(RIGHT(G60,1)="%",0.01*VALUE(LEFT(G60,LEN(G60)-1)),G60))))</f>
        <v>0</v>
      </c>
    </row>
    <row r="61" spans="1:14" x14ac:dyDescent="0.3">
      <c r="A61" s="1">
        <v>0</v>
      </c>
      <c r="B61" t="s">
        <v>91</v>
      </c>
      <c r="C61" t="s">
        <v>3361</v>
      </c>
      <c r="F61">
        <v>0.19</v>
      </c>
      <c r="I61" t="str">
        <f t="shared" si="2"/>
        <v>N/A</v>
      </c>
      <c r="J61">
        <f t="shared" si="3"/>
        <v>0.11900000000000001</v>
      </c>
      <c r="K61">
        <f t="shared" si="4"/>
        <v>0</v>
      </c>
      <c r="L61">
        <f t="shared" si="5"/>
        <v>0</v>
      </c>
      <c r="M61">
        <f t="shared" si="6"/>
        <v>0.19</v>
      </c>
      <c r="N61">
        <f t="shared" si="7"/>
        <v>0</v>
      </c>
    </row>
    <row r="62" spans="1:14" x14ac:dyDescent="0.3">
      <c r="A62" s="1">
        <v>1</v>
      </c>
      <c r="B62" t="s">
        <v>92</v>
      </c>
      <c r="C62" t="s">
        <v>3362</v>
      </c>
      <c r="F62">
        <v>0.21</v>
      </c>
      <c r="I62" t="str">
        <f t="shared" si="2"/>
        <v>N/A</v>
      </c>
      <c r="J62">
        <f t="shared" si="3"/>
        <v>7.4999999999999997E-2</v>
      </c>
      <c r="K62">
        <f t="shared" si="4"/>
        <v>0</v>
      </c>
      <c r="L62">
        <f t="shared" si="5"/>
        <v>0</v>
      </c>
      <c r="M62">
        <f t="shared" si="6"/>
        <v>0.21</v>
      </c>
      <c r="N62">
        <f t="shared" si="7"/>
        <v>0</v>
      </c>
    </row>
    <row r="63" spans="1:14" x14ac:dyDescent="0.3">
      <c r="A63" s="1">
        <v>2</v>
      </c>
      <c r="B63" t="s">
        <v>94</v>
      </c>
      <c r="C63" t="s">
        <v>3363</v>
      </c>
      <c r="F63">
        <v>0.08</v>
      </c>
      <c r="I63" t="str">
        <f t="shared" si="2"/>
        <v>N/A</v>
      </c>
      <c r="J63">
        <f t="shared" si="3"/>
        <v>6.9000000000000006E-2</v>
      </c>
      <c r="K63">
        <f t="shared" si="4"/>
        <v>0</v>
      </c>
      <c r="L63">
        <f t="shared" si="5"/>
        <v>0</v>
      </c>
      <c r="M63">
        <f t="shared" si="6"/>
        <v>0.08</v>
      </c>
      <c r="N63">
        <f t="shared" si="7"/>
        <v>0</v>
      </c>
    </row>
    <row r="64" spans="1:14" x14ac:dyDescent="0.3">
      <c r="A64" s="1">
        <v>3</v>
      </c>
      <c r="B64" t="s">
        <v>96</v>
      </c>
      <c r="C64" t="s">
        <v>3364</v>
      </c>
      <c r="F64">
        <v>0.12</v>
      </c>
      <c r="I64" t="str">
        <f t="shared" si="2"/>
        <v>N/A</v>
      </c>
      <c r="J64">
        <f t="shared" si="3"/>
        <v>0.16399999999999998</v>
      </c>
      <c r="K64">
        <f t="shared" si="4"/>
        <v>0</v>
      </c>
      <c r="L64">
        <f t="shared" si="5"/>
        <v>0</v>
      </c>
      <c r="M64">
        <f t="shared" si="6"/>
        <v>0.12</v>
      </c>
      <c r="N64">
        <f t="shared" si="7"/>
        <v>0</v>
      </c>
    </row>
    <row r="65" spans="1:14" x14ac:dyDescent="0.3">
      <c r="A65" s="1">
        <v>4</v>
      </c>
      <c r="B65" t="s">
        <v>98</v>
      </c>
      <c r="C65" t="s">
        <v>2472</v>
      </c>
      <c r="F65">
        <v>0.09</v>
      </c>
      <c r="I65" t="str">
        <f t="shared" si="2"/>
        <v>N/A</v>
      </c>
      <c r="J65">
        <f t="shared" si="3"/>
        <v>9.8000000000000004E-2</v>
      </c>
      <c r="K65">
        <f t="shared" si="4"/>
        <v>0</v>
      </c>
      <c r="L65">
        <f t="shared" si="5"/>
        <v>0</v>
      </c>
      <c r="M65">
        <f t="shared" si="6"/>
        <v>0.09</v>
      </c>
      <c r="N65">
        <f t="shared" si="7"/>
        <v>0</v>
      </c>
    </row>
    <row r="66" spans="1:14" x14ac:dyDescent="0.3">
      <c r="A66" s="1">
        <v>5</v>
      </c>
      <c r="B66" t="s">
        <v>100</v>
      </c>
      <c r="C66" t="s">
        <v>3365</v>
      </c>
      <c r="I66" t="str">
        <f t="shared" si="2"/>
        <v>N/A</v>
      </c>
      <c r="J66">
        <f t="shared" si="3"/>
        <v>0.18890000000000001</v>
      </c>
      <c r="K66">
        <f t="shared" si="4"/>
        <v>0</v>
      </c>
      <c r="L66">
        <f t="shared" si="5"/>
        <v>0</v>
      </c>
      <c r="M66">
        <f t="shared" si="6"/>
        <v>0</v>
      </c>
      <c r="N66">
        <f t="shared" si="7"/>
        <v>0</v>
      </c>
    </row>
    <row r="67" spans="1:14" x14ac:dyDescent="0.3">
      <c r="I67" t="str">
        <f t="shared" si="2"/>
        <v>N/A</v>
      </c>
      <c r="J67">
        <f t="shared" si="3"/>
        <v>0</v>
      </c>
      <c r="K67">
        <f t="shared" si="4"/>
        <v>0</v>
      </c>
      <c r="L67">
        <f t="shared" si="5"/>
        <v>0</v>
      </c>
      <c r="M67">
        <f t="shared" si="6"/>
        <v>0</v>
      </c>
      <c r="N67">
        <f t="shared" si="7"/>
        <v>0</v>
      </c>
    </row>
    <row r="68" spans="1:14" x14ac:dyDescent="0.3">
      <c r="A68" s="1">
        <v>0</v>
      </c>
      <c r="B68" t="s">
        <v>102</v>
      </c>
      <c r="C68" t="s">
        <v>3328</v>
      </c>
      <c r="I68" t="str">
        <f t="shared" si="2"/>
        <v>N/A</v>
      </c>
      <c r="J68">
        <f t="shared" si="3"/>
        <v>3690000000</v>
      </c>
      <c r="K68">
        <f t="shared" si="4"/>
        <v>0</v>
      </c>
      <c r="L68">
        <f t="shared" si="5"/>
        <v>0</v>
      </c>
      <c r="M68">
        <f t="shared" si="6"/>
        <v>0</v>
      </c>
      <c r="N68">
        <f t="shared" si="7"/>
        <v>0</v>
      </c>
    </row>
    <row r="69" spans="1:14" x14ac:dyDescent="0.3">
      <c r="A69" s="1">
        <v>1</v>
      </c>
      <c r="B69" t="s">
        <v>103</v>
      </c>
      <c r="I69" t="str">
        <f t="shared" si="2"/>
        <v>N/A</v>
      </c>
      <c r="J69">
        <f t="shared" si="3"/>
        <v>0</v>
      </c>
      <c r="K69">
        <f t="shared" si="4"/>
        <v>0</v>
      </c>
      <c r="L69">
        <f t="shared" si="5"/>
        <v>0</v>
      </c>
      <c r="M69">
        <f t="shared" si="6"/>
        <v>0</v>
      </c>
      <c r="N69">
        <f t="shared" si="7"/>
        <v>0</v>
      </c>
    </row>
    <row r="70" spans="1:14" x14ac:dyDescent="0.3">
      <c r="A70" s="1">
        <v>2</v>
      </c>
      <c r="B70" t="s">
        <v>104</v>
      </c>
      <c r="C70" t="s">
        <v>3329</v>
      </c>
      <c r="I70" t="str">
        <f t="shared" si="2"/>
        <v>N/A</v>
      </c>
      <c r="J70" t="str">
        <f t="shared" si="3"/>
        <v>30.13</v>
      </c>
      <c r="K70">
        <f t="shared" si="4"/>
        <v>0</v>
      </c>
      <c r="L70">
        <f t="shared" si="5"/>
        <v>0</v>
      </c>
      <c r="M70">
        <f t="shared" si="6"/>
        <v>0</v>
      </c>
      <c r="N70">
        <f t="shared" si="7"/>
        <v>0</v>
      </c>
    </row>
    <row r="71" spans="1:14" x14ac:dyDescent="0.3">
      <c r="A71" s="1">
        <v>3</v>
      </c>
      <c r="B71" t="s">
        <v>105</v>
      </c>
      <c r="C71" t="s">
        <v>3366</v>
      </c>
      <c r="I71" t="str">
        <f t="shared" si="2"/>
        <v>N/A</v>
      </c>
      <c r="J71" t="str">
        <f t="shared" si="3"/>
        <v>16.79</v>
      </c>
      <c r="K71">
        <f t="shared" si="4"/>
        <v>0</v>
      </c>
      <c r="L71">
        <f t="shared" si="5"/>
        <v>0</v>
      </c>
      <c r="M71">
        <f t="shared" si="6"/>
        <v>0</v>
      </c>
      <c r="N71">
        <f t="shared" si="7"/>
        <v>0</v>
      </c>
    </row>
    <row r="72" spans="1:14" x14ac:dyDescent="0.3">
      <c r="A72" s="1">
        <v>4</v>
      </c>
      <c r="B72" t="s">
        <v>107</v>
      </c>
      <c r="C72" t="s">
        <v>3367</v>
      </c>
      <c r="I72" t="str">
        <f t="shared" si="2"/>
        <v>N/A</v>
      </c>
      <c r="J72" t="str">
        <f t="shared" si="3"/>
        <v>2.00</v>
      </c>
      <c r="K72">
        <f t="shared" si="4"/>
        <v>0</v>
      </c>
      <c r="L72">
        <f t="shared" si="5"/>
        <v>0</v>
      </c>
      <c r="M72">
        <f t="shared" si="6"/>
        <v>0</v>
      </c>
      <c r="N72">
        <f t="shared" si="7"/>
        <v>0</v>
      </c>
    </row>
    <row r="73" spans="1:14" x14ac:dyDescent="0.3">
      <c r="A73" s="1">
        <v>5</v>
      </c>
      <c r="B73" t="s">
        <v>109</v>
      </c>
      <c r="C73" t="s">
        <v>2658</v>
      </c>
      <c r="I73" t="str">
        <f t="shared" si="2"/>
        <v>N/A</v>
      </c>
      <c r="J73" t="str">
        <f t="shared" si="3"/>
        <v>1.06</v>
      </c>
      <c r="K73">
        <f t="shared" si="4"/>
        <v>0</v>
      </c>
      <c r="L73">
        <f t="shared" si="5"/>
        <v>0</v>
      </c>
      <c r="M73">
        <f t="shared" si="6"/>
        <v>0</v>
      </c>
      <c r="N73">
        <f t="shared" si="7"/>
        <v>0</v>
      </c>
    </row>
    <row r="74" spans="1:14" x14ac:dyDescent="0.3">
      <c r="A74" s="1">
        <v>6</v>
      </c>
      <c r="B74" t="s">
        <v>111</v>
      </c>
      <c r="C74" t="s">
        <v>3368</v>
      </c>
      <c r="I74" t="str">
        <f t="shared" si="2"/>
        <v>N/A</v>
      </c>
      <c r="J74" t="str">
        <f t="shared" si="3"/>
        <v>2.66</v>
      </c>
      <c r="K74">
        <f t="shared" si="4"/>
        <v>0</v>
      </c>
      <c r="L74">
        <f t="shared" si="5"/>
        <v>0</v>
      </c>
      <c r="M74">
        <f t="shared" si="6"/>
        <v>0</v>
      </c>
      <c r="N74">
        <f t="shared" si="7"/>
        <v>0</v>
      </c>
    </row>
    <row r="75" spans="1:14" x14ac:dyDescent="0.3">
      <c r="A75" s="1">
        <v>7</v>
      </c>
      <c r="B75" t="s">
        <v>113</v>
      </c>
      <c r="I75" t="str">
        <f t="shared" si="2"/>
        <v>N/A</v>
      </c>
      <c r="J75">
        <f t="shared" si="3"/>
        <v>0</v>
      </c>
      <c r="K75">
        <f t="shared" si="4"/>
        <v>0</v>
      </c>
      <c r="L75">
        <f t="shared" si="5"/>
        <v>0</v>
      </c>
      <c r="M75">
        <f t="shared" si="6"/>
        <v>0</v>
      </c>
      <c r="N75">
        <f t="shared" si="7"/>
        <v>0</v>
      </c>
    </row>
    <row r="76" spans="1:14" x14ac:dyDescent="0.3">
      <c r="A76" s="1">
        <v>8</v>
      </c>
      <c r="B76" t="s">
        <v>114</v>
      </c>
      <c r="I76" t="str">
        <f t="shared" si="2"/>
        <v>N/A</v>
      </c>
      <c r="J76">
        <f t="shared" si="3"/>
        <v>0</v>
      </c>
      <c r="K76">
        <f t="shared" si="4"/>
        <v>0</v>
      </c>
      <c r="L76">
        <f t="shared" si="5"/>
        <v>0</v>
      </c>
      <c r="M76">
        <f t="shared" si="6"/>
        <v>0</v>
      </c>
      <c r="N76">
        <f t="shared" si="7"/>
        <v>0</v>
      </c>
    </row>
    <row r="77" spans="1:14" x14ac:dyDescent="0.3">
      <c r="I77" t="str">
        <f t="shared" si="2"/>
        <v>N/A</v>
      </c>
      <c r="J77">
        <f t="shared" si="3"/>
        <v>0</v>
      </c>
      <c r="K77">
        <f t="shared" si="4"/>
        <v>0</v>
      </c>
      <c r="L77">
        <f t="shared" si="5"/>
        <v>0</v>
      </c>
      <c r="M77">
        <f t="shared" si="6"/>
        <v>0</v>
      </c>
      <c r="N77">
        <f t="shared" si="7"/>
        <v>0</v>
      </c>
    </row>
    <row r="78" spans="1:14" x14ac:dyDescent="0.3">
      <c r="A78" s="1">
        <v>0</v>
      </c>
      <c r="B78" t="s">
        <v>115</v>
      </c>
      <c r="C78" t="s">
        <v>116</v>
      </c>
      <c r="I78" t="str">
        <f t="shared" si="2"/>
        <v>N/A</v>
      </c>
      <c r="J78" t="str">
        <f t="shared" si="3"/>
        <v>Dec 31, 2016</v>
      </c>
      <c r="K78">
        <f t="shared" si="4"/>
        <v>0</v>
      </c>
      <c r="L78">
        <f t="shared" si="5"/>
        <v>0</v>
      </c>
      <c r="M78">
        <f t="shared" si="6"/>
        <v>0</v>
      </c>
      <c r="N78">
        <f t="shared" si="7"/>
        <v>0</v>
      </c>
    </row>
    <row r="79" spans="1:14" x14ac:dyDescent="0.3">
      <c r="A79" s="1">
        <v>1</v>
      </c>
      <c r="B79" t="s">
        <v>117</v>
      </c>
      <c r="C79" t="s">
        <v>118</v>
      </c>
      <c r="I79" t="str">
        <f t="shared" si="2"/>
        <v>N/A</v>
      </c>
      <c r="J79" t="str">
        <f t="shared" si="3"/>
        <v>Mar 31, 2017</v>
      </c>
      <c r="K79">
        <f t="shared" si="4"/>
        <v>0</v>
      </c>
      <c r="L79">
        <f t="shared" si="5"/>
        <v>0</v>
      </c>
      <c r="M79">
        <f t="shared" si="6"/>
        <v>0</v>
      </c>
      <c r="N79">
        <f t="shared" si="7"/>
        <v>0</v>
      </c>
    </row>
    <row r="80" spans="1:14" x14ac:dyDescent="0.3">
      <c r="I80" t="str">
        <f t="shared" si="2"/>
        <v>N/A</v>
      </c>
      <c r="J80">
        <f t="shared" si="3"/>
        <v>0</v>
      </c>
      <c r="K80">
        <f t="shared" si="4"/>
        <v>0</v>
      </c>
      <c r="L80">
        <f t="shared" si="5"/>
        <v>0</v>
      </c>
      <c r="M80">
        <f t="shared" si="6"/>
        <v>0</v>
      </c>
      <c r="N80">
        <f t="shared" si="7"/>
        <v>0</v>
      </c>
    </row>
    <row r="81" spans="1:14" x14ac:dyDescent="0.3">
      <c r="A81" s="1">
        <v>0</v>
      </c>
      <c r="B81" t="s">
        <v>119</v>
      </c>
      <c r="C81" t="s">
        <v>2122</v>
      </c>
      <c r="I81" t="str">
        <f t="shared" si="2"/>
        <v>N/A</v>
      </c>
      <c r="J81">
        <f t="shared" si="3"/>
        <v>3.5499999999999997E-2</v>
      </c>
      <c r="K81">
        <f t="shared" si="4"/>
        <v>0</v>
      </c>
      <c r="L81">
        <f t="shared" si="5"/>
        <v>0</v>
      </c>
      <c r="M81">
        <f t="shared" si="6"/>
        <v>0</v>
      </c>
      <c r="N81">
        <f t="shared" si="7"/>
        <v>0</v>
      </c>
    </row>
    <row r="82" spans="1:14" x14ac:dyDescent="0.3">
      <c r="A82" s="1">
        <v>1</v>
      </c>
      <c r="B82" t="s">
        <v>121</v>
      </c>
      <c r="C82" t="s">
        <v>2160</v>
      </c>
      <c r="I82" t="str">
        <f t="shared" si="2"/>
        <v>N/A</v>
      </c>
      <c r="J82">
        <f t="shared" si="3"/>
        <v>7.22E-2</v>
      </c>
      <c r="K82">
        <f t="shared" si="4"/>
        <v>0</v>
      </c>
      <c r="L82">
        <f t="shared" si="5"/>
        <v>0</v>
      </c>
      <c r="M82">
        <f t="shared" si="6"/>
        <v>0</v>
      </c>
      <c r="N82">
        <f t="shared" si="7"/>
        <v>0</v>
      </c>
    </row>
    <row r="83" spans="1:14" x14ac:dyDescent="0.3">
      <c r="I83" t="str">
        <f t="shared" si="2"/>
        <v>N/A</v>
      </c>
      <c r="J83">
        <f t="shared" si="3"/>
        <v>0</v>
      </c>
      <c r="K83">
        <f t="shared" si="4"/>
        <v>0</v>
      </c>
      <c r="L83">
        <f t="shared" si="5"/>
        <v>0</v>
      </c>
      <c r="M83">
        <f t="shared" si="6"/>
        <v>0</v>
      </c>
      <c r="N83">
        <f t="shared" si="7"/>
        <v>0</v>
      </c>
    </row>
    <row r="84" spans="1:14" x14ac:dyDescent="0.3">
      <c r="A84" s="1">
        <v>0</v>
      </c>
      <c r="B84" t="s">
        <v>123</v>
      </c>
      <c r="C84" t="s">
        <v>3369</v>
      </c>
      <c r="I84" t="str">
        <f t="shared" si="2"/>
        <v>N/A</v>
      </c>
      <c r="J84">
        <f t="shared" si="3"/>
        <v>4.3299999999999998E-2</v>
      </c>
      <c r="K84">
        <f t="shared" si="4"/>
        <v>0</v>
      </c>
      <c r="L84">
        <f t="shared" si="5"/>
        <v>0</v>
      </c>
      <c r="M84">
        <f t="shared" si="6"/>
        <v>0</v>
      </c>
      <c r="N84">
        <f t="shared" si="7"/>
        <v>0</v>
      </c>
    </row>
    <row r="85" spans="1:14" x14ac:dyDescent="0.3">
      <c r="A85" s="1">
        <v>1</v>
      </c>
      <c r="B85" t="s">
        <v>124</v>
      </c>
      <c r="C85" t="s">
        <v>3370</v>
      </c>
      <c r="I85" t="str">
        <f t="shared" si="2"/>
        <v>N/A</v>
      </c>
      <c r="J85">
        <f t="shared" si="3"/>
        <v>9.01E-2</v>
      </c>
      <c r="K85">
        <f t="shared" si="4"/>
        <v>0</v>
      </c>
      <c r="L85">
        <f t="shared" si="5"/>
        <v>0</v>
      </c>
      <c r="M85">
        <f t="shared" si="6"/>
        <v>0</v>
      </c>
      <c r="N85">
        <f t="shared" si="7"/>
        <v>0</v>
      </c>
    </row>
    <row r="86" spans="1:14" x14ac:dyDescent="0.3">
      <c r="I86" t="str">
        <f t="shared" si="2"/>
        <v>N/A</v>
      </c>
      <c r="J86">
        <f t="shared" si="3"/>
        <v>0</v>
      </c>
      <c r="K86">
        <f t="shared" si="4"/>
        <v>0</v>
      </c>
      <c r="L86">
        <f t="shared" si="5"/>
        <v>0</v>
      </c>
      <c r="M86">
        <f t="shared" si="6"/>
        <v>0</v>
      </c>
      <c r="N86">
        <f t="shared" si="7"/>
        <v>0</v>
      </c>
    </row>
    <row r="87" spans="1:14" x14ac:dyDescent="0.3">
      <c r="A87" s="1">
        <v>0</v>
      </c>
      <c r="B87" t="s">
        <v>126</v>
      </c>
      <c r="C87" t="s">
        <v>3345</v>
      </c>
      <c r="I87" t="str">
        <f t="shared" si="2"/>
        <v>N/A</v>
      </c>
      <c r="J87">
        <f t="shared" si="3"/>
        <v>3480000000</v>
      </c>
      <c r="K87">
        <f t="shared" si="4"/>
        <v>0</v>
      </c>
      <c r="L87">
        <f t="shared" si="5"/>
        <v>0</v>
      </c>
      <c r="M87">
        <f t="shared" si="6"/>
        <v>0</v>
      </c>
      <c r="N87">
        <f t="shared" si="7"/>
        <v>0</v>
      </c>
    </row>
    <row r="88" spans="1:14" x14ac:dyDescent="0.3">
      <c r="A88" s="1">
        <v>1</v>
      </c>
      <c r="B88" t="s">
        <v>128</v>
      </c>
      <c r="C88" t="s">
        <v>3371</v>
      </c>
      <c r="I88" t="str">
        <f t="shared" si="2"/>
        <v>N/A</v>
      </c>
      <c r="J88" t="str">
        <f t="shared" si="3"/>
        <v>53.82</v>
      </c>
      <c r="K88">
        <f t="shared" si="4"/>
        <v>0</v>
      </c>
      <c r="L88">
        <f t="shared" si="5"/>
        <v>0</v>
      </c>
      <c r="M88">
        <f t="shared" si="6"/>
        <v>0</v>
      </c>
      <c r="N88">
        <f t="shared" si="7"/>
        <v>0</v>
      </c>
    </row>
    <row r="89" spans="1:14" x14ac:dyDescent="0.3">
      <c r="A89" s="1">
        <v>2</v>
      </c>
      <c r="B89" t="s">
        <v>130</v>
      </c>
      <c r="C89" t="s">
        <v>3372</v>
      </c>
      <c r="I89" t="str">
        <f t="shared" si="2"/>
        <v>N/A</v>
      </c>
      <c r="J89">
        <f t="shared" si="3"/>
        <v>-4.2000000000000003E-2</v>
      </c>
      <c r="K89">
        <f t="shared" si="4"/>
        <v>0</v>
      </c>
      <c r="L89">
        <f t="shared" si="5"/>
        <v>0</v>
      </c>
      <c r="M89">
        <f t="shared" si="6"/>
        <v>0</v>
      </c>
      <c r="N89">
        <f t="shared" si="7"/>
        <v>0</v>
      </c>
    </row>
    <row r="90" spans="1:14" x14ac:dyDescent="0.3">
      <c r="A90" s="1">
        <v>3</v>
      </c>
      <c r="B90" t="s">
        <v>132</v>
      </c>
      <c r="C90" t="s">
        <v>3373</v>
      </c>
      <c r="I90" t="str">
        <f t="shared" si="2"/>
        <v>N/A</v>
      </c>
      <c r="J90">
        <f t="shared" si="3"/>
        <v>840000000</v>
      </c>
      <c r="K90">
        <f t="shared" si="4"/>
        <v>0</v>
      </c>
      <c r="L90">
        <f t="shared" si="5"/>
        <v>0</v>
      </c>
      <c r="M90">
        <f t="shared" si="6"/>
        <v>0</v>
      </c>
      <c r="N90">
        <f t="shared" si="7"/>
        <v>0</v>
      </c>
    </row>
    <row r="91" spans="1:14" x14ac:dyDescent="0.3">
      <c r="A91" s="1">
        <v>4</v>
      </c>
      <c r="B91" t="s">
        <v>134</v>
      </c>
      <c r="C91" t="s">
        <v>3374</v>
      </c>
      <c r="I91" t="str">
        <f t="shared" si="2"/>
        <v>N/A</v>
      </c>
      <c r="J91">
        <f t="shared" si="3"/>
        <v>322800000</v>
      </c>
      <c r="K91">
        <f t="shared" si="4"/>
        <v>0</v>
      </c>
      <c r="L91">
        <f t="shared" si="5"/>
        <v>0</v>
      </c>
      <c r="M91">
        <f t="shared" si="6"/>
        <v>0</v>
      </c>
      <c r="N91">
        <f t="shared" si="7"/>
        <v>0</v>
      </c>
    </row>
    <row r="92" spans="1:14" x14ac:dyDescent="0.3">
      <c r="A92" s="1">
        <v>5</v>
      </c>
      <c r="B92" t="s">
        <v>136</v>
      </c>
      <c r="C92" t="s">
        <v>3375</v>
      </c>
      <c r="I92" t="str">
        <f t="shared" si="2"/>
        <v>N/A</v>
      </c>
      <c r="J92">
        <f t="shared" si="3"/>
        <v>123500000</v>
      </c>
      <c r="K92">
        <f t="shared" si="4"/>
        <v>0</v>
      </c>
      <c r="L92">
        <f t="shared" si="5"/>
        <v>0</v>
      </c>
      <c r="M92">
        <f t="shared" si="6"/>
        <v>0</v>
      </c>
      <c r="N92">
        <f t="shared" si="7"/>
        <v>0</v>
      </c>
    </row>
    <row r="93" spans="1:14" x14ac:dyDescent="0.3">
      <c r="A93" s="1">
        <v>6</v>
      </c>
      <c r="B93" t="s">
        <v>138</v>
      </c>
      <c r="C93" t="s">
        <v>3330</v>
      </c>
      <c r="I93" t="str">
        <f t="shared" si="2"/>
        <v>N/A</v>
      </c>
      <c r="J93" t="str">
        <f t="shared" si="3"/>
        <v>1.9</v>
      </c>
      <c r="K93">
        <f t="shared" si="4"/>
        <v>0</v>
      </c>
      <c r="L93">
        <f t="shared" si="5"/>
        <v>0</v>
      </c>
      <c r="M93">
        <f t="shared" si="6"/>
        <v>0</v>
      </c>
      <c r="N93">
        <f t="shared" si="7"/>
        <v>0</v>
      </c>
    </row>
    <row r="94" spans="1:14" x14ac:dyDescent="0.3">
      <c r="A94" s="1">
        <v>7</v>
      </c>
      <c r="B94" t="s">
        <v>139</v>
      </c>
      <c r="C94" t="s">
        <v>3376</v>
      </c>
      <c r="I94" t="str">
        <f t="shared" si="2"/>
        <v>N/A</v>
      </c>
      <c r="J94">
        <f t="shared" si="3"/>
        <v>-6.4000000000000001E-2</v>
      </c>
      <c r="K94">
        <f t="shared" si="4"/>
        <v>0</v>
      </c>
      <c r="L94">
        <f t="shared" si="5"/>
        <v>0</v>
      </c>
      <c r="M94">
        <f t="shared" si="6"/>
        <v>0</v>
      </c>
      <c r="N94">
        <f t="shared" si="7"/>
        <v>0</v>
      </c>
    </row>
    <row r="95" spans="1:14" x14ac:dyDescent="0.3">
      <c r="I95" t="str">
        <f t="shared" si="2"/>
        <v>N/A</v>
      </c>
      <c r="J95">
        <f t="shared" si="3"/>
        <v>0</v>
      </c>
      <c r="K95">
        <f t="shared" si="4"/>
        <v>0</v>
      </c>
      <c r="L95">
        <f t="shared" si="5"/>
        <v>0</v>
      </c>
      <c r="M95">
        <f t="shared" si="6"/>
        <v>0</v>
      </c>
      <c r="N95">
        <f t="shared" si="7"/>
        <v>0</v>
      </c>
    </row>
    <row r="96" spans="1:14" x14ac:dyDescent="0.3">
      <c r="A96" s="1">
        <v>0</v>
      </c>
      <c r="B96" t="s">
        <v>140</v>
      </c>
      <c r="C96" t="s">
        <v>3377</v>
      </c>
      <c r="I96" t="str">
        <f t="shared" si="2"/>
        <v>N/A</v>
      </c>
      <c r="J96">
        <f t="shared" si="3"/>
        <v>293400000</v>
      </c>
      <c r="K96">
        <f t="shared" si="4"/>
        <v>0</v>
      </c>
      <c r="L96">
        <f t="shared" si="5"/>
        <v>0</v>
      </c>
      <c r="M96">
        <f t="shared" si="6"/>
        <v>0</v>
      </c>
      <c r="N96">
        <f t="shared" si="7"/>
        <v>0</v>
      </c>
    </row>
    <row r="97" spans="1:14" x14ac:dyDescent="0.3">
      <c r="A97" s="1">
        <v>1</v>
      </c>
      <c r="B97" t="s">
        <v>142</v>
      </c>
      <c r="C97" t="s">
        <v>3378</v>
      </c>
      <c r="I97" t="str">
        <f t="shared" si="2"/>
        <v>N/A</v>
      </c>
      <c r="J97" t="str">
        <f t="shared" si="3"/>
        <v>4.55</v>
      </c>
      <c r="K97">
        <f t="shared" si="4"/>
        <v>0</v>
      </c>
      <c r="L97">
        <f t="shared" si="5"/>
        <v>0</v>
      </c>
      <c r="M97">
        <f t="shared" si="6"/>
        <v>0</v>
      </c>
      <c r="N97">
        <f t="shared" si="7"/>
        <v>0</v>
      </c>
    </row>
    <row r="98" spans="1:14" x14ac:dyDescent="0.3">
      <c r="A98" s="1">
        <v>2</v>
      </c>
      <c r="B98" t="s">
        <v>144</v>
      </c>
      <c r="C98" t="s">
        <v>3379</v>
      </c>
      <c r="I98" t="str">
        <f t="shared" si="2"/>
        <v>N/A</v>
      </c>
      <c r="J98">
        <f t="shared" si="3"/>
        <v>944900000</v>
      </c>
      <c r="K98">
        <f t="shared" si="4"/>
        <v>0</v>
      </c>
      <c r="L98">
        <f t="shared" si="5"/>
        <v>0</v>
      </c>
      <c r="M98">
        <f t="shared" si="6"/>
        <v>0</v>
      </c>
      <c r="N98">
        <f t="shared" si="7"/>
        <v>0</v>
      </c>
    </row>
    <row r="99" spans="1:14" x14ac:dyDescent="0.3">
      <c r="A99" s="1">
        <v>3</v>
      </c>
      <c r="B99" t="s">
        <v>146</v>
      </c>
      <c r="C99" t="s">
        <v>3380</v>
      </c>
      <c r="I99" t="str">
        <f t="shared" si="2"/>
        <v>N/A</v>
      </c>
      <c r="J99" t="str">
        <f t="shared" si="3"/>
        <v>67.99</v>
      </c>
      <c r="K99">
        <f t="shared" si="4"/>
        <v>0</v>
      </c>
      <c r="L99">
        <f t="shared" si="5"/>
        <v>0</v>
      </c>
      <c r="M99">
        <f t="shared" si="6"/>
        <v>0</v>
      </c>
      <c r="N99">
        <f t="shared" si="7"/>
        <v>0</v>
      </c>
    </row>
    <row r="100" spans="1:14" x14ac:dyDescent="0.3">
      <c r="A100" s="1">
        <v>4</v>
      </c>
      <c r="B100" t="s">
        <v>148</v>
      </c>
      <c r="C100" t="s">
        <v>3381</v>
      </c>
      <c r="I100" t="str">
        <f t="shared" si="2"/>
        <v>N/A</v>
      </c>
      <c r="J100" t="str">
        <f t="shared" si="3"/>
        <v>1.47</v>
      </c>
      <c r="K100">
        <f t="shared" si="4"/>
        <v>0</v>
      </c>
      <c r="L100">
        <f t="shared" si="5"/>
        <v>0</v>
      </c>
      <c r="M100">
        <f t="shared" si="6"/>
        <v>0</v>
      </c>
      <c r="N100">
        <f t="shared" si="7"/>
        <v>0</v>
      </c>
    </row>
    <row r="101" spans="1:14" x14ac:dyDescent="0.3">
      <c r="A101" s="1">
        <v>5</v>
      </c>
      <c r="B101" t="s">
        <v>149</v>
      </c>
      <c r="C101" t="s">
        <v>3382</v>
      </c>
      <c r="I101" t="str">
        <f t="shared" si="2"/>
        <v>N/A</v>
      </c>
      <c r="J101" t="str">
        <f t="shared" si="3"/>
        <v>21.48</v>
      </c>
      <c r="K101">
        <f t="shared" si="4"/>
        <v>0</v>
      </c>
      <c r="L101">
        <f t="shared" si="5"/>
        <v>0</v>
      </c>
      <c r="M101">
        <f t="shared" si="6"/>
        <v>0</v>
      </c>
      <c r="N101">
        <f t="shared" si="7"/>
        <v>0</v>
      </c>
    </row>
    <row r="102" spans="1:14" x14ac:dyDescent="0.3">
      <c r="I102" t="str">
        <f t="shared" si="2"/>
        <v>N/A</v>
      </c>
      <c r="J102">
        <f t="shared" si="3"/>
        <v>0</v>
      </c>
      <c r="K102">
        <f t="shared" si="4"/>
        <v>0</v>
      </c>
      <c r="L102">
        <f t="shared" si="5"/>
        <v>0</v>
      </c>
      <c r="M102">
        <f t="shared" si="6"/>
        <v>0</v>
      </c>
      <c r="N102">
        <f t="shared" si="7"/>
        <v>0</v>
      </c>
    </row>
    <row r="103" spans="1:14" x14ac:dyDescent="0.3">
      <c r="A103" s="1">
        <v>0</v>
      </c>
      <c r="B103" t="s">
        <v>151</v>
      </c>
      <c r="C103" t="s">
        <v>3383</v>
      </c>
      <c r="I103" t="str">
        <f t="shared" si="2"/>
        <v>N/A</v>
      </c>
      <c r="J103">
        <f t="shared" si="3"/>
        <v>169100000</v>
      </c>
      <c r="K103">
        <f t="shared" si="4"/>
        <v>0</v>
      </c>
      <c r="L103">
        <f t="shared" si="5"/>
        <v>0</v>
      </c>
      <c r="M103">
        <f t="shared" si="6"/>
        <v>0</v>
      </c>
      <c r="N103">
        <f t="shared" si="7"/>
        <v>0</v>
      </c>
    </row>
    <row r="104" spans="1:14" x14ac:dyDescent="0.3">
      <c r="A104" s="1">
        <v>1</v>
      </c>
      <c r="B104" t="s">
        <v>152</v>
      </c>
      <c r="C104" t="s">
        <v>3384</v>
      </c>
      <c r="I104" t="str">
        <f t="shared" si="2"/>
        <v>N/A</v>
      </c>
      <c r="J104">
        <f t="shared" si="3"/>
        <v>93790000</v>
      </c>
      <c r="K104">
        <f t="shared" si="4"/>
        <v>0</v>
      </c>
      <c r="L104">
        <f t="shared" si="5"/>
        <v>0</v>
      </c>
      <c r="M104">
        <f t="shared" si="6"/>
        <v>0</v>
      </c>
      <c r="N104">
        <f t="shared" si="7"/>
        <v>0</v>
      </c>
    </row>
    <row r="105" spans="1:14" x14ac:dyDescent="0.3">
      <c r="I105" t="str">
        <f t="shared" si="2"/>
        <v>N/A</v>
      </c>
      <c r="J105">
        <f t="shared" si="3"/>
        <v>0</v>
      </c>
      <c r="K105">
        <f t="shared" si="4"/>
        <v>0</v>
      </c>
      <c r="L105">
        <f t="shared" si="5"/>
        <v>0</v>
      </c>
      <c r="M105">
        <f t="shared" si="6"/>
        <v>0</v>
      </c>
      <c r="N105">
        <f t="shared" si="7"/>
        <v>0</v>
      </c>
    </row>
    <row r="106" spans="1:14" x14ac:dyDescent="0.3">
      <c r="A106" s="1">
        <v>0</v>
      </c>
      <c r="B106" t="s">
        <v>23</v>
      </c>
      <c r="C106" t="s">
        <v>1270</v>
      </c>
      <c r="I106" t="str">
        <f t="shared" si="2"/>
        <v>N/A</v>
      </c>
      <c r="J106" t="str">
        <f t="shared" si="3"/>
        <v>0.48</v>
      </c>
      <c r="K106">
        <f t="shared" si="4"/>
        <v>0</v>
      </c>
      <c r="L106">
        <f t="shared" si="5"/>
        <v>0</v>
      </c>
      <c r="M106">
        <f t="shared" si="6"/>
        <v>0</v>
      </c>
      <c r="N106">
        <f t="shared" si="7"/>
        <v>0</v>
      </c>
    </row>
    <row r="107" spans="1:14" x14ac:dyDescent="0.3">
      <c r="A107" s="1">
        <v>1</v>
      </c>
      <c r="B107" t="s">
        <v>153</v>
      </c>
      <c r="C107" t="s">
        <v>3385</v>
      </c>
      <c r="I107" t="str">
        <f t="shared" si="2"/>
        <v>N/A</v>
      </c>
      <c r="J107">
        <f t="shared" si="3"/>
        <v>0.50840000000000007</v>
      </c>
      <c r="K107">
        <f t="shared" si="4"/>
        <v>0</v>
      </c>
      <c r="L107">
        <f t="shared" si="5"/>
        <v>0</v>
      </c>
      <c r="M107">
        <f t="shared" si="6"/>
        <v>0</v>
      </c>
      <c r="N107">
        <f t="shared" si="7"/>
        <v>0</v>
      </c>
    </row>
    <row r="108" spans="1:14" x14ac:dyDescent="0.3">
      <c r="A108" s="1">
        <v>2</v>
      </c>
      <c r="B108" t="s">
        <v>155</v>
      </c>
      <c r="C108" t="s">
        <v>156</v>
      </c>
      <c r="I108" t="str">
        <f t="shared" si="2"/>
        <v>N/A</v>
      </c>
      <c r="J108">
        <f t="shared" si="3"/>
        <v>0.13650000000000001</v>
      </c>
      <c r="K108">
        <f t="shared" si="4"/>
        <v>0</v>
      </c>
      <c r="L108">
        <f t="shared" si="5"/>
        <v>0</v>
      </c>
      <c r="M108">
        <f t="shared" si="6"/>
        <v>0</v>
      </c>
      <c r="N108">
        <f t="shared" si="7"/>
        <v>0</v>
      </c>
    </row>
    <row r="109" spans="1:14" x14ac:dyDescent="0.3">
      <c r="A109" s="1">
        <v>3</v>
      </c>
      <c r="B109" t="s">
        <v>157</v>
      </c>
      <c r="C109" t="s">
        <v>3386</v>
      </c>
      <c r="I109" t="str">
        <f t="shared" si="2"/>
        <v>N/A</v>
      </c>
      <c r="J109" t="str">
        <f t="shared" si="3"/>
        <v>59.25</v>
      </c>
      <c r="K109">
        <f t="shared" si="4"/>
        <v>0</v>
      </c>
      <c r="L109">
        <f t="shared" si="5"/>
        <v>0</v>
      </c>
      <c r="M109">
        <f t="shared" si="6"/>
        <v>0</v>
      </c>
      <c r="N109">
        <f t="shared" si="7"/>
        <v>0</v>
      </c>
    </row>
    <row r="110" spans="1:14" x14ac:dyDescent="0.3">
      <c r="A110" s="1">
        <v>4</v>
      </c>
      <c r="B110" t="s">
        <v>159</v>
      </c>
      <c r="C110" t="s">
        <v>3387</v>
      </c>
      <c r="I110" t="str">
        <f t="shared" si="2"/>
        <v>N/A</v>
      </c>
      <c r="J110" t="str">
        <f t="shared" si="3"/>
        <v>34.10</v>
      </c>
      <c r="K110">
        <f t="shared" si="4"/>
        <v>0</v>
      </c>
      <c r="L110">
        <f t="shared" si="5"/>
        <v>0</v>
      </c>
      <c r="M110">
        <f t="shared" si="6"/>
        <v>0</v>
      </c>
      <c r="N110">
        <f t="shared" si="7"/>
        <v>0</v>
      </c>
    </row>
    <row r="111" spans="1:14" x14ac:dyDescent="0.3">
      <c r="A111" s="1">
        <v>5</v>
      </c>
      <c r="B111" t="s">
        <v>161</v>
      </c>
      <c r="C111" t="s">
        <v>3388</v>
      </c>
      <c r="I111" t="str">
        <f t="shared" si="2"/>
        <v>N/A</v>
      </c>
      <c r="J111" t="str">
        <f t="shared" si="3"/>
        <v>55.67</v>
      </c>
      <c r="K111">
        <f t="shared" si="4"/>
        <v>0</v>
      </c>
      <c r="L111">
        <f t="shared" si="5"/>
        <v>0</v>
      </c>
      <c r="M111">
        <f t="shared" si="6"/>
        <v>0</v>
      </c>
      <c r="N111">
        <f t="shared" si="7"/>
        <v>0</v>
      </c>
    </row>
    <row r="112" spans="1:14" x14ac:dyDescent="0.3">
      <c r="A112" s="1">
        <v>6</v>
      </c>
      <c r="B112" t="s">
        <v>163</v>
      </c>
      <c r="C112" t="s">
        <v>3389</v>
      </c>
      <c r="I112" t="str">
        <f t="shared" si="2"/>
        <v>N/A</v>
      </c>
      <c r="J112" t="str">
        <f t="shared" si="3"/>
        <v>49.79</v>
      </c>
      <c r="K112">
        <f t="shared" si="4"/>
        <v>0</v>
      </c>
      <c r="L112">
        <f t="shared" si="5"/>
        <v>0</v>
      </c>
      <c r="M112">
        <f t="shared" si="6"/>
        <v>0</v>
      </c>
      <c r="N112">
        <f t="shared" si="7"/>
        <v>0</v>
      </c>
    </row>
    <row r="113" spans="1:14" x14ac:dyDescent="0.3">
      <c r="I113" t="str">
        <f t="shared" si="2"/>
        <v>N/A</v>
      </c>
      <c r="J113">
        <f t="shared" si="3"/>
        <v>0</v>
      </c>
      <c r="K113">
        <f t="shared" si="4"/>
        <v>0</v>
      </c>
      <c r="L113">
        <f t="shared" si="5"/>
        <v>0</v>
      </c>
      <c r="M113">
        <f t="shared" si="6"/>
        <v>0</v>
      </c>
      <c r="N113">
        <f t="shared" si="7"/>
        <v>0</v>
      </c>
    </row>
    <row r="114" spans="1:14" x14ac:dyDescent="0.3">
      <c r="A114" s="1">
        <v>0</v>
      </c>
      <c r="B114" t="s">
        <v>165</v>
      </c>
      <c r="C114" t="s">
        <v>3390</v>
      </c>
      <c r="I114" t="str">
        <f t="shared" si="2"/>
        <v>N/A</v>
      </c>
      <c r="J114" t="str">
        <f t="shared" si="3"/>
        <v>132.89k</v>
      </c>
      <c r="K114">
        <f t="shared" si="4"/>
        <v>0</v>
      </c>
      <c r="L114">
        <f t="shared" si="5"/>
        <v>0</v>
      </c>
      <c r="M114">
        <f t="shared" si="6"/>
        <v>0</v>
      </c>
      <c r="N114">
        <f t="shared" si="7"/>
        <v>0</v>
      </c>
    </row>
    <row r="115" spans="1:14" x14ac:dyDescent="0.3">
      <c r="A115" s="1">
        <v>1</v>
      </c>
      <c r="B115" t="s">
        <v>167</v>
      </c>
      <c r="C115" t="s">
        <v>3391</v>
      </c>
      <c r="I115" t="str">
        <f t="shared" si="2"/>
        <v>N/A</v>
      </c>
      <c r="J115" t="str">
        <f t="shared" si="3"/>
        <v>95.34k</v>
      </c>
      <c r="K115">
        <f t="shared" si="4"/>
        <v>0</v>
      </c>
      <c r="L115">
        <f t="shared" si="5"/>
        <v>0</v>
      </c>
      <c r="M115">
        <f t="shared" si="6"/>
        <v>0</v>
      </c>
      <c r="N115">
        <f t="shared" si="7"/>
        <v>0</v>
      </c>
    </row>
    <row r="116" spans="1:14" x14ac:dyDescent="0.3">
      <c r="A116" s="1">
        <v>2</v>
      </c>
      <c r="B116" t="s">
        <v>169</v>
      </c>
      <c r="C116" t="s">
        <v>3392</v>
      </c>
      <c r="I116" t="str">
        <f t="shared" si="2"/>
        <v>N/A</v>
      </c>
      <c r="J116">
        <f t="shared" si="3"/>
        <v>54970000</v>
      </c>
      <c r="K116">
        <f t="shared" si="4"/>
        <v>0</v>
      </c>
      <c r="L116">
        <f t="shared" si="5"/>
        <v>0</v>
      </c>
      <c r="M116">
        <f t="shared" si="6"/>
        <v>0</v>
      </c>
      <c r="N116">
        <f t="shared" si="7"/>
        <v>0</v>
      </c>
    </row>
    <row r="117" spans="1:14" x14ac:dyDescent="0.3">
      <c r="A117" s="1">
        <v>3</v>
      </c>
      <c r="B117" t="s">
        <v>171</v>
      </c>
      <c r="C117" t="s">
        <v>3393</v>
      </c>
      <c r="I117" t="str">
        <f t="shared" si="2"/>
        <v>N/A</v>
      </c>
      <c r="J117">
        <f t="shared" si="3"/>
        <v>38590000</v>
      </c>
      <c r="K117">
        <f t="shared" si="4"/>
        <v>0</v>
      </c>
      <c r="L117">
        <f t="shared" si="5"/>
        <v>0</v>
      </c>
      <c r="M117">
        <f t="shared" si="6"/>
        <v>0</v>
      </c>
      <c r="N117">
        <f t="shared" si="7"/>
        <v>0</v>
      </c>
    </row>
    <row r="118" spans="1:14" x14ac:dyDescent="0.3">
      <c r="A118" s="1">
        <v>4</v>
      </c>
      <c r="B118" t="s">
        <v>173</v>
      </c>
      <c r="I118" t="str">
        <f t="shared" si="2"/>
        <v>N/A</v>
      </c>
      <c r="J118">
        <f t="shared" si="3"/>
        <v>0</v>
      </c>
      <c r="K118">
        <f t="shared" si="4"/>
        <v>0</v>
      </c>
      <c r="L118">
        <f t="shared" si="5"/>
        <v>0</v>
      </c>
      <c r="M118">
        <f t="shared" si="6"/>
        <v>0</v>
      </c>
      <c r="N118">
        <f t="shared" si="7"/>
        <v>0</v>
      </c>
    </row>
    <row r="119" spans="1:14" x14ac:dyDescent="0.3">
      <c r="A119" s="1">
        <v>5</v>
      </c>
      <c r="B119" t="s">
        <v>174</v>
      </c>
      <c r="I119" t="str">
        <f t="shared" si="2"/>
        <v>N/A</v>
      </c>
      <c r="J119">
        <f t="shared" si="3"/>
        <v>0</v>
      </c>
      <c r="K119">
        <f t="shared" si="4"/>
        <v>0</v>
      </c>
      <c r="L119">
        <f t="shared" si="5"/>
        <v>0</v>
      </c>
      <c r="M119">
        <f t="shared" si="6"/>
        <v>0</v>
      </c>
      <c r="N119">
        <f t="shared" si="7"/>
        <v>0</v>
      </c>
    </row>
    <row r="120" spans="1:14" x14ac:dyDescent="0.3">
      <c r="A120" s="1">
        <v>6</v>
      </c>
      <c r="B120" t="s">
        <v>175</v>
      </c>
      <c r="I120" t="str">
        <f t="shared" si="2"/>
        <v>N/A</v>
      </c>
      <c r="J120">
        <f t="shared" si="3"/>
        <v>0</v>
      </c>
      <c r="K120">
        <f t="shared" si="4"/>
        <v>0</v>
      </c>
      <c r="L120">
        <f t="shared" si="5"/>
        <v>0</v>
      </c>
      <c r="M120">
        <f t="shared" si="6"/>
        <v>0</v>
      </c>
      <c r="N120">
        <f t="shared" si="7"/>
        <v>0</v>
      </c>
    </row>
    <row r="121" spans="1:14" x14ac:dyDescent="0.3">
      <c r="A121" s="1">
        <v>7</v>
      </c>
      <c r="B121" t="s">
        <v>176</v>
      </c>
      <c r="I121" t="str">
        <f t="shared" si="2"/>
        <v>N/A</v>
      </c>
      <c r="J121">
        <f t="shared" si="3"/>
        <v>0</v>
      </c>
      <c r="K121">
        <f t="shared" si="4"/>
        <v>0</v>
      </c>
      <c r="L121">
        <f t="shared" si="5"/>
        <v>0</v>
      </c>
      <c r="M121">
        <f t="shared" si="6"/>
        <v>0</v>
      </c>
      <c r="N121">
        <f t="shared" si="7"/>
        <v>0</v>
      </c>
    </row>
    <row r="122" spans="1:14" x14ac:dyDescent="0.3">
      <c r="A122" s="1">
        <v>8</v>
      </c>
      <c r="B122" t="s">
        <v>177</v>
      </c>
      <c r="I122" t="str">
        <f t="shared" si="2"/>
        <v>N/A</v>
      </c>
      <c r="J122">
        <f t="shared" si="3"/>
        <v>0</v>
      </c>
      <c r="K122">
        <f t="shared" si="4"/>
        <v>0</v>
      </c>
      <c r="L122">
        <f t="shared" si="5"/>
        <v>0</v>
      </c>
      <c r="M122">
        <f t="shared" si="6"/>
        <v>0</v>
      </c>
      <c r="N122">
        <f t="shared" si="7"/>
        <v>0</v>
      </c>
    </row>
    <row r="123" spans="1:14" x14ac:dyDescent="0.3">
      <c r="A123" s="1">
        <v>9</v>
      </c>
      <c r="B123" t="s">
        <v>178</v>
      </c>
      <c r="I123" t="str">
        <f t="shared" si="2"/>
        <v>N/A</v>
      </c>
      <c r="J123">
        <f t="shared" si="3"/>
        <v>0</v>
      </c>
      <c r="K123">
        <f t="shared" si="4"/>
        <v>0</v>
      </c>
      <c r="L123">
        <f t="shared" si="5"/>
        <v>0</v>
      </c>
      <c r="M123">
        <f t="shared" si="6"/>
        <v>0</v>
      </c>
      <c r="N123">
        <f t="shared" si="7"/>
        <v>0</v>
      </c>
    </row>
    <row r="124" spans="1:14" x14ac:dyDescent="0.3">
      <c r="I124" t="str">
        <f t="shared" ref="I124:I187" si="8">IF(AND(K124&gt; J124, L124&gt; K124, M124&gt; L124, N124&gt; M124), "pos_trend", IF(AND(K124&lt; J124, L124&lt; K124, M124&lt; L124, N124&lt; M124), "neg_trend", "N/A"))</f>
        <v>N/A</v>
      </c>
      <c r="J124">
        <f t="shared" ref="J124:J187" si="9">IF(TRIM(C124)="-", "N/A", IF(RIGHT(C124,1)="M",1000000*VALUE(LEFT(C124,LEN(C124)-1)),IF(RIGHT(C124,1)="B",1000000000*VALUE(LEFT(C124,LEN(C124)-1)),IF(RIGHT(C124,1)="%",0.01*VALUE(LEFT(C124,LEN(C124)-1)),C124))))</f>
        <v>0</v>
      </c>
      <c r="K124">
        <f t="shared" ref="K124:K187" si="10">IF(TRIM(D124)="-", "N/A", IF(RIGHT(D124,1)="M",1000000*VALUE(LEFT(D124,LEN(D124)-1)),IF(RIGHT(D124,1)="B",1000000000*VALUE(LEFT(D124,LEN(D124)-1)),IF(RIGHT(D124,1)="%",0.01*VALUE(LEFT(D124,LEN(D124)-1)),D124))))</f>
        <v>0</v>
      </c>
      <c r="L124">
        <f t="shared" ref="L124:L187" si="11">IF(TRIM(E124)="-", "N/A", IF(RIGHT(E124,1)="M",1000000*VALUE(LEFT(E124,LEN(E124)-1)),IF(RIGHT(E124,1)="B",1000000000*VALUE(LEFT(E124,LEN(E124)-1)),IF(RIGHT(E124,1)="%",0.01*VALUE(LEFT(E124,LEN(E124)-1)),E124))))</f>
        <v>0</v>
      </c>
      <c r="M124">
        <f t="shared" ref="M124:M187" si="12">IF(TRIM(F124)="-", "N/A", IF(RIGHT(F124,1)="M",1000000*VALUE(LEFT(F124,LEN(F124)-1)),IF(RIGHT(F124,1)="B",1000000000*VALUE(LEFT(F124,LEN(F124)-1)),IF(RIGHT(F124,1)="%",0.01*VALUE(LEFT(F124,LEN(F124)-1)),F124))))</f>
        <v>0</v>
      </c>
      <c r="N124">
        <f t="shared" ref="N124:N187" si="13">IF(TRIM(G124)="-", "N/A", IF(RIGHT(G124,1)="M",1000000*VALUE(LEFT(G124,LEN(G124)-1)),IF(RIGHT(G124,1)="B",1000000000*VALUE(LEFT(G124,LEN(G124)-1)),IF(RIGHT(G124,1)="%",0.01*VALUE(LEFT(G124,LEN(G124)-1)),G124))))</f>
        <v>0</v>
      </c>
    </row>
    <row r="125" spans="1:14" x14ac:dyDescent="0.3">
      <c r="A125" s="1">
        <v>0</v>
      </c>
      <c r="B125" t="s">
        <v>179</v>
      </c>
      <c r="I125" t="str">
        <f t="shared" si="8"/>
        <v>N/A</v>
      </c>
      <c r="J125">
        <f t="shared" si="9"/>
        <v>0</v>
      </c>
      <c r="K125">
        <f t="shared" si="10"/>
        <v>0</v>
      </c>
      <c r="L125">
        <f t="shared" si="11"/>
        <v>0</v>
      </c>
      <c r="M125">
        <f t="shared" si="12"/>
        <v>0</v>
      </c>
      <c r="N125">
        <f t="shared" si="13"/>
        <v>0</v>
      </c>
    </row>
    <row r="126" spans="1:14" x14ac:dyDescent="0.3">
      <c r="A126" s="1">
        <v>1</v>
      </c>
      <c r="B126" t="s">
        <v>180</v>
      </c>
      <c r="C126" t="s">
        <v>1101</v>
      </c>
      <c r="I126" t="str">
        <f t="shared" si="8"/>
        <v>N/A</v>
      </c>
      <c r="J126">
        <f t="shared" si="9"/>
        <v>0</v>
      </c>
      <c r="K126">
        <f t="shared" si="10"/>
        <v>0</v>
      </c>
      <c r="L126">
        <f t="shared" si="11"/>
        <v>0</v>
      </c>
      <c r="M126">
        <f t="shared" si="12"/>
        <v>0</v>
      </c>
      <c r="N126">
        <f t="shared" si="13"/>
        <v>0</v>
      </c>
    </row>
    <row r="127" spans="1:14" x14ac:dyDescent="0.3">
      <c r="A127" s="1">
        <v>2</v>
      </c>
      <c r="B127" t="s">
        <v>181</v>
      </c>
      <c r="C127" t="s">
        <v>3394</v>
      </c>
      <c r="I127" t="str">
        <f t="shared" si="8"/>
        <v>N/A</v>
      </c>
      <c r="J127" t="str">
        <f t="shared" si="9"/>
        <v>0.95</v>
      </c>
      <c r="K127">
        <f t="shared" si="10"/>
        <v>0</v>
      </c>
      <c r="L127">
        <f t="shared" si="11"/>
        <v>0</v>
      </c>
      <c r="M127">
        <f t="shared" si="12"/>
        <v>0</v>
      </c>
      <c r="N127">
        <f t="shared" si="13"/>
        <v>0</v>
      </c>
    </row>
    <row r="128" spans="1:14" x14ac:dyDescent="0.3">
      <c r="A128" s="1">
        <v>3</v>
      </c>
      <c r="B128" t="s">
        <v>183</v>
      </c>
      <c r="C128" t="s">
        <v>3395</v>
      </c>
      <c r="I128" t="str">
        <f t="shared" si="8"/>
        <v>N/A</v>
      </c>
      <c r="J128">
        <f t="shared" si="9"/>
        <v>1.66E-2</v>
      </c>
      <c r="K128">
        <f t="shared" si="10"/>
        <v>0</v>
      </c>
      <c r="L128">
        <f t="shared" si="11"/>
        <v>0</v>
      </c>
      <c r="M128">
        <f t="shared" si="12"/>
        <v>0</v>
      </c>
      <c r="N128">
        <f t="shared" si="13"/>
        <v>0</v>
      </c>
    </row>
    <row r="129" spans="1:14" x14ac:dyDescent="0.3">
      <c r="A129" s="1">
        <v>4</v>
      </c>
      <c r="B129" t="s">
        <v>185</v>
      </c>
      <c r="I129" t="str">
        <f t="shared" si="8"/>
        <v>N/A</v>
      </c>
      <c r="J129">
        <f t="shared" si="9"/>
        <v>0</v>
      </c>
      <c r="K129">
        <f t="shared" si="10"/>
        <v>0</v>
      </c>
      <c r="L129">
        <f t="shared" si="11"/>
        <v>0</v>
      </c>
      <c r="M129">
        <f t="shared" si="12"/>
        <v>0</v>
      </c>
      <c r="N129">
        <f t="shared" si="13"/>
        <v>0</v>
      </c>
    </row>
    <row r="130" spans="1:14" x14ac:dyDescent="0.3">
      <c r="A130" s="1">
        <v>5</v>
      </c>
      <c r="B130" t="s">
        <v>186</v>
      </c>
      <c r="C130" t="s">
        <v>1101</v>
      </c>
      <c r="I130" t="str">
        <f t="shared" si="8"/>
        <v>N/A</v>
      </c>
      <c r="J130">
        <f t="shared" si="9"/>
        <v>0</v>
      </c>
      <c r="K130">
        <f t="shared" si="10"/>
        <v>0</v>
      </c>
      <c r="L130">
        <f t="shared" si="11"/>
        <v>0</v>
      </c>
      <c r="M130">
        <f t="shared" si="12"/>
        <v>0</v>
      </c>
      <c r="N130">
        <f t="shared" si="13"/>
        <v>0</v>
      </c>
    </row>
    <row r="131" spans="1:14" x14ac:dyDescent="0.3">
      <c r="A131" s="1">
        <v>6</v>
      </c>
      <c r="B131" t="s">
        <v>187</v>
      </c>
      <c r="I131" t="str">
        <f t="shared" si="8"/>
        <v>N/A</v>
      </c>
      <c r="J131">
        <f t="shared" si="9"/>
        <v>0</v>
      </c>
      <c r="K131">
        <f t="shared" si="10"/>
        <v>0</v>
      </c>
      <c r="L131">
        <f t="shared" si="11"/>
        <v>0</v>
      </c>
      <c r="M131">
        <f t="shared" si="12"/>
        <v>0</v>
      </c>
      <c r="N131">
        <f t="shared" si="13"/>
        <v>0</v>
      </c>
    </row>
    <row r="132" spans="1:14" x14ac:dyDescent="0.3">
      <c r="A132" s="1">
        <v>7</v>
      </c>
      <c r="B132" t="s">
        <v>188</v>
      </c>
      <c r="C132" t="s">
        <v>3396</v>
      </c>
      <c r="I132" t="str">
        <f t="shared" si="8"/>
        <v>N/A</v>
      </c>
      <c r="J132" t="str">
        <f t="shared" si="9"/>
        <v>Mar 22, 2017</v>
      </c>
      <c r="K132">
        <f t="shared" si="10"/>
        <v>0</v>
      </c>
      <c r="L132">
        <f t="shared" si="11"/>
        <v>0</v>
      </c>
      <c r="M132">
        <f t="shared" si="12"/>
        <v>0</v>
      </c>
      <c r="N132">
        <f t="shared" si="13"/>
        <v>0</v>
      </c>
    </row>
    <row r="133" spans="1:14" x14ac:dyDescent="0.3">
      <c r="A133" s="1">
        <v>8</v>
      </c>
      <c r="B133" t="s">
        <v>189</v>
      </c>
      <c r="I133" t="str">
        <f t="shared" si="8"/>
        <v>N/A</v>
      </c>
      <c r="J133">
        <f t="shared" si="9"/>
        <v>0</v>
      </c>
      <c r="K133">
        <f t="shared" si="10"/>
        <v>0</v>
      </c>
      <c r="L133">
        <f t="shared" si="11"/>
        <v>0</v>
      </c>
      <c r="M133">
        <f t="shared" si="12"/>
        <v>0</v>
      </c>
      <c r="N133">
        <f t="shared" si="13"/>
        <v>0</v>
      </c>
    </row>
    <row r="134" spans="1:14" x14ac:dyDescent="0.3">
      <c r="A134" s="1">
        <v>9</v>
      </c>
      <c r="B134" t="s">
        <v>190</v>
      </c>
      <c r="I134" t="str">
        <f t="shared" si="8"/>
        <v>N/A</v>
      </c>
      <c r="J134">
        <f t="shared" si="9"/>
        <v>0</v>
      </c>
      <c r="K134">
        <f t="shared" si="10"/>
        <v>0</v>
      </c>
      <c r="L134">
        <f t="shared" si="11"/>
        <v>0</v>
      </c>
      <c r="M134">
        <f t="shared" si="12"/>
        <v>0</v>
      </c>
      <c r="N134">
        <f t="shared" si="13"/>
        <v>0</v>
      </c>
    </row>
    <row r="135" spans="1:14" x14ac:dyDescent="0.3">
      <c r="I135" t="str">
        <f t="shared" si="8"/>
        <v>N/A</v>
      </c>
      <c r="J135">
        <f t="shared" si="9"/>
        <v>0</v>
      </c>
      <c r="K135">
        <f t="shared" si="10"/>
        <v>0</v>
      </c>
      <c r="L135">
        <f t="shared" si="11"/>
        <v>0</v>
      </c>
      <c r="M135">
        <f t="shared" si="12"/>
        <v>0</v>
      </c>
      <c r="N135">
        <f t="shared" si="13"/>
        <v>0</v>
      </c>
    </row>
    <row r="136" spans="1:14" x14ac:dyDescent="0.3">
      <c r="I136" t="str">
        <f t="shared" si="8"/>
        <v>N/A</v>
      </c>
      <c r="J136">
        <f t="shared" si="9"/>
        <v>0</v>
      </c>
      <c r="K136">
        <f t="shared" si="10"/>
        <v>0</v>
      </c>
      <c r="L136">
        <f t="shared" si="11"/>
        <v>0</v>
      </c>
      <c r="M136">
        <f t="shared" si="12"/>
        <v>0</v>
      </c>
      <c r="N136">
        <f t="shared" si="13"/>
        <v>0</v>
      </c>
    </row>
    <row r="137" spans="1:14" x14ac:dyDescent="0.3">
      <c r="B137" s="1" t="s">
        <v>191</v>
      </c>
      <c r="C137" s="1" t="s">
        <v>192</v>
      </c>
      <c r="D137" s="1" t="s">
        <v>193</v>
      </c>
      <c r="E137" s="1" t="s">
        <v>194</v>
      </c>
      <c r="F137" s="1" t="s">
        <v>195</v>
      </c>
      <c r="I137" t="str">
        <f t="shared" si="8"/>
        <v>neg_trend</v>
      </c>
      <c r="J137" t="str">
        <f t="shared" si="9"/>
        <v>Title</v>
      </c>
      <c r="K137" t="str">
        <f t="shared" si="10"/>
        <v>Pay</v>
      </c>
      <c r="L137" t="str">
        <f t="shared" si="11"/>
        <v>Exercised</v>
      </c>
      <c r="M137" t="str">
        <f t="shared" si="12"/>
        <v>Age</v>
      </c>
      <c r="N137">
        <f t="shared" si="13"/>
        <v>0</v>
      </c>
    </row>
    <row r="138" spans="1:14" x14ac:dyDescent="0.3">
      <c r="A138" s="1">
        <v>0</v>
      </c>
      <c r="B138" t="s">
        <v>3397</v>
      </c>
      <c r="C138" t="s">
        <v>3398</v>
      </c>
      <c r="D138" t="s">
        <v>959</v>
      </c>
      <c r="F138">
        <v>56</v>
      </c>
      <c r="I138" t="str">
        <f t="shared" si="8"/>
        <v>N/A</v>
      </c>
      <c r="J138" t="str">
        <f t="shared" si="9"/>
        <v>Chairman of Exec. Board, Chief Exec. Officer and Pres</v>
      </c>
      <c r="K138">
        <f t="shared" si="10"/>
        <v>1250000</v>
      </c>
      <c r="L138">
        <f t="shared" si="11"/>
        <v>0</v>
      </c>
      <c r="M138">
        <f t="shared" si="12"/>
        <v>56</v>
      </c>
      <c r="N138">
        <f t="shared" si="13"/>
        <v>0</v>
      </c>
    </row>
    <row r="139" spans="1:14" x14ac:dyDescent="0.3">
      <c r="A139" s="1">
        <v>1</v>
      </c>
      <c r="B139" t="s">
        <v>3399</v>
      </c>
      <c r="C139" t="s">
        <v>3400</v>
      </c>
      <c r="F139">
        <v>48</v>
      </c>
      <c r="I139" t="str">
        <f t="shared" si="8"/>
        <v>N/A</v>
      </c>
      <c r="J139" t="str">
        <f t="shared" si="9"/>
        <v>Chief Financial Officer, Exec. VP and Member of the Exec. Board</v>
      </c>
      <c r="K139">
        <f t="shared" si="10"/>
        <v>0</v>
      </c>
      <c r="L139">
        <f t="shared" si="11"/>
        <v>0</v>
      </c>
      <c r="M139">
        <f t="shared" si="12"/>
        <v>48</v>
      </c>
      <c r="N139">
        <f t="shared" si="13"/>
        <v>0</v>
      </c>
    </row>
    <row r="140" spans="1:14" x14ac:dyDescent="0.3">
      <c r="A140" s="1">
        <v>2</v>
      </c>
      <c r="B140" t="s">
        <v>3401</v>
      </c>
      <c r="C140" t="s">
        <v>3402</v>
      </c>
      <c r="F140">
        <v>57</v>
      </c>
      <c r="I140" t="str">
        <f t="shared" si="8"/>
        <v>N/A</v>
      </c>
      <c r="J140" t="str">
        <f t="shared" si="9"/>
        <v>Chief Information Officer and Member of Exec. Board</v>
      </c>
      <c r="K140">
        <f t="shared" si="10"/>
        <v>0</v>
      </c>
      <c r="L140">
        <f t="shared" si="11"/>
        <v>0</v>
      </c>
      <c r="M140">
        <f t="shared" si="12"/>
        <v>57</v>
      </c>
      <c r="N140">
        <f t="shared" si="13"/>
        <v>0</v>
      </c>
    </row>
    <row r="141" spans="1:14" x14ac:dyDescent="0.3">
      <c r="A141" s="1">
        <v>3</v>
      </c>
      <c r="B141" t="s">
        <v>3403</v>
      </c>
      <c r="C141" t="s">
        <v>3404</v>
      </c>
      <c r="I141" t="str">
        <f t="shared" si="8"/>
        <v>N/A</v>
      </c>
      <c r="J141" t="str">
        <f t="shared" si="9"/>
        <v>SVP, Gen. Counsel, Sec. - Exec. Board and Member - Exec. Board</v>
      </c>
      <c r="K141">
        <f t="shared" si="10"/>
        <v>0</v>
      </c>
      <c r="L141">
        <f t="shared" si="11"/>
        <v>0</v>
      </c>
      <c r="M141">
        <f t="shared" si="12"/>
        <v>0</v>
      </c>
      <c r="N141">
        <f t="shared" si="13"/>
        <v>0</v>
      </c>
    </row>
    <row r="142" spans="1:14" x14ac:dyDescent="0.3">
      <c r="A142" s="1">
        <v>4</v>
      </c>
      <c r="B142" t="s">
        <v>3405</v>
      </c>
      <c r="C142" t="s">
        <v>3406</v>
      </c>
      <c r="I142" t="str">
        <f t="shared" si="8"/>
        <v>N/A</v>
      </c>
      <c r="J142" t="str">
        <f t="shared" si="9"/>
        <v>Sr. VP of Corp. Audit and Member of Exec. Board</v>
      </c>
      <c r="K142">
        <f t="shared" si="10"/>
        <v>0</v>
      </c>
      <c r="L142">
        <f t="shared" si="11"/>
        <v>0</v>
      </c>
      <c r="M142">
        <f t="shared" si="12"/>
        <v>0</v>
      </c>
      <c r="N142">
        <f t="shared" si="13"/>
        <v>0</v>
      </c>
    </row>
    <row r="143" spans="1:14" x14ac:dyDescent="0.3">
      <c r="I143" t="str">
        <f t="shared" si="8"/>
        <v>N/A</v>
      </c>
      <c r="J143">
        <f t="shared" si="9"/>
        <v>0</v>
      </c>
      <c r="K143">
        <f t="shared" si="10"/>
        <v>0</v>
      </c>
      <c r="L143">
        <f t="shared" si="11"/>
        <v>0</v>
      </c>
      <c r="M143">
        <f t="shared" si="12"/>
        <v>0</v>
      </c>
      <c r="N143">
        <f t="shared" si="13"/>
        <v>0</v>
      </c>
    </row>
    <row r="144" spans="1:14" x14ac:dyDescent="0.3">
      <c r="I144" t="str">
        <f t="shared" si="8"/>
        <v>N/A</v>
      </c>
      <c r="J144">
        <f t="shared" si="9"/>
        <v>0</v>
      </c>
      <c r="K144">
        <f t="shared" si="10"/>
        <v>0</v>
      </c>
      <c r="L144">
        <f t="shared" si="11"/>
        <v>0</v>
      </c>
      <c r="M144">
        <f t="shared" si="12"/>
        <v>0</v>
      </c>
      <c r="N144">
        <f t="shared" si="13"/>
        <v>0</v>
      </c>
    </row>
    <row r="145" spans="9:14" x14ac:dyDescent="0.3">
      <c r="I145" t="str">
        <f t="shared" si="8"/>
        <v>N/A</v>
      </c>
      <c r="J145">
        <f t="shared" si="9"/>
        <v>0</v>
      </c>
      <c r="K145">
        <f t="shared" si="10"/>
        <v>0</v>
      </c>
      <c r="L145">
        <f t="shared" si="11"/>
        <v>0</v>
      </c>
      <c r="M145">
        <f t="shared" si="12"/>
        <v>0</v>
      </c>
      <c r="N145">
        <f t="shared" si="13"/>
        <v>0</v>
      </c>
    </row>
    <row r="146" spans="9:14" x14ac:dyDescent="0.3">
      <c r="I146" t="str">
        <f t="shared" si="8"/>
        <v>N/A</v>
      </c>
      <c r="J146">
        <f t="shared" si="9"/>
        <v>0</v>
      </c>
      <c r="K146">
        <f t="shared" si="10"/>
        <v>0</v>
      </c>
      <c r="L146">
        <f t="shared" si="11"/>
        <v>0</v>
      </c>
      <c r="M146">
        <f t="shared" si="12"/>
        <v>0</v>
      </c>
      <c r="N146">
        <f t="shared" si="13"/>
        <v>0</v>
      </c>
    </row>
    <row r="147" spans="9:14" x14ac:dyDescent="0.3">
      <c r="I147" t="str">
        <f t="shared" si="8"/>
        <v>N/A</v>
      </c>
      <c r="J147">
        <f t="shared" si="9"/>
        <v>0</v>
      </c>
      <c r="K147">
        <f t="shared" si="10"/>
        <v>0</v>
      </c>
      <c r="L147">
        <f t="shared" si="11"/>
        <v>0</v>
      </c>
      <c r="M147">
        <f t="shared" si="12"/>
        <v>0</v>
      </c>
      <c r="N147">
        <f t="shared" si="13"/>
        <v>0</v>
      </c>
    </row>
    <row r="148" spans="9:14" x14ac:dyDescent="0.3">
      <c r="I148" t="str">
        <f t="shared" si="8"/>
        <v>N/A</v>
      </c>
      <c r="J148">
        <f t="shared" si="9"/>
        <v>0</v>
      </c>
      <c r="K148">
        <f t="shared" si="10"/>
        <v>0</v>
      </c>
      <c r="L148">
        <f t="shared" si="11"/>
        <v>0</v>
      </c>
      <c r="M148">
        <f t="shared" si="12"/>
        <v>0</v>
      </c>
      <c r="N148">
        <f t="shared" si="13"/>
        <v>0</v>
      </c>
    </row>
    <row r="149" spans="9:14" x14ac:dyDescent="0.3">
      <c r="I149" t="str">
        <f t="shared" si="8"/>
        <v>N/A</v>
      </c>
      <c r="J149">
        <f t="shared" si="9"/>
        <v>0</v>
      </c>
      <c r="K149">
        <f t="shared" si="10"/>
        <v>0</v>
      </c>
      <c r="L149">
        <f t="shared" si="11"/>
        <v>0</v>
      </c>
      <c r="M149">
        <f t="shared" si="12"/>
        <v>0</v>
      </c>
      <c r="N149">
        <f t="shared" si="13"/>
        <v>0</v>
      </c>
    </row>
    <row r="150" spans="9:14" x14ac:dyDescent="0.3">
      <c r="I150" t="str">
        <f t="shared" si="8"/>
        <v>N/A</v>
      </c>
      <c r="J150">
        <f t="shared" si="9"/>
        <v>0</v>
      </c>
      <c r="K150">
        <f t="shared" si="10"/>
        <v>0</v>
      </c>
      <c r="L150">
        <f t="shared" si="11"/>
        <v>0</v>
      </c>
      <c r="M150">
        <f t="shared" si="12"/>
        <v>0</v>
      </c>
      <c r="N150">
        <f t="shared" si="13"/>
        <v>0</v>
      </c>
    </row>
    <row r="151" spans="9:14" x14ac:dyDescent="0.3">
      <c r="I151" t="str">
        <f t="shared" si="8"/>
        <v>N/A</v>
      </c>
      <c r="J151">
        <f t="shared" si="9"/>
        <v>0</v>
      </c>
      <c r="K151">
        <f t="shared" si="10"/>
        <v>0</v>
      </c>
      <c r="L151">
        <f t="shared" si="11"/>
        <v>0</v>
      </c>
      <c r="M151">
        <f t="shared" si="12"/>
        <v>0</v>
      </c>
      <c r="N151">
        <f t="shared" si="13"/>
        <v>0</v>
      </c>
    </row>
    <row r="152" spans="9:14" x14ac:dyDescent="0.3">
      <c r="I152" t="str">
        <f t="shared" si="8"/>
        <v>N/A</v>
      </c>
      <c r="J152">
        <f t="shared" si="9"/>
        <v>0</v>
      </c>
      <c r="K152">
        <f t="shared" si="10"/>
        <v>0</v>
      </c>
      <c r="L152">
        <f t="shared" si="11"/>
        <v>0</v>
      </c>
      <c r="M152">
        <f t="shared" si="12"/>
        <v>0</v>
      </c>
      <c r="N152">
        <f t="shared" si="13"/>
        <v>0</v>
      </c>
    </row>
    <row r="153" spans="9:14" x14ac:dyDescent="0.3">
      <c r="I153" t="str">
        <f t="shared" si="8"/>
        <v>N/A</v>
      </c>
      <c r="J153">
        <f t="shared" si="9"/>
        <v>0</v>
      </c>
      <c r="K153">
        <f t="shared" si="10"/>
        <v>0</v>
      </c>
      <c r="L153">
        <f t="shared" si="11"/>
        <v>0</v>
      </c>
      <c r="M153">
        <f t="shared" si="12"/>
        <v>0</v>
      </c>
      <c r="N153">
        <f t="shared" si="13"/>
        <v>0</v>
      </c>
    </row>
    <row r="154" spans="9:14" x14ac:dyDescent="0.3">
      <c r="I154" t="str">
        <f t="shared" si="8"/>
        <v>N/A</v>
      </c>
      <c r="J154">
        <f t="shared" si="9"/>
        <v>0</v>
      </c>
      <c r="K154">
        <f t="shared" si="10"/>
        <v>0</v>
      </c>
      <c r="L154">
        <f t="shared" si="11"/>
        <v>0</v>
      </c>
      <c r="M154">
        <f t="shared" si="12"/>
        <v>0</v>
      </c>
      <c r="N154">
        <f t="shared" si="13"/>
        <v>0</v>
      </c>
    </row>
    <row r="155" spans="9:14" x14ac:dyDescent="0.3">
      <c r="I155" t="str">
        <f t="shared" si="8"/>
        <v>N/A</v>
      </c>
      <c r="J155">
        <f t="shared" si="9"/>
        <v>0</v>
      </c>
      <c r="K155">
        <f t="shared" si="10"/>
        <v>0</v>
      </c>
      <c r="L155">
        <f t="shared" si="11"/>
        <v>0</v>
      </c>
      <c r="M155">
        <f t="shared" si="12"/>
        <v>0</v>
      </c>
      <c r="N155">
        <f t="shared" si="13"/>
        <v>0</v>
      </c>
    </row>
    <row r="156" spans="9:14" x14ac:dyDescent="0.3">
      <c r="I156" t="str">
        <f t="shared" si="8"/>
        <v>N/A</v>
      </c>
      <c r="J156">
        <f t="shared" si="9"/>
        <v>0</v>
      </c>
      <c r="K156">
        <f t="shared" si="10"/>
        <v>0</v>
      </c>
      <c r="L156">
        <f t="shared" si="11"/>
        <v>0</v>
      </c>
      <c r="M156">
        <f t="shared" si="12"/>
        <v>0</v>
      </c>
      <c r="N156">
        <f t="shared" si="13"/>
        <v>0</v>
      </c>
    </row>
    <row r="157" spans="9:14" x14ac:dyDescent="0.3">
      <c r="I157" t="str">
        <f t="shared" si="8"/>
        <v>N/A</v>
      </c>
      <c r="J157">
        <f t="shared" si="9"/>
        <v>0</v>
      </c>
      <c r="K157">
        <f t="shared" si="10"/>
        <v>0</v>
      </c>
      <c r="L157">
        <f t="shared" si="11"/>
        <v>0</v>
      </c>
      <c r="M157">
        <f t="shared" si="12"/>
        <v>0</v>
      </c>
      <c r="N157">
        <f t="shared" si="13"/>
        <v>0</v>
      </c>
    </row>
    <row r="158" spans="9:14" x14ac:dyDescent="0.3">
      <c r="I158" t="str">
        <f t="shared" si="8"/>
        <v>N/A</v>
      </c>
      <c r="J158">
        <f t="shared" si="9"/>
        <v>0</v>
      </c>
      <c r="K158">
        <f t="shared" si="10"/>
        <v>0</v>
      </c>
      <c r="L158">
        <f t="shared" si="11"/>
        <v>0</v>
      </c>
      <c r="M158">
        <f t="shared" si="12"/>
        <v>0</v>
      </c>
      <c r="N158">
        <f t="shared" si="13"/>
        <v>0</v>
      </c>
    </row>
    <row r="159" spans="9:14" x14ac:dyDescent="0.3">
      <c r="I159" t="str">
        <f t="shared" si="8"/>
        <v>N/A</v>
      </c>
      <c r="J159">
        <f t="shared" si="9"/>
        <v>0</v>
      </c>
      <c r="K159">
        <f t="shared" si="10"/>
        <v>0</v>
      </c>
      <c r="L159">
        <f t="shared" si="11"/>
        <v>0</v>
      </c>
      <c r="M159">
        <f t="shared" si="12"/>
        <v>0</v>
      </c>
      <c r="N159">
        <f t="shared" si="13"/>
        <v>0</v>
      </c>
    </row>
    <row r="160" spans="9:14" x14ac:dyDescent="0.3">
      <c r="I160" t="str">
        <f t="shared" si="8"/>
        <v>N/A</v>
      </c>
      <c r="J160">
        <f t="shared" si="9"/>
        <v>0</v>
      </c>
      <c r="K160">
        <f t="shared" si="10"/>
        <v>0</v>
      </c>
      <c r="L160">
        <f t="shared" si="11"/>
        <v>0</v>
      </c>
      <c r="M160">
        <f t="shared" si="12"/>
        <v>0</v>
      </c>
      <c r="N160">
        <f t="shared" si="13"/>
        <v>0</v>
      </c>
    </row>
    <row r="161" spans="9:14" x14ac:dyDescent="0.3">
      <c r="I161" t="str">
        <f t="shared" si="8"/>
        <v>N/A</v>
      </c>
      <c r="J161">
        <f t="shared" si="9"/>
        <v>0</v>
      </c>
      <c r="K161">
        <f t="shared" si="10"/>
        <v>0</v>
      </c>
      <c r="L161">
        <f t="shared" si="11"/>
        <v>0</v>
      </c>
      <c r="M161">
        <f t="shared" si="12"/>
        <v>0</v>
      </c>
      <c r="N161">
        <f t="shared" si="13"/>
        <v>0</v>
      </c>
    </row>
    <row r="162" spans="9:14" x14ac:dyDescent="0.3">
      <c r="I162" t="str">
        <f t="shared" si="8"/>
        <v>N/A</v>
      </c>
      <c r="J162">
        <f t="shared" si="9"/>
        <v>0</v>
      </c>
      <c r="K162">
        <f t="shared" si="10"/>
        <v>0</v>
      </c>
      <c r="L162">
        <f t="shared" si="11"/>
        <v>0</v>
      </c>
      <c r="M162">
        <f t="shared" si="12"/>
        <v>0</v>
      </c>
      <c r="N162">
        <f t="shared" si="13"/>
        <v>0</v>
      </c>
    </row>
    <row r="163" spans="9:14" x14ac:dyDescent="0.3">
      <c r="I163" t="str">
        <f t="shared" si="8"/>
        <v>N/A</v>
      </c>
      <c r="J163">
        <f t="shared" si="9"/>
        <v>0</v>
      </c>
      <c r="K163">
        <f t="shared" si="10"/>
        <v>0</v>
      </c>
      <c r="L163">
        <f t="shared" si="11"/>
        <v>0</v>
      </c>
      <c r="M163">
        <f t="shared" si="12"/>
        <v>0</v>
      </c>
      <c r="N163">
        <f t="shared" si="13"/>
        <v>0</v>
      </c>
    </row>
    <row r="164" spans="9:14" x14ac:dyDescent="0.3">
      <c r="I164" t="str">
        <f t="shared" si="8"/>
        <v>N/A</v>
      </c>
      <c r="J164">
        <f t="shared" si="9"/>
        <v>0</v>
      </c>
      <c r="K164">
        <f t="shared" si="10"/>
        <v>0</v>
      </c>
      <c r="L164">
        <f t="shared" si="11"/>
        <v>0</v>
      </c>
      <c r="M164">
        <f t="shared" si="12"/>
        <v>0</v>
      </c>
      <c r="N164">
        <f t="shared" si="13"/>
        <v>0</v>
      </c>
    </row>
    <row r="165" spans="9:14" x14ac:dyDescent="0.3">
      <c r="I165" t="str">
        <f t="shared" si="8"/>
        <v>N/A</v>
      </c>
      <c r="J165">
        <f t="shared" si="9"/>
        <v>0</v>
      </c>
      <c r="K165">
        <f t="shared" si="10"/>
        <v>0</v>
      </c>
      <c r="L165">
        <f t="shared" si="11"/>
        <v>0</v>
      </c>
      <c r="M165">
        <f t="shared" si="12"/>
        <v>0</v>
      </c>
      <c r="N165">
        <f t="shared" si="13"/>
        <v>0</v>
      </c>
    </row>
    <row r="166" spans="9:14" x14ac:dyDescent="0.3">
      <c r="I166" t="str">
        <f t="shared" si="8"/>
        <v>N/A</v>
      </c>
      <c r="J166">
        <f t="shared" si="9"/>
        <v>0</v>
      </c>
      <c r="K166">
        <f t="shared" si="10"/>
        <v>0</v>
      </c>
      <c r="L166">
        <f t="shared" si="11"/>
        <v>0</v>
      </c>
      <c r="M166">
        <f t="shared" si="12"/>
        <v>0</v>
      </c>
      <c r="N166">
        <f t="shared" si="13"/>
        <v>0</v>
      </c>
    </row>
    <row r="167" spans="9:14" x14ac:dyDescent="0.3">
      <c r="I167" t="str">
        <f t="shared" si="8"/>
        <v>N/A</v>
      </c>
      <c r="J167">
        <f t="shared" si="9"/>
        <v>0</v>
      </c>
      <c r="K167">
        <f t="shared" si="10"/>
        <v>0</v>
      </c>
      <c r="L167">
        <f t="shared" si="11"/>
        <v>0</v>
      </c>
      <c r="M167">
        <f t="shared" si="12"/>
        <v>0</v>
      </c>
      <c r="N167">
        <f t="shared" si="13"/>
        <v>0</v>
      </c>
    </row>
    <row r="168" spans="9:14" x14ac:dyDescent="0.3">
      <c r="I168" t="str">
        <f t="shared" si="8"/>
        <v>N/A</v>
      </c>
      <c r="J168">
        <f t="shared" si="9"/>
        <v>0</v>
      </c>
      <c r="K168">
        <f t="shared" si="10"/>
        <v>0</v>
      </c>
      <c r="L168">
        <f t="shared" si="11"/>
        <v>0</v>
      </c>
      <c r="M168">
        <f t="shared" si="12"/>
        <v>0</v>
      </c>
      <c r="N168">
        <f t="shared" si="13"/>
        <v>0</v>
      </c>
    </row>
    <row r="169" spans="9:14" x14ac:dyDescent="0.3">
      <c r="I169" t="str">
        <f t="shared" si="8"/>
        <v>N/A</v>
      </c>
      <c r="J169">
        <f t="shared" si="9"/>
        <v>0</v>
      </c>
      <c r="K169">
        <f t="shared" si="10"/>
        <v>0</v>
      </c>
      <c r="L169">
        <f t="shared" si="11"/>
        <v>0</v>
      </c>
      <c r="M169">
        <f t="shared" si="12"/>
        <v>0</v>
      </c>
      <c r="N169">
        <f t="shared" si="13"/>
        <v>0</v>
      </c>
    </row>
    <row r="170" spans="9:14" x14ac:dyDescent="0.3">
      <c r="I170" t="str">
        <f t="shared" si="8"/>
        <v>N/A</v>
      </c>
      <c r="J170">
        <f t="shared" si="9"/>
        <v>0</v>
      </c>
      <c r="K170">
        <f t="shared" si="10"/>
        <v>0</v>
      </c>
      <c r="L170">
        <f t="shared" si="11"/>
        <v>0</v>
      </c>
      <c r="M170">
        <f t="shared" si="12"/>
        <v>0</v>
      </c>
      <c r="N170">
        <f t="shared" si="13"/>
        <v>0</v>
      </c>
    </row>
    <row r="171" spans="9:14" x14ac:dyDescent="0.3">
      <c r="I171" t="str">
        <f t="shared" si="8"/>
        <v>N/A</v>
      </c>
      <c r="J171">
        <f t="shared" si="9"/>
        <v>0</v>
      </c>
      <c r="K171">
        <f t="shared" si="10"/>
        <v>0</v>
      </c>
      <c r="L171">
        <f t="shared" si="11"/>
        <v>0</v>
      </c>
      <c r="M171">
        <f t="shared" si="12"/>
        <v>0</v>
      </c>
      <c r="N171">
        <f t="shared" si="13"/>
        <v>0</v>
      </c>
    </row>
    <row r="172" spans="9:14" x14ac:dyDescent="0.3">
      <c r="I172" t="str">
        <f t="shared" si="8"/>
        <v>N/A</v>
      </c>
      <c r="J172">
        <f t="shared" si="9"/>
        <v>0</v>
      </c>
      <c r="K172">
        <f t="shared" si="10"/>
        <v>0</v>
      </c>
      <c r="L172">
        <f t="shared" si="11"/>
        <v>0</v>
      </c>
      <c r="M172">
        <f t="shared" si="12"/>
        <v>0</v>
      </c>
      <c r="N172">
        <f t="shared" si="13"/>
        <v>0</v>
      </c>
    </row>
    <row r="173" spans="9:14" x14ac:dyDescent="0.3">
      <c r="I173" t="str">
        <f t="shared" si="8"/>
        <v>N/A</v>
      </c>
      <c r="J173">
        <f t="shared" si="9"/>
        <v>0</v>
      </c>
      <c r="K173">
        <f t="shared" si="10"/>
        <v>0</v>
      </c>
      <c r="L173">
        <f t="shared" si="11"/>
        <v>0</v>
      </c>
      <c r="M173">
        <f t="shared" si="12"/>
        <v>0</v>
      </c>
      <c r="N173">
        <f t="shared" si="13"/>
        <v>0</v>
      </c>
    </row>
    <row r="174" spans="9:14" x14ac:dyDescent="0.3">
      <c r="I174" t="str">
        <f t="shared" si="8"/>
        <v>N/A</v>
      </c>
      <c r="J174">
        <f t="shared" si="9"/>
        <v>0</v>
      </c>
      <c r="K174">
        <f t="shared" si="10"/>
        <v>0</v>
      </c>
      <c r="L174">
        <f t="shared" si="11"/>
        <v>0</v>
      </c>
      <c r="M174">
        <f t="shared" si="12"/>
        <v>0</v>
      </c>
      <c r="N174">
        <f t="shared" si="13"/>
        <v>0</v>
      </c>
    </row>
    <row r="175" spans="9:14" x14ac:dyDescent="0.3">
      <c r="I175" t="str">
        <f t="shared" si="8"/>
        <v>N/A</v>
      </c>
      <c r="J175">
        <f t="shared" si="9"/>
        <v>0</v>
      </c>
      <c r="K175">
        <f t="shared" si="10"/>
        <v>0</v>
      </c>
      <c r="L175">
        <f t="shared" si="11"/>
        <v>0</v>
      </c>
      <c r="M175">
        <f t="shared" si="12"/>
        <v>0</v>
      </c>
      <c r="N175">
        <f t="shared" si="13"/>
        <v>0</v>
      </c>
    </row>
    <row r="176" spans="9:14" x14ac:dyDescent="0.3">
      <c r="I176" t="str">
        <f t="shared" si="8"/>
        <v>N/A</v>
      </c>
      <c r="J176">
        <f t="shared" si="9"/>
        <v>0</v>
      </c>
      <c r="K176">
        <f t="shared" si="10"/>
        <v>0</v>
      </c>
      <c r="L176">
        <f t="shared" si="11"/>
        <v>0</v>
      </c>
      <c r="M176">
        <f t="shared" si="12"/>
        <v>0</v>
      </c>
      <c r="N176">
        <f t="shared" si="13"/>
        <v>0</v>
      </c>
    </row>
    <row r="177" spans="9:14" x14ac:dyDescent="0.3">
      <c r="I177" t="str">
        <f t="shared" si="8"/>
        <v>N/A</v>
      </c>
      <c r="J177">
        <f t="shared" si="9"/>
        <v>0</v>
      </c>
      <c r="K177">
        <f t="shared" si="10"/>
        <v>0</v>
      </c>
      <c r="L177">
        <f t="shared" si="11"/>
        <v>0</v>
      </c>
      <c r="M177">
        <f t="shared" si="12"/>
        <v>0</v>
      </c>
      <c r="N177">
        <f t="shared" si="13"/>
        <v>0</v>
      </c>
    </row>
    <row r="178" spans="9:14" x14ac:dyDescent="0.3">
      <c r="I178" t="str">
        <f t="shared" si="8"/>
        <v>N/A</v>
      </c>
      <c r="J178">
        <f t="shared" si="9"/>
        <v>0</v>
      </c>
      <c r="K178">
        <f t="shared" si="10"/>
        <v>0</v>
      </c>
      <c r="L178">
        <f t="shared" si="11"/>
        <v>0</v>
      </c>
      <c r="M178">
        <f t="shared" si="12"/>
        <v>0</v>
      </c>
      <c r="N178">
        <f t="shared" si="13"/>
        <v>0</v>
      </c>
    </row>
    <row r="179" spans="9:14" x14ac:dyDescent="0.3">
      <c r="I179" t="str">
        <f t="shared" si="8"/>
        <v>N/A</v>
      </c>
      <c r="J179">
        <f t="shared" si="9"/>
        <v>0</v>
      </c>
      <c r="K179">
        <f t="shared" si="10"/>
        <v>0</v>
      </c>
      <c r="L179">
        <f t="shared" si="11"/>
        <v>0</v>
      </c>
      <c r="M179">
        <f t="shared" si="12"/>
        <v>0</v>
      </c>
      <c r="N179">
        <f t="shared" si="13"/>
        <v>0</v>
      </c>
    </row>
    <row r="180" spans="9:14" x14ac:dyDescent="0.3">
      <c r="I180" t="str">
        <f t="shared" si="8"/>
        <v>N/A</v>
      </c>
      <c r="J180">
        <f t="shared" si="9"/>
        <v>0</v>
      </c>
      <c r="K180">
        <f t="shared" si="10"/>
        <v>0</v>
      </c>
      <c r="L180">
        <f t="shared" si="11"/>
        <v>0</v>
      </c>
      <c r="M180">
        <f t="shared" si="12"/>
        <v>0</v>
      </c>
      <c r="N180">
        <f t="shared" si="13"/>
        <v>0</v>
      </c>
    </row>
    <row r="181" spans="9:14" x14ac:dyDescent="0.3">
      <c r="I181" t="str">
        <f t="shared" si="8"/>
        <v>N/A</v>
      </c>
      <c r="J181">
        <f t="shared" si="9"/>
        <v>0</v>
      </c>
      <c r="K181">
        <f t="shared" si="10"/>
        <v>0</v>
      </c>
      <c r="L181">
        <f t="shared" si="11"/>
        <v>0</v>
      </c>
      <c r="M181">
        <f t="shared" si="12"/>
        <v>0</v>
      </c>
      <c r="N181">
        <f t="shared" si="13"/>
        <v>0</v>
      </c>
    </row>
    <row r="182" spans="9:14" x14ac:dyDescent="0.3">
      <c r="I182" t="str">
        <f t="shared" si="8"/>
        <v>N/A</v>
      </c>
      <c r="J182">
        <f t="shared" si="9"/>
        <v>0</v>
      </c>
      <c r="K182">
        <f t="shared" si="10"/>
        <v>0</v>
      </c>
      <c r="L182">
        <f t="shared" si="11"/>
        <v>0</v>
      </c>
      <c r="M182">
        <f t="shared" si="12"/>
        <v>0</v>
      </c>
      <c r="N182">
        <f t="shared" si="13"/>
        <v>0</v>
      </c>
    </row>
    <row r="183" spans="9:14" x14ac:dyDescent="0.3">
      <c r="I183" t="str">
        <f t="shared" si="8"/>
        <v>N/A</v>
      </c>
      <c r="J183">
        <f t="shared" si="9"/>
        <v>0</v>
      </c>
      <c r="K183">
        <f t="shared" si="10"/>
        <v>0</v>
      </c>
      <c r="L183">
        <f t="shared" si="11"/>
        <v>0</v>
      </c>
      <c r="M183">
        <f t="shared" si="12"/>
        <v>0</v>
      </c>
      <c r="N183">
        <f t="shared" si="13"/>
        <v>0</v>
      </c>
    </row>
    <row r="184" spans="9:14" x14ac:dyDescent="0.3">
      <c r="I184" t="str">
        <f t="shared" si="8"/>
        <v>N/A</v>
      </c>
      <c r="J184">
        <f t="shared" si="9"/>
        <v>0</v>
      </c>
      <c r="K184">
        <f t="shared" si="10"/>
        <v>0</v>
      </c>
      <c r="L184">
        <f t="shared" si="11"/>
        <v>0</v>
      </c>
      <c r="M184">
        <f t="shared" si="12"/>
        <v>0</v>
      </c>
      <c r="N184">
        <f t="shared" si="13"/>
        <v>0</v>
      </c>
    </row>
    <row r="185" spans="9:14" x14ac:dyDescent="0.3">
      <c r="I185" t="str">
        <f t="shared" si="8"/>
        <v>N/A</v>
      </c>
      <c r="J185">
        <f t="shared" si="9"/>
        <v>0</v>
      </c>
      <c r="K185">
        <f t="shared" si="10"/>
        <v>0</v>
      </c>
      <c r="L185">
        <f t="shared" si="11"/>
        <v>0</v>
      </c>
      <c r="M185">
        <f t="shared" si="12"/>
        <v>0</v>
      </c>
      <c r="N185">
        <f t="shared" si="13"/>
        <v>0</v>
      </c>
    </row>
    <row r="186" spans="9:14" x14ac:dyDescent="0.3">
      <c r="I186" t="str">
        <f t="shared" si="8"/>
        <v>N/A</v>
      </c>
      <c r="J186">
        <f t="shared" si="9"/>
        <v>0</v>
      </c>
      <c r="K186">
        <f t="shared" si="10"/>
        <v>0</v>
      </c>
      <c r="L186">
        <f t="shared" si="11"/>
        <v>0</v>
      </c>
      <c r="M186">
        <f t="shared" si="12"/>
        <v>0</v>
      </c>
      <c r="N186">
        <f t="shared" si="13"/>
        <v>0</v>
      </c>
    </row>
    <row r="187" spans="9:14" x14ac:dyDescent="0.3">
      <c r="I187" t="str">
        <f t="shared" si="8"/>
        <v>N/A</v>
      </c>
      <c r="J187">
        <f t="shared" si="9"/>
        <v>0</v>
      </c>
      <c r="K187">
        <f t="shared" si="10"/>
        <v>0</v>
      </c>
      <c r="L187">
        <f t="shared" si="11"/>
        <v>0</v>
      </c>
      <c r="M187">
        <f t="shared" si="12"/>
        <v>0</v>
      </c>
      <c r="N187">
        <f t="shared" si="13"/>
        <v>0</v>
      </c>
    </row>
    <row r="188" spans="9:14" x14ac:dyDescent="0.3">
      <c r="I188" t="str">
        <f t="shared" ref="I188:I251" si="14">IF(AND(K188&gt; J188, L188&gt; K188, M188&gt; L188, N188&gt; M188), "pos_trend", IF(AND(K188&lt; J188, L188&lt; K188, M188&lt; L188, N188&lt; M188), "neg_trend", "N/A"))</f>
        <v>N/A</v>
      </c>
      <c r="J188">
        <f t="shared" ref="J188:J251" si="15">IF(TRIM(C188)="-", "N/A", IF(RIGHT(C188,1)="M",1000000*VALUE(LEFT(C188,LEN(C188)-1)),IF(RIGHT(C188,1)="B",1000000000*VALUE(LEFT(C188,LEN(C188)-1)),IF(RIGHT(C188,1)="%",0.01*VALUE(LEFT(C188,LEN(C188)-1)),C188))))</f>
        <v>0</v>
      </c>
      <c r="K188">
        <f t="shared" ref="K188:K251" si="16">IF(TRIM(D188)="-", "N/A", IF(RIGHT(D188,1)="M",1000000*VALUE(LEFT(D188,LEN(D188)-1)),IF(RIGHT(D188,1)="B",1000000000*VALUE(LEFT(D188,LEN(D188)-1)),IF(RIGHT(D188,1)="%",0.01*VALUE(LEFT(D188,LEN(D188)-1)),D188))))</f>
        <v>0</v>
      </c>
      <c r="L188">
        <f t="shared" ref="L188:L251" si="17">IF(TRIM(E188)="-", "N/A", IF(RIGHT(E188,1)="M",1000000*VALUE(LEFT(E188,LEN(E188)-1)),IF(RIGHT(E188,1)="B",1000000000*VALUE(LEFT(E188,LEN(E188)-1)),IF(RIGHT(E188,1)="%",0.01*VALUE(LEFT(E188,LEN(E188)-1)),E188))))</f>
        <v>0</v>
      </c>
      <c r="M188">
        <f t="shared" ref="M188:M251" si="18">IF(TRIM(F188)="-", "N/A", IF(RIGHT(F188,1)="M",1000000*VALUE(LEFT(F188,LEN(F188)-1)),IF(RIGHT(F188,1)="B",1000000000*VALUE(LEFT(F188,LEN(F188)-1)),IF(RIGHT(F188,1)="%",0.01*VALUE(LEFT(F188,LEN(F188)-1)),F188))))</f>
        <v>0</v>
      </c>
      <c r="N188">
        <f t="shared" ref="N188:N251" si="19">IF(TRIM(G188)="-", "N/A", IF(RIGHT(G188,1)="M",1000000*VALUE(LEFT(G188,LEN(G188)-1)),IF(RIGHT(G188,1)="B",1000000000*VALUE(LEFT(G188,LEN(G188)-1)),IF(RIGHT(G188,1)="%",0.01*VALUE(LEFT(G188,LEN(G188)-1)),G188))))</f>
        <v>0</v>
      </c>
    </row>
    <row r="189" spans="9:14" x14ac:dyDescent="0.3">
      <c r="I189" t="str">
        <f t="shared" si="14"/>
        <v>N/A</v>
      </c>
      <c r="J189">
        <f t="shared" si="15"/>
        <v>0</v>
      </c>
      <c r="K189">
        <f t="shared" si="16"/>
        <v>0</v>
      </c>
      <c r="L189">
        <f t="shared" si="17"/>
        <v>0</v>
      </c>
      <c r="M189">
        <f t="shared" si="18"/>
        <v>0</v>
      </c>
      <c r="N189">
        <f t="shared" si="19"/>
        <v>0</v>
      </c>
    </row>
    <row r="190" spans="9:14" x14ac:dyDescent="0.3">
      <c r="I190" t="str">
        <f t="shared" si="14"/>
        <v>N/A</v>
      </c>
      <c r="J190">
        <f t="shared" si="15"/>
        <v>0</v>
      </c>
      <c r="K190">
        <f t="shared" si="16"/>
        <v>0</v>
      </c>
      <c r="L190">
        <f t="shared" si="17"/>
        <v>0</v>
      </c>
      <c r="M190">
        <f t="shared" si="18"/>
        <v>0</v>
      </c>
      <c r="N190">
        <f t="shared" si="19"/>
        <v>0</v>
      </c>
    </row>
    <row r="191" spans="9:14" x14ac:dyDescent="0.3">
      <c r="I191" t="str">
        <f t="shared" si="14"/>
        <v>N/A</v>
      </c>
      <c r="J191">
        <f t="shared" si="15"/>
        <v>0</v>
      </c>
      <c r="K191">
        <f t="shared" si="16"/>
        <v>0</v>
      </c>
      <c r="L191">
        <f t="shared" si="17"/>
        <v>0</v>
      </c>
      <c r="M191">
        <f t="shared" si="18"/>
        <v>0</v>
      </c>
      <c r="N191">
        <f t="shared" si="19"/>
        <v>0</v>
      </c>
    </row>
    <row r="192" spans="9:14" x14ac:dyDescent="0.3">
      <c r="I192" t="str">
        <f t="shared" si="14"/>
        <v>N/A</v>
      </c>
      <c r="J192">
        <f t="shared" si="15"/>
        <v>0</v>
      </c>
      <c r="K192">
        <f t="shared" si="16"/>
        <v>0</v>
      </c>
      <c r="L192">
        <f t="shared" si="17"/>
        <v>0</v>
      </c>
      <c r="M192">
        <f t="shared" si="18"/>
        <v>0</v>
      </c>
      <c r="N192">
        <f t="shared" si="19"/>
        <v>0</v>
      </c>
    </row>
    <row r="193" spans="9:14" x14ac:dyDescent="0.3">
      <c r="I193" t="str">
        <f t="shared" si="14"/>
        <v>N/A</v>
      </c>
      <c r="J193">
        <f t="shared" si="15"/>
        <v>0</v>
      </c>
      <c r="K193">
        <f t="shared" si="16"/>
        <v>0</v>
      </c>
      <c r="L193">
        <f t="shared" si="17"/>
        <v>0</v>
      </c>
      <c r="M193">
        <f t="shared" si="18"/>
        <v>0</v>
      </c>
      <c r="N193">
        <f t="shared" si="19"/>
        <v>0</v>
      </c>
    </row>
    <row r="194" spans="9:14" x14ac:dyDescent="0.3">
      <c r="I194" t="str">
        <f t="shared" si="14"/>
        <v>N/A</v>
      </c>
      <c r="J194">
        <f t="shared" si="15"/>
        <v>0</v>
      </c>
      <c r="K194">
        <f t="shared" si="16"/>
        <v>0</v>
      </c>
      <c r="L194">
        <f t="shared" si="17"/>
        <v>0</v>
      </c>
      <c r="M194">
        <f t="shared" si="18"/>
        <v>0</v>
      </c>
      <c r="N194">
        <f t="shared" si="19"/>
        <v>0</v>
      </c>
    </row>
    <row r="195" spans="9:14" x14ac:dyDescent="0.3">
      <c r="I195" t="str">
        <f t="shared" si="14"/>
        <v>N/A</v>
      </c>
      <c r="J195">
        <f t="shared" si="15"/>
        <v>0</v>
      </c>
      <c r="K195">
        <f t="shared" si="16"/>
        <v>0</v>
      </c>
      <c r="L195">
        <f t="shared" si="17"/>
        <v>0</v>
      </c>
      <c r="M195">
        <f t="shared" si="18"/>
        <v>0</v>
      </c>
      <c r="N195">
        <f t="shared" si="19"/>
        <v>0</v>
      </c>
    </row>
    <row r="196" spans="9:14" x14ac:dyDescent="0.3">
      <c r="I196" t="str">
        <f t="shared" si="14"/>
        <v>N/A</v>
      </c>
      <c r="J196">
        <f t="shared" si="15"/>
        <v>0</v>
      </c>
      <c r="K196">
        <f t="shared" si="16"/>
        <v>0</v>
      </c>
      <c r="L196">
        <f t="shared" si="17"/>
        <v>0</v>
      </c>
      <c r="M196">
        <f t="shared" si="18"/>
        <v>0</v>
      </c>
      <c r="N196">
        <f t="shared" si="19"/>
        <v>0</v>
      </c>
    </row>
    <row r="197" spans="9:14" x14ac:dyDescent="0.3">
      <c r="I197" t="str">
        <f t="shared" si="14"/>
        <v>N/A</v>
      </c>
      <c r="J197">
        <f t="shared" si="15"/>
        <v>0</v>
      </c>
      <c r="K197">
        <f t="shared" si="16"/>
        <v>0</v>
      </c>
      <c r="L197">
        <f t="shared" si="17"/>
        <v>0</v>
      </c>
      <c r="M197">
        <f t="shared" si="18"/>
        <v>0</v>
      </c>
      <c r="N197">
        <f t="shared" si="19"/>
        <v>0</v>
      </c>
    </row>
    <row r="198" spans="9:14" x14ac:dyDescent="0.3">
      <c r="I198" t="str">
        <f t="shared" si="14"/>
        <v>N/A</v>
      </c>
      <c r="J198">
        <f t="shared" si="15"/>
        <v>0</v>
      </c>
      <c r="K198">
        <f t="shared" si="16"/>
        <v>0</v>
      </c>
      <c r="L198">
        <f t="shared" si="17"/>
        <v>0</v>
      </c>
      <c r="M198">
        <f t="shared" si="18"/>
        <v>0</v>
      </c>
      <c r="N198">
        <f t="shared" si="19"/>
        <v>0</v>
      </c>
    </row>
    <row r="199" spans="9:14" x14ac:dyDescent="0.3">
      <c r="I199" t="str">
        <f t="shared" si="14"/>
        <v>N/A</v>
      </c>
      <c r="J199">
        <f t="shared" si="15"/>
        <v>0</v>
      </c>
      <c r="K199">
        <f t="shared" si="16"/>
        <v>0</v>
      </c>
      <c r="L199">
        <f t="shared" si="17"/>
        <v>0</v>
      </c>
      <c r="M199">
        <f t="shared" si="18"/>
        <v>0</v>
      </c>
      <c r="N199">
        <f t="shared" si="19"/>
        <v>0</v>
      </c>
    </row>
    <row r="200" spans="9:14" x14ac:dyDescent="0.3">
      <c r="I200" t="str">
        <f t="shared" si="14"/>
        <v>N/A</v>
      </c>
      <c r="J200">
        <f t="shared" si="15"/>
        <v>0</v>
      </c>
      <c r="K200">
        <f t="shared" si="16"/>
        <v>0</v>
      </c>
      <c r="L200">
        <f t="shared" si="17"/>
        <v>0</v>
      </c>
      <c r="M200">
        <f t="shared" si="18"/>
        <v>0</v>
      </c>
      <c r="N200">
        <f t="shared" si="19"/>
        <v>0</v>
      </c>
    </row>
    <row r="201" spans="9:14" x14ac:dyDescent="0.3">
      <c r="I201" t="str">
        <f t="shared" si="14"/>
        <v>N/A</v>
      </c>
      <c r="J201">
        <f t="shared" si="15"/>
        <v>0</v>
      </c>
      <c r="K201">
        <f t="shared" si="16"/>
        <v>0</v>
      </c>
      <c r="L201">
        <f t="shared" si="17"/>
        <v>0</v>
      </c>
      <c r="M201">
        <f t="shared" si="18"/>
        <v>0</v>
      </c>
      <c r="N201">
        <f t="shared" si="19"/>
        <v>0</v>
      </c>
    </row>
    <row r="202" spans="9:14" x14ac:dyDescent="0.3">
      <c r="I202" t="str">
        <f t="shared" si="14"/>
        <v>N/A</v>
      </c>
      <c r="J202">
        <f t="shared" si="15"/>
        <v>0</v>
      </c>
      <c r="K202">
        <f t="shared" si="16"/>
        <v>0</v>
      </c>
      <c r="L202">
        <f t="shared" si="17"/>
        <v>0</v>
      </c>
      <c r="M202">
        <f t="shared" si="18"/>
        <v>0</v>
      </c>
      <c r="N202">
        <f t="shared" si="19"/>
        <v>0</v>
      </c>
    </row>
    <row r="203" spans="9:14" x14ac:dyDescent="0.3">
      <c r="I203" t="str">
        <f t="shared" si="14"/>
        <v>N/A</v>
      </c>
      <c r="J203">
        <f t="shared" si="15"/>
        <v>0</v>
      </c>
      <c r="K203">
        <f t="shared" si="16"/>
        <v>0</v>
      </c>
      <c r="L203">
        <f t="shared" si="17"/>
        <v>0</v>
      </c>
      <c r="M203">
        <f t="shared" si="18"/>
        <v>0</v>
      </c>
      <c r="N203">
        <f t="shared" si="19"/>
        <v>0</v>
      </c>
    </row>
    <row r="204" spans="9:14" x14ac:dyDescent="0.3">
      <c r="I204" t="str">
        <f t="shared" si="14"/>
        <v>N/A</v>
      </c>
      <c r="J204">
        <f t="shared" si="15"/>
        <v>0</v>
      </c>
      <c r="K204">
        <f t="shared" si="16"/>
        <v>0</v>
      </c>
      <c r="L204">
        <f t="shared" si="17"/>
        <v>0</v>
      </c>
      <c r="M204">
        <f t="shared" si="18"/>
        <v>0</v>
      </c>
      <c r="N204">
        <f t="shared" si="19"/>
        <v>0</v>
      </c>
    </row>
    <row r="205" spans="9:14" x14ac:dyDescent="0.3">
      <c r="I205" t="str">
        <f t="shared" si="14"/>
        <v>N/A</v>
      </c>
      <c r="J205">
        <f t="shared" si="15"/>
        <v>0</v>
      </c>
      <c r="K205">
        <f t="shared" si="16"/>
        <v>0</v>
      </c>
      <c r="L205">
        <f t="shared" si="17"/>
        <v>0</v>
      </c>
      <c r="M205">
        <f t="shared" si="18"/>
        <v>0</v>
      </c>
      <c r="N205">
        <f t="shared" si="19"/>
        <v>0</v>
      </c>
    </row>
    <row r="206" spans="9:14" x14ac:dyDescent="0.3">
      <c r="I206" t="str">
        <f t="shared" si="14"/>
        <v>N/A</v>
      </c>
      <c r="J206">
        <f t="shared" si="15"/>
        <v>0</v>
      </c>
      <c r="K206">
        <f t="shared" si="16"/>
        <v>0</v>
      </c>
      <c r="L206">
        <f t="shared" si="17"/>
        <v>0</v>
      </c>
      <c r="M206">
        <f t="shared" si="18"/>
        <v>0</v>
      </c>
      <c r="N206">
        <f t="shared" si="19"/>
        <v>0</v>
      </c>
    </row>
    <row r="207" spans="9:14" x14ac:dyDescent="0.3">
      <c r="I207" t="str">
        <f t="shared" si="14"/>
        <v>N/A</v>
      </c>
      <c r="J207">
        <f t="shared" si="15"/>
        <v>0</v>
      </c>
      <c r="K207">
        <f t="shared" si="16"/>
        <v>0</v>
      </c>
      <c r="L207">
        <f t="shared" si="17"/>
        <v>0</v>
      </c>
      <c r="M207">
        <f t="shared" si="18"/>
        <v>0</v>
      </c>
      <c r="N207">
        <f t="shared" si="19"/>
        <v>0</v>
      </c>
    </row>
    <row r="208" spans="9:14" x14ac:dyDescent="0.3">
      <c r="I208" t="str">
        <f t="shared" si="14"/>
        <v>N/A</v>
      </c>
      <c r="J208">
        <f t="shared" si="15"/>
        <v>0</v>
      </c>
      <c r="K208">
        <f t="shared" si="16"/>
        <v>0</v>
      </c>
      <c r="L208">
        <f t="shared" si="17"/>
        <v>0</v>
      </c>
      <c r="M208">
        <f t="shared" si="18"/>
        <v>0</v>
      </c>
      <c r="N208">
        <f t="shared" si="19"/>
        <v>0</v>
      </c>
    </row>
    <row r="209" spans="9:14" x14ac:dyDescent="0.3">
      <c r="I209" t="str">
        <f t="shared" si="14"/>
        <v>N/A</v>
      </c>
      <c r="J209">
        <f t="shared" si="15"/>
        <v>0</v>
      </c>
      <c r="K209">
        <f t="shared" si="16"/>
        <v>0</v>
      </c>
      <c r="L209">
        <f t="shared" si="17"/>
        <v>0</v>
      </c>
      <c r="M209">
        <f t="shared" si="18"/>
        <v>0</v>
      </c>
      <c r="N209">
        <f t="shared" si="19"/>
        <v>0</v>
      </c>
    </row>
    <row r="210" spans="9:14" x14ac:dyDescent="0.3">
      <c r="I210" t="str">
        <f t="shared" si="14"/>
        <v>N/A</v>
      </c>
      <c r="J210">
        <f t="shared" si="15"/>
        <v>0</v>
      </c>
      <c r="K210">
        <f t="shared" si="16"/>
        <v>0</v>
      </c>
      <c r="L210">
        <f t="shared" si="17"/>
        <v>0</v>
      </c>
      <c r="M210">
        <f t="shared" si="18"/>
        <v>0</v>
      </c>
      <c r="N210">
        <f t="shared" si="19"/>
        <v>0</v>
      </c>
    </row>
    <row r="211" spans="9:14" x14ac:dyDescent="0.3">
      <c r="I211" t="str">
        <f t="shared" si="14"/>
        <v>N/A</v>
      </c>
      <c r="J211">
        <f t="shared" si="15"/>
        <v>0</v>
      </c>
      <c r="K211">
        <f t="shared" si="16"/>
        <v>0</v>
      </c>
      <c r="L211">
        <f t="shared" si="17"/>
        <v>0</v>
      </c>
      <c r="M211">
        <f t="shared" si="18"/>
        <v>0</v>
      </c>
      <c r="N211">
        <f t="shared" si="19"/>
        <v>0</v>
      </c>
    </row>
    <row r="212" spans="9:14" x14ac:dyDescent="0.3">
      <c r="I212" t="str">
        <f t="shared" si="14"/>
        <v>N/A</v>
      </c>
      <c r="J212">
        <f t="shared" si="15"/>
        <v>0</v>
      </c>
      <c r="K212">
        <f t="shared" si="16"/>
        <v>0</v>
      </c>
      <c r="L212">
        <f t="shared" si="17"/>
        <v>0</v>
      </c>
      <c r="M212">
        <f t="shared" si="18"/>
        <v>0</v>
      </c>
      <c r="N212">
        <f t="shared" si="19"/>
        <v>0</v>
      </c>
    </row>
    <row r="213" spans="9:14" x14ac:dyDescent="0.3">
      <c r="I213" t="str">
        <f t="shared" si="14"/>
        <v>N/A</v>
      </c>
      <c r="J213">
        <f t="shared" si="15"/>
        <v>0</v>
      </c>
      <c r="K213">
        <f t="shared" si="16"/>
        <v>0</v>
      </c>
      <c r="L213">
        <f t="shared" si="17"/>
        <v>0</v>
      </c>
      <c r="M213">
        <f t="shared" si="18"/>
        <v>0</v>
      </c>
      <c r="N213">
        <f t="shared" si="19"/>
        <v>0</v>
      </c>
    </row>
    <row r="214" spans="9:14" x14ac:dyDescent="0.3">
      <c r="I214" t="str">
        <f t="shared" si="14"/>
        <v>N/A</v>
      </c>
      <c r="J214">
        <f t="shared" si="15"/>
        <v>0</v>
      </c>
      <c r="K214">
        <f t="shared" si="16"/>
        <v>0</v>
      </c>
      <c r="L214">
        <f t="shared" si="17"/>
        <v>0</v>
      </c>
      <c r="M214">
        <f t="shared" si="18"/>
        <v>0</v>
      </c>
      <c r="N214">
        <f t="shared" si="19"/>
        <v>0</v>
      </c>
    </row>
    <row r="215" spans="9:14" x14ac:dyDescent="0.3">
      <c r="I215" t="str">
        <f t="shared" si="14"/>
        <v>N/A</v>
      </c>
      <c r="J215">
        <f t="shared" si="15"/>
        <v>0</v>
      </c>
      <c r="K215">
        <f t="shared" si="16"/>
        <v>0</v>
      </c>
      <c r="L215">
        <f t="shared" si="17"/>
        <v>0</v>
      </c>
      <c r="M215">
        <f t="shared" si="18"/>
        <v>0</v>
      </c>
      <c r="N215">
        <f t="shared" si="19"/>
        <v>0</v>
      </c>
    </row>
    <row r="216" spans="9:14" x14ac:dyDescent="0.3">
      <c r="I216" t="str">
        <f t="shared" si="14"/>
        <v>N/A</v>
      </c>
      <c r="J216">
        <f t="shared" si="15"/>
        <v>0</v>
      </c>
      <c r="K216">
        <f t="shared" si="16"/>
        <v>0</v>
      </c>
      <c r="L216">
        <f t="shared" si="17"/>
        <v>0</v>
      </c>
      <c r="M216">
        <f t="shared" si="18"/>
        <v>0</v>
      </c>
      <c r="N216">
        <f t="shared" si="19"/>
        <v>0</v>
      </c>
    </row>
    <row r="217" spans="9:14" x14ac:dyDescent="0.3">
      <c r="I217" t="str">
        <f t="shared" si="14"/>
        <v>N/A</v>
      </c>
      <c r="J217">
        <f t="shared" si="15"/>
        <v>0</v>
      </c>
      <c r="K217">
        <f t="shared" si="16"/>
        <v>0</v>
      </c>
      <c r="L217">
        <f t="shared" si="17"/>
        <v>0</v>
      </c>
      <c r="M217">
        <f t="shared" si="18"/>
        <v>0</v>
      </c>
      <c r="N217">
        <f t="shared" si="19"/>
        <v>0</v>
      </c>
    </row>
    <row r="218" spans="9:14" x14ac:dyDescent="0.3">
      <c r="I218" t="str">
        <f t="shared" si="14"/>
        <v>N/A</v>
      </c>
      <c r="J218">
        <f t="shared" si="15"/>
        <v>0</v>
      </c>
      <c r="K218">
        <f t="shared" si="16"/>
        <v>0</v>
      </c>
      <c r="L218">
        <f t="shared" si="17"/>
        <v>0</v>
      </c>
      <c r="M218">
        <f t="shared" si="18"/>
        <v>0</v>
      </c>
      <c r="N218">
        <f t="shared" si="19"/>
        <v>0</v>
      </c>
    </row>
    <row r="219" spans="9:14" x14ac:dyDescent="0.3">
      <c r="I219" t="str">
        <f t="shared" si="14"/>
        <v>N/A</v>
      </c>
      <c r="J219">
        <f t="shared" si="15"/>
        <v>0</v>
      </c>
      <c r="K219">
        <f t="shared" si="16"/>
        <v>0</v>
      </c>
      <c r="L219">
        <f t="shared" si="17"/>
        <v>0</v>
      </c>
      <c r="M219">
        <f t="shared" si="18"/>
        <v>0</v>
      </c>
      <c r="N219">
        <f t="shared" si="19"/>
        <v>0</v>
      </c>
    </row>
    <row r="220" spans="9:14" x14ac:dyDescent="0.3">
      <c r="I220" t="str">
        <f t="shared" si="14"/>
        <v>N/A</v>
      </c>
      <c r="J220">
        <f t="shared" si="15"/>
        <v>0</v>
      </c>
      <c r="K220">
        <f t="shared" si="16"/>
        <v>0</v>
      </c>
      <c r="L220">
        <f t="shared" si="17"/>
        <v>0</v>
      </c>
      <c r="M220">
        <f t="shared" si="18"/>
        <v>0</v>
      </c>
      <c r="N220">
        <f t="shared" si="19"/>
        <v>0</v>
      </c>
    </row>
    <row r="221" spans="9:14" x14ac:dyDescent="0.3">
      <c r="I221" t="str">
        <f t="shared" si="14"/>
        <v>N/A</v>
      </c>
      <c r="J221">
        <f t="shared" si="15"/>
        <v>0</v>
      </c>
      <c r="K221">
        <f t="shared" si="16"/>
        <v>0</v>
      </c>
      <c r="L221">
        <f t="shared" si="17"/>
        <v>0</v>
      </c>
      <c r="M221">
        <f t="shared" si="18"/>
        <v>0</v>
      </c>
      <c r="N221">
        <f t="shared" si="19"/>
        <v>0</v>
      </c>
    </row>
    <row r="222" spans="9:14" x14ac:dyDescent="0.3">
      <c r="I222" t="str">
        <f t="shared" si="14"/>
        <v>N/A</v>
      </c>
      <c r="J222">
        <f t="shared" si="15"/>
        <v>0</v>
      </c>
      <c r="K222">
        <f t="shared" si="16"/>
        <v>0</v>
      </c>
      <c r="L222">
        <f t="shared" si="17"/>
        <v>0</v>
      </c>
      <c r="M222">
        <f t="shared" si="18"/>
        <v>0</v>
      </c>
      <c r="N222">
        <f t="shared" si="19"/>
        <v>0</v>
      </c>
    </row>
    <row r="223" spans="9:14" x14ac:dyDescent="0.3">
      <c r="I223" t="str">
        <f t="shared" si="14"/>
        <v>N/A</v>
      </c>
      <c r="J223">
        <f t="shared" si="15"/>
        <v>0</v>
      </c>
      <c r="K223">
        <f t="shared" si="16"/>
        <v>0</v>
      </c>
      <c r="L223">
        <f t="shared" si="17"/>
        <v>0</v>
      </c>
      <c r="M223">
        <f t="shared" si="18"/>
        <v>0</v>
      </c>
      <c r="N223">
        <f t="shared" si="19"/>
        <v>0</v>
      </c>
    </row>
    <row r="224" spans="9:14" x14ac:dyDescent="0.3">
      <c r="I224" t="str">
        <f t="shared" si="14"/>
        <v>N/A</v>
      </c>
      <c r="J224">
        <f t="shared" si="15"/>
        <v>0</v>
      </c>
      <c r="K224">
        <f t="shared" si="16"/>
        <v>0</v>
      </c>
      <c r="L224">
        <f t="shared" si="17"/>
        <v>0</v>
      </c>
      <c r="M224">
        <f t="shared" si="18"/>
        <v>0</v>
      </c>
      <c r="N224">
        <f t="shared" si="19"/>
        <v>0</v>
      </c>
    </row>
    <row r="225" spans="9:14" x14ac:dyDescent="0.3">
      <c r="I225" t="str">
        <f t="shared" si="14"/>
        <v>N/A</v>
      </c>
      <c r="J225">
        <f t="shared" si="15"/>
        <v>0</v>
      </c>
      <c r="K225">
        <f t="shared" si="16"/>
        <v>0</v>
      </c>
      <c r="L225">
        <f t="shared" si="17"/>
        <v>0</v>
      </c>
      <c r="M225">
        <f t="shared" si="18"/>
        <v>0</v>
      </c>
      <c r="N225">
        <f t="shared" si="19"/>
        <v>0</v>
      </c>
    </row>
    <row r="226" spans="9:14" x14ac:dyDescent="0.3">
      <c r="I226" t="str">
        <f t="shared" si="14"/>
        <v>N/A</v>
      </c>
      <c r="J226">
        <f t="shared" si="15"/>
        <v>0</v>
      </c>
      <c r="K226">
        <f t="shared" si="16"/>
        <v>0</v>
      </c>
      <c r="L226">
        <f t="shared" si="17"/>
        <v>0</v>
      </c>
      <c r="M226">
        <f t="shared" si="18"/>
        <v>0</v>
      </c>
      <c r="N226">
        <f t="shared" si="19"/>
        <v>0</v>
      </c>
    </row>
    <row r="227" spans="9:14" x14ac:dyDescent="0.3">
      <c r="I227" t="str">
        <f t="shared" si="14"/>
        <v>N/A</v>
      </c>
      <c r="J227">
        <f t="shared" si="15"/>
        <v>0</v>
      </c>
      <c r="K227">
        <f t="shared" si="16"/>
        <v>0</v>
      </c>
      <c r="L227">
        <f t="shared" si="17"/>
        <v>0</v>
      </c>
      <c r="M227">
        <f t="shared" si="18"/>
        <v>0</v>
      </c>
      <c r="N227">
        <f t="shared" si="19"/>
        <v>0</v>
      </c>
    </row>
    <row r="228" spans="9:14" x14ac:dyDescent="0.3">
      <c r="I228" t="str">
        <f t="shared" si="14"/>
        <v>N/A</v>
      </c>
      <c r="J228">
        <f t="shared" si="15"/>
        <v>0</v>
      </c>
      <c r="K228">
        <f t="shared" si="16"/>
        <v>0</v>
      </c>
      <c r="L228">
        <f t="shared" si="17"/>
        <v>0</v>
      </c>
      <c r="M228">
        <f t="shared" si="18"/>
        <v>0</v>
      </c>
      <c r="N228">
        <f t="shared" si="19"/>
        <v>0</v>
      </c>
    </row>
    <row r="229" spans="9:14" x14ac:dyDescent="0.3">
      <c r="I229" t="str">
        <f t="shared" si="14"/>
        <v>N/A</v>
      </c>
      <c r="J229">
        <f t="shared" si="15"/>
        <v>0</v>
      </c>
      <c r="K229">
        <f t="shared" si="16"/>
        <v>0</v>
      </c>
      <c r="L229">
        <f t="shared" si="17"/>
        <v>0</v>
      </c>
      <c r="M229">
        <f t="shared" si="18"/>
        <v>0</v>
      </c>
      <c r="N229">
        <f t="shared" si="19"/>
        <v>0</v>
      </c>
    </row>
    <row r="230" spans="9:14" x14ac:dyDescent="0.3">
      <c r="I230" t="str">
        <f t="shared" si="14"/>
        <v>N/A</v>
      </c>
      <c r="J230">
        <f t="shared" si="15"/>
        <v>0</v>
      </c>
      <c r="K230">
        <f t="shared" si="16"/>
        <v>0</v>
      </c>
      <c r="L230">
        <f t="shared" si="17"/>
        <v>0</v>
      </c>
      <c r="M230">
        <f t="shared" si="18"/>
        <v>0</v>
      </c>
      <c r="N230">
        <f t="shared" si="19"/>
        <v>0</v>
      </c>
    </row>
    <row r="231" spans="9:14" x14ac:dyDescent="0.3">
      <c r="I231" t="str">
        <f t="shared" si="14"/>
        <v>N/A</v>
      </c>
      <c r="J231">
        <f t="shared" si="15"/>
        <v>0</v>
      </c>
      <c r="K231">
        <f t="shared" si="16"/>
        <v>0</v>
      </c>
      <c r="L231">
        <f t="shared" si="17"/>
        <v>0</v>
      </c>
      <c r="M231">
        <f t="shared" si="18"/>
        <v>0</v>
      </c>
      <c r="N231">
        <f t="shared" si="19"/>
        <v>0</v>
      </c>
    </row>
    <row r="232" spans="9:14" x14ac:dyDescent="0.3">
      <c r="I232" t="str">
        <f t="shared" si="14"/>
        <v>N/A</v>
      </c>
      <c r="J232">
        <f t="shared" si="15"/>
        <v>0</v>
      </c>
      <c r="K232">
        <f t="shared" si="16"/>
        <v>0</v>
      </c>
      <c r="L232">
        <f t="shared" si="17"/>
        <v>0</v>
      </c>
      <c r="M232">
        <f t="shared" si="18"/>
        <v>0</v>
      </c>
      <c r="N232">
        <f t="shared" si="19"/>
        <v>0</v>
      </c>
    </row>
    <row r="233" spans="9:14" x14ac:dyDescent="0.3">
      <c r="I233" t="str">
        <f t="shared" si="14"/>
        <v>N/A</v>
      </c>
      <c r="J233">
        <f t="shared" si="15"/>
        <v>0</v>
      </c>
      <c r="K233">
        <f t="shared" si="16"/>
        <v>0</v>
      </c>
      <c r="L233">
        <f t="shared" si="17"/>
        <v>0</v>
      </c>
      <c r="M233">
        <f t="shared" si="18"/>
        <v>0</v>
      </c>
      <c r="N233">
        <f t="shared" si="19"/>
        <v>0</v>
      </c>
    </row>
    <row r="234" spans="9:14" x14ac:dyDescent="0.3">
      <c r="I234" t="str">
        <f t="shared" si="14"/>
        <v>N/A</v>
      </c>
      <c r="J234">
        <f t="shared" si="15"/>
        <v>0</v>
      </c>
      <c r="K234">
        <f t="shared" si="16"/>
        <v>0</v>
      </c>
      <c r="L234">
        <f t="shared" si="17"/>
        <v>0</v>
      </c>
      <c r="M234">
        <f t="shared" si="18"/>
        <v>0</v>
      </c>
      <c r="N234">
        <f t="shared" si="19"/>
        <v>0</v>
      </c>
    </row>
    <row r="235" spans="9:14" x14ac:dyDescent="0.3">
      <c r="I235" t="str">
        <f t="shared" si="14"/>
        <v>N/A</v>
      </c>
      <c r="J235">
        <f t="shared" si="15"/>
        <v>0</v>
      </c>
      <c r="K235">
        <f t="shared" si="16"/>
        <v>0</v>
      </c>
      <c r="L235">
        <f t="shared" si="17"/>
        <v>0</v>
      </c>
      <c r="M235">
        <f t="shared" si="18"/>
        <v>0</v>
      </c>
      <c r="N235">
        <f t="shared" si="19"/>
        <v>0</v>
      </c>
    </row>
    <row r="236" spans="9:14" x14ac:dyDescent="0.3">
      <c r="I236" t="str">
        <f t="shared" si="14"/>
        <v>N/A</v>
      </c>
      <c r="J236">
        <f t="shared" si="15"/>
        <v>0</v>
      </c>
      <c r="K236">
        <f t="shared" si="16"/>
        <v>0</v>
      </c>
      <c r="L236">
        <f t="shared" si="17"/>
        <v>0</v>
      </c>
      <c r="M236">
        <f t="shared" si="18"/>
        <v>0</v>
      </c>
      <c r="N236">
        <f t="shared" si="19"/>
        <v>0</v>
      </c>
    </row>
    <row r="237" spans="9:14" x14ac:dyDescent="0.3">
      <c r="I237" t="str">
        <f t="shared" si="14"/>
        <v>N/A</v>
      </c>
      <c r="J237">
        <f t="shared" si="15"/>
        <v>0</v>
      </c>
      <c r="K237">
        <f t="shared" si="16"/>
        <v>0</v>
      </c>
      <c r="L237">
        <f t="shared" si="17"/>
        <v>0</v>
      </c>
      <c r="M237">
        <f t="shared" si="18"/>
        <v>0</v>
      </c>
      <c r="N237">
        <f t="shared" si="19"/>
        <v>0</v>
      </c>
    </row>
    <row r="238" spans="9:14" x14ac:dyDescent="0.3">
      <c r="I238" t="str">
        <f t="shared" si="14"/>
        <v>N/A</v>
      </c>
      <c r="J238">
        <f t="shared" si="15"/>
        <v>0</v>
      </c>
      <c r="K238">
        <f t="shared" si="16"/>
        <v>0</v>
      </c>
      <c r="L238">
        <f t="shared" si="17"/>
        <v>0</v>
      </c>
      <c r="M238">
        <f t="shared" si="18"/>
        <v>0</v>
      </c>
      <c r="N238">
        <f t="shared" si="19"/>
        <v>0</v>
      </c>
    </row>
    <row r="239" spans="9:14" x14ac:dyDescent="0.3">
      <c r="I239" t="str">
        <f t="shared" si="14"/>
        <v>N/A</v>
      </c>
      <c r="J239">
        <f t="shared" si="15"/>
        <v>0</v>
      </c>
      <c r="K239">
        <f t="shared" si="16"/>
        <v>0</v>
      </c>
      <c r="L239">
        <f t="shared" si="17"/>
        <v>0</v>
      </c>
      <c r="M239">
        <f t="shared" si="18"/>
        <v>0</v>
      </c>
      <c r="N239">
        <f t="shared" si="19"/>
        <v>0</v>
      </c>
    </row>
    <row r="240" spans="9:14" x14ac:dyDescent="0.3">
      <c r="I240" t="str">
        <f t="shared" si="14"/>
        <v>N/A</v>
      </c>
      <c r="J240">
        <f t="shared" si="15"/>
        <v>0</v>
      </c>
      <c r="K240">
        <f t="shared" si="16"/>
        <v>0</v>
      </c>
      <c r="L240">
        <f t="shared" si="17"/>
        <v>0</v>
      </c>
      <c r="M240">
        <f t="shared" si="18"/>
        <v>0</v>
      </c>
      <c r="N240">
        <f t="shared" si="19"/>
        <v>0</v>
      </c>
    </row>
    <row r="241" spans="9:14" x14ac:dyDescent="0.3">
      <c r="I241" t="str">
        <f t="shared" si="14"/>
        <v>N/A</v>
      </c>
      <c r="J241">
        <f t="shared" si="15"/>
        <v>0</v>
      </c>
      <c r="K241">
        <f t="shared" si="16"/>
        <v>0</v>
      </c>
      <c r="L241">
        <f t="shared" si="17"/>
        <v>0</v>
      </c>
      <c r="M241">
        <f t="shared" si="18"/>
        <v>0</v>
      </c>
      <c r="N241">
        <f t="shared" si="19"/>
        <v>0</v>
      </c>
    </row>
    <row r="242" spans="9:14" x14ac:dyDescent="0.3">
      <c r="I242" t="str">
        <f t="shared" si="14"/>
        <v>N/A</v>
      </c>
      <c r="J242">
        <f t="shared" si="15"/>
        <v>0</v>
      </c>
      <c r="K242">
        <f t="shared" si="16"/>
        <v>0</v>
      </c>
      <c r="L242">
        <f t="shared" si="17"/>
        <v>0</v>
      </c>
      <c r="M242">
        <f t="shared" si="18"/>
        <v>0</v>
      </c>
      <c r="N242">
        <f t="shared" si="19"/>
        <v>0</v>
      </c>
    </row>
    <row r="243" spans="9:14" x14ac:dyDescent="0.3">
      <c r="I243" t="str">
        <f t="shared" si="14"/>
        <v>N/A</v>
      </c>
      <c r="J243">
        <f t="shared" si="15"/>
        <v>0</v>
      </c>
      <c r="K243">
        <f t="shared" si="16"/>
        <v>0</v>
      </c>
      <c r="L243">
        <f t="shared" si="17"/>
        <v>0</v>
      </c>
      <c r="M243">
        <f t="shared" si="18"/>
        <v>0</v>
      </c>
      <c r="N243">
        <f t="shared" si="19"/>
        <v>0</v>
      </c>
    </row>
    <row r="244" spans="9:14" x14ac:dyDescent="0.3">
      <c r="I244" t="str">
        <f t="shared" si="14"/>
        <v>N/A</v>
      </c>
      <c r="J244">
        <f t="shared" si="15"/>
        <v>0</v>
      </c>
      <c r="K244">
        <f t="shared" si="16"/>
        <v>0</v>
      </c>
      <c r="L244">
        <f t="shared" si="17"/>
        <v>0</v>
      </c>
      <c r="M244">
        <f t="shared" si="18"/>
        <v>0</v>
      </c>
      <c r="N244">
        <f t="shared" si="19"/>
        <v>0</v>
      </c>
    </row>
    <row r="245" spans="9:14" x14ac:dyDescent="0.3">
      <c r="I245" t="str">
        <f t="shared" si="14"/>
        <v>N/A</v>
      </c>
      <c r="J245">
        <f t="shared" si="15"/>
        <v>0</v>
      </c>
      <c r="K245">
        <f t="shared" si="16"/>
        <v>0</v>
      </c>
      <c r="L245">
        <f t="shared" si="17"/>
        <v>0</v>
      </c>
      <c r="M245">
        <f t="shared" si="18"/>
        <v>0</v>
      </c>
      <c r="N245">
        <f t="shared" si="19"/>
        <v>0</v>
      </c>
    </row>
    <row r="246" spans="9:14" x14ac:dyDescent="0.3">
      <c r="I246" t="str">
        <f t="shared" si="14"/>
        <v>N/A</v>
      </c>
      <c r="J246">
        <f t="shared" si="15"/>
        <v>0</v>
      </c>
      <c r="K246">
        <f t="shared" si="16"/>
        <v>0</v>
      </c>
      <c r="L246">
        <f t="shared" si="17"/>
        <v>0</v>
      </c>
      <c r="M246">
        <f t="shared" si="18"/>
        <v>0</v>
      </c>
      <c r="N246">
        <f t="shared" si="19"/>
        <v>0</v>
      </c>
    </row>
    <row r="247" spans="9:14" x14ac:dyDescent="0.3">
      <c r="I247" t="str">
        <f t="shared" si="14"/>
        <v>N/A</v>
      </c>
      <c r="J247">
        <f t="shared" si="15"/>
        <v>0</v>
      </c>
      <c r="K247">
        <f t="shared" si="16"/>
        <v>0</v>
      </c>
      <c r="L247">
        <f t="shared" si="17"/>
        <v>0</v>
      </c>
      <c r="M247">
        <f t="shared" si="18"/>
        <v>0</v>
      </c>
      <c r="N247">
        <f t="shared" si="19"/>
        <v>0</v>
      </c>
    </row>
    <row r="248" spans="9:14" x14ac:dyDescent="0.3">
      <c r="I248" t="str">
        <f t="shared" si="14"/>
        <v>N/A</v>
      </c>
      <c r="J248">
        <f t="shared" si="15"/>
        <v>0</v>
      </c>
      <c r="K248">
        <f t="shared" si="16"/>
        <v>0</v>
      </c>
      <c r="L248">
        <f t="shared" si="17"/>
        <v>0</v>
      </c>
      <c r="M248">
        <f t="shared" si="18"/>
        <v>0</v>
      </c>
      <c r="N248">
        <f t="shared" si="19"/>
        <v>0</v>
      </c>
    </row>
    <row r="249" spans="9:14" x14ac:dyDescent="0.3">
      <c r="I249" t="str">
        <f t="shared" si="14"/>
        <v>N/A</v>
      </c>
      <c r="J249">
        <f t="shared" si="15"/>
        <v>0</v>
      </c>
      <c r="K249">
        <f t="shared" si="16"/>
        <v>0</v>
      </c>
      <c r="L249">
        <f t="shared" si="17"/>
        <v>0</v>
      </c>
      <c r="M249">
        <f t="shared" si="18"/>
        <v>0</v>
      </c>
      <c r="N249">
        <f t="shared" si="19"/>
        <v>0</v>
      </c>
    </row>
    <row r="250" spans="9:14" x14ac:dyDescent="0.3">
      <c r="I250" t="str">
        <f t="shared" si="14"/>
        <v>N/A</v>
      </c>
      <c r="J250">
        <f t="shared" si="15"/>
        <v>0</v>
      </c>
      <c r="K250">
        <f t="shared" si="16"/>
        <v>0</v>
      </c>
      <c r="L250">
        <f t="shared" si="17"/>
        <v>0</v>
      </c>
      <c r="M250">
        <f t="shared" si="18"/>
        <v>0</v>
      </c>
      <c r="N250">
        <f t="shared" si="19"/>
        <v>0</v>
      </c>
    </row>
    <row r="251" spans="9:14" x14ac:dyDescent="0.3">
      <c r="I251" t="str">
        <f t="shared" si="14"/>
        <v>N/A</v>
      </c>
      <c r="J251">
        <f t="shared" si="15"/>
        <v>0</v>
      </c>
      <c r="K251">
        <f t="shared" si="16"/>
        <v>0</v>
      </c>
      <c r="L251">
        <f t="shared" si="17"/>
        <v>0</v>
      </c>
      <c r="M251">
        <f t="shared" si="18"/>
        <v>0</v>
      </c>
      <c r="N251">
        <f t="shared" si="19"/>
        <v>0</v>
      </c>
    </row>
    <row r="252" spans="9:14" x14ac:dyDescent="0.3">
      <c r="I252" t="str">
        <f t="shared" ref="I252:I315" si="20">IF(AND(K252&gt; J252, L252&gt; K252, M252&gt; L252, N252&gt; M252), "pos_trend", IF(AND(K252&lt; J252, L252&lt; K252, M252&lt; L252, N252&lt; M252), "neg_trend", "N/A"))</f>
        <v>N/A</v>
      </c>
      <c r="J252">
        <f t="shared" ref="J252:J315" si="21">IF(TRIM(C252)="-", "N/A", IF(RIGHT(C252,1)="M",1000000*VALUE(LEFT(C252,LEN(C252)-1)),IF(RIGHT(C252,1)="B",1000000000*VALUE(LEFT(C252,LEN(C252)-1)),IF(RIGHT(C252,1)="%",0.01*VALUE(LEFT(C252,LEN(C252)-1)),C252))))</f>
        <v>0</v>
      </c>
      <c r="K252">
        <f t="shared" ref="K252:K315" si="22">IF(TRIM(D252)="-", "N/A", IF(RIGHT(D252,1)="M",1000000*VALUE(LEFT(D252,LEN(D252)-1)),IF(RIGHT(D252,1)="B",1000000000*VALUE(LEFT(D252,LEN(D252)-1)),IF(RIGHT(D252,1)="%",0.01*VALUE(LEFT(D252,LEN(D252)-1)),D252))))</f>
        <v>0</v>
      </c>
      <c r="L252">
        <f t="shared" ref="L252:L315" si="23">IF(TRIM(E252)="-", "N/A", IF(RIGHT(E252,1)="M",1000000*VALUE(LEFT(E252,LEN(E252)-1)),IF(RIGHT(E252,1)="B",1000000000*VALUE(LEFT(E252,LEN(E252)-1)),IF(RIGHT(E252,1)="%",0.01*VALUE(LEFT(E252,LEN(E252)-1)),E252))))</f>
        <v>0</v>
      </c>
      <c r="M252">
        <f t="shared" ref="M252:M315" si="24">IF(TRIM(F252)="-", "N/A", IF(RIGHT(F252,1)="M",1000000*VALUE(LEFT(F252,LEN(F252)-1)),IF(RIGHT(F252,1)="B",1000000000*VALUE(LEFT(F252,LEN(F252)-1)),IF(RIGHT(F252,1)="%",0.01*VALUE(LEFT(F252,LEN(F252)-1)),F252))))</f>
        <v>0</v>
      </c>
      <c r="N252">
        <f t="shared" ref="N252:N315" si="25">IF(TRIM(G252)="-", "N/A", IF(RIGHT(G252,1)="M",1000000*VALUE(LEFT(G252,LEN(G252)-1)),IF(RIGHT(G252,1)="B",1000000000*VALUE(LEFT(G252,LEN(G252)-1)),IF(RIGHT(G252,1)="%",0.01*VALUE(LEFT(G252,LEN(G252)-1)),G252))))</f>
        <v>0</v>
      </c>
    </row>
    <row r="253" spans="9:14" x14ac:dyDescent="0.3">
      <c r="I253" t="str">
        <f t="shared" si="20"/>
        <v>N/A</v>
      </c>
      <c r="J253">
        <f t="shared" si="21"/>
        <v>0</v>
      </c>
      <c r="K253">
        <f t="shared" si="22"/>
        <v>0</v>
      </c>
      <c r="L253">
        <f t="shared" si="23"/>
        <v>0</v>
      </c>
      <c r="M253">
        <f t="shared" si="24"/>
        <v>0</v>
      </c>
      <c r="N253">
        <f t="shared" si="25"/>
        <v>0</v>
      </c>
    </row>
    <row r="254" spans="9:14" x14ac:dyDescent="0.3">
      <c r="I254" t="str">
        <f t="shared" si="20"/>
        <v>N/A</v>
      </c>
      <c r="J254">
        <f t="shared" si="21"/>
        <v>0</v>
      </c>
      <c r="K254">
        <f t="shared" si="22"/>
        <v>0</v>
      </c>
      <c r="L254">
        <f t="shared" si="23"/>
        <v>0</v>
      </c>
      <c r="M254">
        <f t="shared" si="24"/>
        <v>0</v>
      </c>
      <c r="N254">
        <f t="shared" si="25"/>
        <v>0</v>
      </c>
    </row>
    <row r="255" spans="9:14" x14ac:dyDescent="0.3">
      <c r="I255" t="str">
        <f t="shared" si="20"/>
        <v>N/A</v>
      </c>
      <c r="J255">
        <f t="shared" si="21"/>
        <v>0</v>
      </c>
      <c r="K255">
        <f t="shared" si="22"/>
        <v>0</v>
      </c>
      <c r="L255">
        <f t="shared" si="23"/>
        <v>0</v>
      </c>
      <c r="M255">
        <f t="shared" si="24"/>
        <v>0</v>
      </c>
      <c r="N255">
        <f t="shared" si="25"/>
        <v>0</v>
      </c>
    </row>
    <row r="256" spans="9:14" x14ac:dyDescent="0.3">
      <c r="I256" t="str">
        <f t="shared" si="20"/>
        <v>N/A</v>
      </c>
      <c r="J256">
        <f t="shared" si="21"/>
        <v>0</v>
      </c>
      <c r="K256">
        <f t="shared" si="22"/>
        <v>0</v>
      </c>
      <c r="L256">
        <f t="shared" si="23"/>
        <v>0</v>
      </c>
      <c r="M256">
        <f t="shared" si="24"/>
        <v>0</v>
      </c>
      <c r="N256">
        <f t="shared" si="25"/>
        <v>0</v>
      </c>
    </row>
    <row r="257" spans="9:14" x14ac:dyDescent="0.3">
      <c r="I257" t="str">
        <f t="shared" si="20"/>
        <v>N/A</v>
      </c>
      <c r="J257">
        <f t="shared" si="21"/>
        <v>0</v>
      </c>
      <c r="K257">
        <f t="shared" si="22"/>
        <v>0</v>
      </c>
      <c r="L257">
        <f t="shared" si="23"/>
        <v>0</v>
      </c>
      <c r="M257">
        <f t="shared" si="24"/>
        <v>0</v>
      </c>
      <c r="N257">
        <f t="shared" si="25"/>
        <v>0</v>
      </c>
    </row>
    <row r="258" spans="9:14" x14ac:dyDescent="0.3">
      <c r="I258" t="str">
        <f t="shared" si="20"/>
        <v>N/A</v>
      </c>
      <c r="J258">
        <f t="shared" si="21"/>
        <v>0</v>
      </c>
      <c r="K258">
        <f t="shared" si="22"/>
        <v>0</v>
      </c>
      <c r="L258">
        <f t="shared" si="23"/>
        <v>0</v>
      </c>
      <c r="M258">
        <f t="shared" si="24"/>
        <v>0</v>
      </c>
      <c r="N258">
        <f t="shared" si="25"/>
        <v>0</v>
      </c>
    </row>
    <row r="259" spans="9:14" x14ac:dyDescent="0.3">
      <c r="I259" t="str">
        <f t="shared" si="20"/>
        <v>N/A</v>
      </c>
      <c r="J259">
        <f t="shared" si="21"/>
        <v>0</v>
      </c>
      <c r="K259">
        <f t="shared" si="22"/>
        <v>0</v>
      </c>
      <c r="L259">
        <f t="shared" si="23"/>
        <v>0</v>
      </c>
      <c r="M259">
        <f t="shared" si="24"/>
        <v>0</v>
      </c>
      <c r="N259">
        <f t="shared" si="25"/>
        <v>0</v>
      </c>
    </row>
    <row r="260" spans="9:14" x14ac:dyDescent="0.3">
      <c r="I260" t="str">
        <f t="shared" si="20"/>
        <v>N/A</v>
      </c>
      <c r="J260">
        <f t="shared" si="21"/>
        <v>0</v>
      </c>
      <c r="K260">
        <f t="shared" si="22"/>
        <v>0</v>
      </c>
      <c r="L260">
        <f t="shared" si="23"/>
        <v>0</v>
      </c>
      <c r="M260">
        <f t="shared" si="24"/>
        <v>0</v>
      </c>
      <c r="N260">
        <f t="shared" si="25"/>
        <v>0</v>
      </c>
    </row>
    <row r="261" spans="9:14" x14ac:dyDescent="0.3">
      <c r="I261" t="str">
        <f t="shared" si="20"/>
        <v>N/A</v>
      </c>
      <c r="J261">
        <f t="shared" si="21"/>
        <v>0</v>
      </c>
      <c r="K261">
        <f t="shared" si="22"/>
        <v>0</v>
      </c>
      <c r="L261">
        <f t="shared" si="23"/>
        <v>0</v>
      </c>
      <c r="M261">
        <f t="shared" si="24"/>
        <v>0</v>
      </c>
      <c r="N261">
        <f t="shared" si="25"/>
        <v>0</v>
      </c>
    </row>
    <row r="262" spans="9:14" x14ac:dyDescent="0.3">
      <c r="I262" t="str">
        <f t="shared" si="20"/>
        <v>N/A</v>
      </c>
      <c r="J262">
        <f t="shared" si="21"/>
        <v>0</v>
      </c>
      <c r="K262">
        <f t="shared" si="22"/>
        <v>0</v>
      </c>
      <c r="L262">
        <f t="shared" si="23"/>
        <v>0</v>
      </c>
      <c r="M262">
        <f t="shared" si="24"/>
        <v>0</v>
      </c>
      <c r="N262">
        <f t="shared" si="25"/>
        <v>0</v>
      </c>
    </row>
    <row r="263" spans="9:14" x14ac:dyDescent="0.3">
      <c r="I263" t="str">
        <f t="shared" si="20"/>
        <v>N/A</v>
      </c>
      <c r="J263">
        <f t="shared" si="21"/>
        <v>0</v>
      </c>
      <c r="K263">
        <f t="shared" si="22"/>
        <v>0</v>
      </c>
      <c r="L263">
        <f t="shared" si="23"/>
        <v>0</v>
      </c>
      <c r="M263">
        <f t="shared" si="24"/>
        <v>0</v>
      </c>
      <c r="N263">
        <f t="shared" si="25"/>
        <v>0</v>
      </c>
    </row>
    <row r="264" spans="9:14" x14ac:dyDescent="0.3">
      <c r="I264" t="str">
        <f t="shared" si="20"/>
        <v>N/A</v>
      </c>
      <c r="J264">
        <f t="shared" si="21"/>
        <v>0</v>
      </c>
      <c r="K264">
        <f t="shared" si="22"/>
        <v>0</v>
      </c>
      <c r="L264">
        <f t="shared" si="23"/>
        <v>0</v>
      </c>
      <c r="M264">
        <f t="shared" si="24"/>
        <v>0</v>
      </c>
      <c r="N264">
        <f t="shared" si="25"/>
        <v>0</v>
      </c>
    </row>
    <row r="265" spans="9:14" x14ac:dyDescent="0.3">
      <c r="I265" t="str">
        <f t="shared" si="20"/>
        <v>N/A</v>
      </c>
      <c r="J265">
        <f t="shared" si="21"/>
        <v>0</v>
      </c>
      <c r="K265">
        <f t="shared" si="22"/>
        <v>0</v>
      </c>
      <c r="L265">
        <f t="shared" si="23"/>
        <v>0</v>
      </c>
      <c r="M265">
        <f t="shared" si="24"/>
        <v>0</v>
      </c>
      <c r="N265">
        <f t="shared" si="25"/>
        <v>0</v>
      </c>
    </row>
    <row r="266" spans="9:14" x14ac:dyDescent="0.3">
      <c r="I266" t="str">
        <f t="shared" si="20"/>
        <v>N/A</v>
      </c>
      <c r="J266">
        <f t="shared" si="21"/>
        <v>0</v>
      </c>
      <c r="K266">
        <f t="shared" si="22"/>
        <v>0</v>
      </c>
      <c r="L266">
        <f t="shared" si="23"/>
        <v>0</v>
      </c>
      <c r="M266">
        <f t="shared" si="24"/>
        <v>0</v>
      </c>
      <c r="N266">
        <f t="shared" si="25"/>
        <v>0</v>
      </c>
    </row>
    <row r="267" spans="9:14" x14ac:dyDescent="0.3">
      <c r="I267" t="str">
        <f t="shared" si="20"/>
        <v>N/A</v>
      </c>
      <c r="J267">
        <f t="shared" si="21"/>
        <v>0</v>
      </c>
      <c r="K267">
        <f t="shared" si="22"/>
        <v>0</v>
      </c>
      <c r="L267">
        <f t="shared" si="23"/>
        <v>0</v>
      </c>
      <c r="M267">
        <f t="shared" si="24"/>
        <v>0</v>
      </c>
      <c r="N267">
        <f t="shared" si="25"/>
        <v>0</v>
      </c>
    </row>
    <row r="268" spans="9:14" x14ac:dyDescent="0.3">
      <c r="I268" t="str">
        <f t="shared" si="20"/>
        <v>N/A</v>
      </c>
      <c r="J268">
        <f t="shared" si="21"/>
        <v>0</v>
      </c>
      <c r="K268">
        <f t="shared" si="22"/>
        <v>0</v>
      </c>
      <c r="L268">
        <f t="shared" si="23"/>
        <v>0</v>
      </c>
      <c r="M268">
        <f t="shared" si="24"/>
        <v>0</v>
      </c>
      <c r="N268">
        <f t="shared" si="25"/>
        <v>0</v>
      </c>
    </row>
    <row r="269" spans="9:14" x14ac:dyDescent="0.3">
      <c r="I269" t="str">
        <f t="shared" si="20"/>
        <v>N/A</v>
      </c>
      <c r="J269">
        <f t="shared" si="21"/>
        <v>0</v>
      </c>
      <c r="K269">
        <f t="shared" si="22"/>
        <v>0</v>
      </c>
      <c r="L269">
        <f t="shared" si="23"/>
        <v>0</v>
      </c>
      <c r="M269">
        <f t="shared" si="24"/>
        <v>0</v>
      </c>
      <c r="N269">
        <f t="shared" si="25"/>
        <v>0</v>
      </c>
    </row>
    <row r="270" spans="9:14" x14ac:dyDescent="0.3">
      <c r="I270" t="str">
        <f t="shared" si="20"/>
        <v>N/A</v>
      </c>
      <c r="J270">
        <f t="shared" si="21"/>
        <v>0</v>
      </c>
      <c r="K270">
        <f t="shared" si="22"/>
        <v>0</v>
      </c>
      <c r="L270">
        <f t="shared" si="23"/>
        <v>0</v>
      </c>
      <c r="M270">
        <f t="shared" si="24"/>
        <v>0</v>
      </c>
      <c r="N270">
        <f t="shared" si="25"/>
        <v>0</v>
      </c>
    </row>
    <row r="271" spans="9:14" x14ac:dyDescent="0.3">
      <c r="I271" t="str">
        <f t="shared" si="20"/>
        <v>N/A</v>
      </c>
      <c r="J271">
        <f t="shared" si="21"/>
        <v>0</v>
      </c>
      <c r="K271">
        <f t="shared" si="22"/>
        <v>0</v>
      </c>
      <c r="L271">
        <f t="shared" si="23"/>
        <v>0</v>
      </c>
      <c r="M271">
        <f t="shared" si="24"/>
        <v>0</v>
      </c>
      <c r="N271">
        <f t="shared" si="25"/>
        <v>0</v>
      </c>
    </row>
    <row r="272" spans="9:14" x14ac:dyDescent="0.3">
      <c r="I272" t="str">
        <f t="shared" si="20"/>
        <v>N/A</v>
      </c>
      <c r="J272">
        <f t="shared" si="21"/>
        <v>0</v>
      </c>
      <c r="K272">
        <f t="shared" si="22"/>
        <v>0</v>
      </c>
      <c r="L272">
        <f t="shared" si="23"/>
        <v>0</v>
      </c>
      <c r="M272">
        <f t="shared" si="24"/>
        <v>0</v>
      </c>
      <c r="N272">
        <f t="shared" si="25"/>
        <v>0</v>
      </c>
    </row>
    <row r="273" spans="9:14" x14ac:dyDescent="0.3">
      <c r="I273" t="str">
        <f t="shared" si="20"/>
        <v>N/A</v>
      </c>
      <c r="J273">
        <f t="shared" si="21"/>
        <v>0</v>
      </c>
      <c r="K273">
        <f t="shared" si="22"/>
        <v>0</v>
      </c>
      <c r="L273">
        <f t="shared" si="23"/>
        <v>0</v>
      </c>
      <c r="M273">
        <f t="shared" si="24"/>
        <v>0</v>
      </c>
      <c r="N273">
        <f t="shared" si="25"/>
        <v>0</v>
      </c>
    </row>
    <row r="274" spans="9:14" x14ac:dyDescent="0.3">
      <c r="I274" t="str">
        <f t="shared" si="20"/>
        <v>N/A</v>
      </c>
      <c r="J274">
        <f t="shared" si="21"/>
        <v>0</v>
      </c>
      <c r="K274">
        <f t="shared" si="22"/>
        <v>0</v>
      </c>
      <c r="L274">
        <f t="shared" si="23"/>
        <v>0</v>
      </c>
      <c r="M274">
        <f t="shared" si="24"/>
        <v>0</v>
      </c>
      <c r="N274">
        <f t="shared" si="25"/>
        <v>0</v>
      </c>
    </row>
    <row r="275" spans="9:14" x14ac:dyDescent="0.3">
      <c r="I275" t="str">
        <f t="shared" si="20"/>
        <v>N/A</v>
      </c>
      <c r="J275">
        <f t="shared" si="21"/>
        <v>0</v>
      </c>
      <c r="K275">
        <f t="shared" si="22"/>
        <v>0</v>
      </c>
      <c r="L275">
        <f t="shared" si="23"/>
        <v>0</v>
      </c>
      <c r="M275">
        <f t="shared" si="24"/>
        <v>0</v>
      </c>
      <c r="N275">
        <f t="shared" si="25"/>
        <v>0</v>
      </c>
    </row>
    <row r="276" spans="9:14" x14ac:dyDescent="0.3">
      <c r="I276" t="str">
        <f t="shared" si="20"/>
        <v>N/A</v>
      </c>
      <c r="J276">
        <f t="shared" si="21"/>
        <v>0</v>
      </c>
      <c r="K276">
        <f t="shared" si="22"/>
        <v>0</v>
      </c>
      <c r="L276">
        <f t="shared" si="23"/>
        <v>0</v>
      </c>
      <c r="M276">
        <f t="shared" si="24"/>
        <v>0</v>
      </c>
      <c r="N276">
        <f t="shared" si="25"/>
        <v>0</v>
      </c>
    </row>
    <row r="277" spans="9:14" x14ac:dyDescent="0.3">
      <c r="I277" t="str">
        <f t="shared" si="20"/>
        <v>N/A</v>
      </c>
      <c r="J277">
        <f t="shared" si="21"/>
        <v>0</v>
      </c>
      <c r="K277">
        <f t="shared" si="22"/>
        <v>0</v>
      </c>
      <c r="L277">
        <f t="shared" si="23"/>
        <v>0</v>
      </c>
      <c r="M277">
        <f t="shared" si="24"/>
        <v>0</v>
      </c>
      <c r="N277">
        <f t="shared" si="25"/>
        <v>0</v>
      </c>
    </row>
    <row r="278" spans="9:14" x14ac:dyDescent="0.3">
      <c r="I278" t="str">
        <f t="shared" si="20"/>
        <v>N/A</v>
      </c>
      <c r="J278">
        <f t="shared" si="21"/>
        <v>0</v>
      </c>
      <c r="K278">
        <f t="shared" si="22"/>
        <v>0</v>
      </c>
      <c r="L278">
        <f t="shared" si="23"/>
        <v>0</v>
      </c>
      <c r="M278">
        <f t="shared" si="24"/>
        <v>0</v>
      </c>
      <c r="N278">
        <f t="shared" si="25"/>
        <v>0</v>
      </c>
    </row>
    <row r="279" spans="9:14" x14ac:dyDescent="0.3">
      <c r="I279" t="str">
        <f t="shared" si="20"/>
        <v>N/A</v>
      </c>
      <c r="J279">
        <f t="shared" si="21"/>
        <v>0</v>
      </c>
      <c r="K279">
        <f t="shared" si="22"/>
        <v>0</v>
      </c>
      <c r="L279">
        <f t="shared" si="23"/>
        <v>0</v>
      </c>
      <c r="M279">
        <f t="shared" si="24"/>
        <v>0</v>
      </c>
      <c r="N279">
        <f t="shared" si="25"/>
        <v>0</v>
      </c>
    </row>
    <row r="280" spans="9:14" x14ac:dyDescent="0.3">
      <c r="I280" t="str">
        <f t="shared" si="20"/>
        <v>N/A</v>
      </c>
      <c r="J280">
        <f t="shared" si="21"/>
        <v>0</v>
      </c>
      <c r="K280">
        <f t="shared" si="22"/>
        <v>0</v>
      </c>
      <c r="L280">
        <f t="shared" si="23"/>
        <v>0</v>
      </c>
      <c r="M280">
        <f t="shared" si="24"/>
        <v>0</v>
      </c>
      <c r="N280">
        <f t="shared" si="25"/>
        <v>0</v>
      </c>
    </row>
    <row r="281" spans="9:14" x14ac:dyDescent="0.3">
      <c r="I281" t="str">
        <f t="shared" si="20"/>
        <v>N/A</v>
      </c>
      <c r="J281">
        <f t="shared" si="21"/>
        <v>0</v>
      </c>
      <c r="K281">
        <f t="shared" si="22"/>
        <v>0</v>
      </c>
      <c r="L281">
        <f t="shared" si="23"/>
        <v>0</v>
      </c>
      <c r="M281">
        <f t="shared" si="24"/>
        <v>0</v>
      </c>
      <c r="N281">
        <f t="shared" si="25"/>
        <v>0</v>
      </c>
    </row>
    <row r="282" spans="9:14" x14ac:dyDescent="0.3">
      <c r="I282" t="str">
        <f t="shared" si="20"/>
        <v>N/A</v>
      </c>
      <c r="J282">
        <f t="shared" si="21"/>
        <v>0</v>
      </c>
      <c r="K282">
        <f t="shared" si="22"/>
        <v>0</v>
      </c>
      <c r="L282">
        <f t="shared" si="23"/>
        <v>0</v>
      </c>
      <c r="M282">
        <f t="shared" si="24"/>
        <v>0</v>
      </c>
      <c r="N282">
        <f t="shared" si="25"/>
        <v>0</v>
      </c>
    </row>
    <row r="283" spans="9:14" x14ac:dyDescent="0.3">
      <c r="I283" t="str">
        <f t="shared" si="20"/>
        <v>N/A</v>
      </c>
      <c r="J283">
        <f t="shared" si="21"/>
        <v>0</v>
      </c>
      <c r="K283">
        <f t="shared" si="22"/>
        <v>0</v>
      </c>
      <c r="L283">
        <f t="shared" si="23"/>
        <v>0</v>
      </c>
      <c r="M283">
        <f t="shared" si="24"/>
        <v>0</v>
      </c>
      <c r="N283">
        <f t="shared" si="25"/>
        <v>0</v>
      </c>
    </row>
    <row r="284" spans="9:14" x14ac:dyDescent="0.3">
      <c r="I284" t="str">
        <f t="shared" si="20"/>
        <v>N/A</v>
      </c>
      <c r="J284">
        <f t="shared" si="21"/>
        <v>0</v>
      </c>
      <c r="K284">
        <f t="shared" si="22"/>
        <v>0</v>
      </c>
      <c r="L284">
        <f t="shared" si="23"/>
        <v>0</v>
      </c>
      <c r="M284">
        <f t="shared" si="24"/>
        <v>0</v>
      </c>
      <c r="N284">
        <f t="shared" si="25"/>
        <v>0</v>
      </c>
    </row>
    <row r="285" spans="9:14" x14ac:dyDescent="0.3">
      <c r="I285" t="str">
        <f t="shared" si="20"/>
        <v>N/A</v>
      </c>
      <c r="J285">
        <f t="shared" si="21"/>
        <v>0</v>
      </c>
      <c r="K285">
        <f t="shared" si="22"/>
        <v>0</v>
      </c>
      <c r="L285">
        <f t="shared" si="23"/>
        <v>0</v>
      </c>
      <c r="M285">
        <f t="shared" si="24"/>
        <v>0</v>
      </c>
      <c r="N285">
        <f t="shared" si="25"/>
        <v>0</v>
      </c>
    </row>
    <row r="286" spans="9:14" x14ac:dyDescent="0.3">
      <c r="I286" t="str">
        <f t="shared" si="20"/>
        <v>N/A</v>
      </c>
      <c r="J286">
        <f t="shared" si="21"/>
        <v>0</v>
      </c>
      <c r="K286">
        <f t="shared" si="22"/>
        <v>0</v>
      </c>
      <c r="L286">
        <f t="shared" si="23"/>
        <v>0</v>
      </c>
      <c r="M286">
        <f t="shared" si="24"/>
        <v>0</v>
      </c>
      <c r="N286">
        <f t="shared" si="25"/>
        <v>0</v>
      </c>
    </row>
    <row r="287" spans="9:14" x14ac:dyDescent="0.3">
      <c r="I287" t="str">
        <f t="shared" si="20"/>
        <v>N/A</v>
      </c>
      <c r="J287">
        <f t="shared" si="21"/>
        <v>0</v>
      </c>
      <c r="K287">
        <f t="shared" si="22"/>
        <v>0</v>
      </c>
      <c r="L287">
        <f t="shared" si="23"/>
        <v>0</v>
      </c>
      <c r="M287">
        <f t="shared" si="24"/>
        <v>0</v>
      </c>
      <c r="N287">
        <f t="shared" si="25"/>
        <v>0</v>
      </c>
    </row>
    <row r="288" spans="9:14" x14ac:dyDescent="0.3">
      <c r="I288" t="str">
        <f t="shared" si="20"/>
        <v>N/A</v>
      </c>
      <c r="J288">
        <f t="shared" si="21"/>
        <v>0</v>
      </c>
      <c r="K288">
        <f t="shared" si="22"/>
        <v>0</v>
      </c>
      <c r="L288">
        <f t="shared" si="23"/>
        <v>0</v>
      </c>
      <c r="M288">
        <f t="shared" si="24"/>
        <v>0</v>
      </c>
      <c r="N288">
        <f t="shared" si="25"/>
        <v>0</v>
      </c>
    </row>
    <row r="289" spans="9:14" x14ac:dyDescent="0.3">
      <c r="I289" t="str">
        <f t="shared" si="20"/>
        <v>N/A</v>
      </c>
      <c r="J289">
        <f t="shared" si="21"/>
        <v>0</v>
      </c>
      <c r="K289">
        <f t="shared" si="22"/>
        <v>0</v>
      </c>
      <c r="L289">
        <f t="shared" si="23"/>
        <v>0</v>
      </c>
      <c r="M289">
        <f t="shared" si="24"/>
        <v>0</v>
      </c>
      <c r="N289">
        <f t="shared" si="25"/>
        <v>0</v>
      </c>
    </row>
    <row r="290" spans="9:14" x14ac:dyDescent="0.3">
      <c r="I290" t="str">
        <f t="shared" si="20"/>
        <v>N/A</v>
      </c>
      <c r="J290">
        <f t="shared" si="21"/>
        <v>0</v>
      </c>
      <c r="K290">
        <f t="shared" si="22"/>
        <v>0</v>
      </c>
      <c r="L290">
        <f t="shared" si="23"/>
        <v>0</v>
      </c>
      <c r="M290">
        <f t="shared" si="24"/>
        <v>0</v>
      </c>
      <c r="N290">
        <f t="shared" si="25"/>
        <v>0</v>
      </c>
    </row>
    <row r="291" spans="9:14" x14ac:dyDescent="0.3">
      <c r="I291" t="str">
        <f t="shared" si="20"/>
        <v>N/A</v>
      </c>
      <c r="J291">
        <f t="shared" si="21"/>
        <v>0</v>
      </c>
      <c r="K291">
        <f t="shared" si="22"/>
        <v>0</v>
      </c>
      <c r="L291">
        <f t="shared" si="23"/>
        <v>0</v>
      </c>
      <c r="M291">
        <f t="shared" si="24"/>
        <v>0</v>
      </c>
      <c r="N291">
        <f t="shared" si="25"/>
        <v>0</v>
      </c>
    </row>
    <row r="292" spans="9:14" x14ac:dyDescent="0.3">
      <c r="I292" t="str">
        <f t="shared" si="20"/>
        <v>N/A</v>
      </c>
      <c r="J292">
        <f t="shared" si="21"/>
        <v>0</v>
      </c>
      <c r="K292">
        <f t="shared" si="22"/>
        <v>0</v>
      </c>
      <c r="L292">
        <f t="shared" si="23"/>
        <v>0</v>
      </c>
      <c r="M292">
        <f t="shared" si="24"/>
        <v>0</v>
      </c>
      <c r="N292">
        <f t="shared" si="25"/>
        <v>0</v>
      </c>
    </row>
    <row r="293" spans="9:14" x14ac:dyDescent="0.3">
      <c r="I293" t="str">
        <f t="shared" si="20"/>
        <v>N/A</v>
      </c>
      <c r="J293">
        <f t="shared" si="21"/>
        <v>0</v>
      </c>
      <c r="K293">
        <f t="shared" si="22"/>
        <v>0</v>
      </c>
      <c r="L293">
        <f t="shared" si="23"/>
        <v>0</v>
      </c>
      <c r="M293">
        <f t="shared" si="24"/>
        <v>0</v>
      </c>
      <c r="N293">
        <f t="shared" si="25"/>
        <v>0</v>
      </c>
    </row>
    <row r="294" spans="9:14" x14ac:dyDescent="0.3">
      <c r="I294" t="str">
        <f t="shared" si="20"/>
        <v>N/A</v>
      </c>
      <c r="J294">
        <f t="shared" si="21"/>
        <v>0</v>
      </c>
      <c r="K294">
        <f t="shared" si="22"/>
        <v>0</v>
      </c>
      <c r="L294">
        <f t="shared" si="23"/>
        <v>0</v>
      </c>
      <c r="M294">
        <f t="shared" si="24"/>
        <v>0</v>
      </c>
      <c r="N294">
        <f t="shared" si="25"/>
        <v>0</v>
      </c>
    </row>
    <row r="295" spans="9:14" x14ac:dyDescent="0.3">
      <c r="I295" t="str">
        <f t="shared" si="20"/>
        <v>N/A</v>
      </c>
      <c r="J295">
        <f t="shared" si="21"/>
        <v>0</v>
      </c>
      <c r="K295">
        <f t="shared" si="22"/>
        <v>0</v>
      </c>
      <c r="L295">
        <f t="shared" si="23"/>
        <v>0</v>
      </c>
      <c r="M295">
        <f t="shared" si="24"/>
        <v>0</v>
      </c>
      <c r="N295">
        <f t="shared" si="25"/>
        <v>0</v>
      </c>
    </row>
    <row r="296" spans="9:14" x14ac:dyDescent="0.3">
      <c r="I296" t="str">
        <f t="shared" si="20"/>
        <v>N/A</v>
      </c>
      <c r="J296">
        <f t="shared" si="21"/>
        <v>0</v>
      </c>
      <c r="K296">
        <f t="shared" si="22"/>
        <v>0</v>
      </c>
      <c r="L296">
        <f t="shared" si="23"/>
        <v>0</v>
      </c>
      <c r="M296">
        <f t="shared" si="24"/>
        <v>0</v>
      </c>
      <c r="N296">
        <f t="shared" si="25"/>
        <v>0</v>
      </c>
    </row>
    <row r="297" spans="9:14" x14ac:dyDescent="0.3">
      <c r="I297" t="str">
        <f t="shared" si="20"/>
        <v>N/A</v>
      </c>
      <c r="J297">
        <f t="shared" si="21"/>
        <v>0</v>
      </c>
      <c r="K297">
        <f t="shared" si="22"/>
        <v>0</v>
      </c>
      <c r="L297">
        <f t="shared" si="23"/>
        <v>0</v>
      </c>
      <c r="M297">
        <f t="shared" si="24"/>
        <v>0</v>
      </c>
      <c r="N297">
        <f t="shared" si="25"/>
        <v>0</v>
      </c>
    </row>
    <row r="298" spans="9:14" x14ac:dyDescent="0.3">
      <c r="I298" t="str">
        <f t="shared" si="20"/>
        <v>N/A</v>
      </c>
      <c r="J298">
        <f t="shared" si="21"/>
        <v>0</v>
      </c>
      <c r="K298">
        <f t="shared" si="22"/>
        <v>0</v>
      </c>
      <c r="L298">
        <f t="shared" si="23"/>
        <v>0</v>
      </c>
      <c r="M298">
        <f t="shared" si="24"/>
        <v>0</v>
      </c>
      <c r="N298">
        <f t="shared" si="25"/>
        <v>0</v>
      </c>
    </row>
    <row r="299" spans="9:14" x14ac:dyDescent="0.3">
      <c r="I299" t="str">
        <f t="shared" si="20"/>
        <v>N/A</v>
      </c>
      <c r="J299">
        <f t="shared" si="21"/>
        <v>0</v>
      </c>
      <c r="K299">
        <f t="shared" si="22"/>
        <v>0</v>
      </c>
      <c r="L299">
        <f t="shared" si="23"/>
        <v>0</v>
      </c>
      <c r="M299">
        <f t="shared" si="24"/>
        <v>0</v>
      </c>
      <c r="N299">
        <f t="shared" si="25"/>
        <v>0</v>
      </c>
    </row>
    <row r="300" spans="9:14" x14ac:dyDescent="0.3">
      <c r="I300" t="str">
        <f t="shared" si="20"/>
        <v>N/A</v>
      </c>
      <c r="J300">
        <f t="shared" si="21"/>
        <v>0</v>
      </c>
      <c r="K300">
        <f t="shared" si="22"/>
        <v>0</v>
      </c>
      <c r="L300">
        <f t="shared" si="23"/>
        <v>0</v>
      </c>
      <c r="M300">
        <f t="shared" si="24"/>
        <v>0</v>
      </c>
      <c r="N300">
        <f t="shared" si="25"/>
        <v>0</v>
      </c>
    </row>
    <row r="301" spans="9:14" x14ac:dyDescent="0.3">
      <c r="I301" t="str">
        <f t="shared" si="20"/>
        <v>N/A</v>
      </c>
      <c r="J301">
        <f t="shared" si="21"/>
        <v>0</v>
      </c>
      <c r="K301">
        <f t="shared" si="22"/>
        <v>0</v>
      </c>
      <c r="L301">
        <f t="shared" si="23"/>
        <v>0</v>
      </c>
      <c r="M301">
        <f t="shared" si="24"/>
        <v>0</v>
      </c>
      <c r="N301">
        <f t="shared" si="25"/>
        <v>0</v>
      </c>
    </row>
    <row r="302" spans="9:14" x14ac:dyDescent="0.3">
      <c r="I302" t="str">
        <f t="shared" si="20"/>
        <v>N/A</v>
      </c>
      <c r="J302">
        <f t="shared" si="21"/>
        <v>0</v>
      </c>
      <c r="K302">
        <f t="shared" si="22"/>
        <v>0</v>
      </c>
      <c r="L302">
        <f t="shared" si="23"/>
        <v>0</v>
      </c>
      <c r="M302">
        <f t="shared" si="24"/>
        <v>0</v>
      </c>
      <c r="N302">
        <f t="shared" si="25"/>
        <v>0</v>
      </c>
    </row>
    <row r="303" spans="9:14" x14ac:dyDescent="0.3">
      <c r="I303" t="str">
        <f t="shared" si="20"/>
        <v>N/A</v>
      </c>
      <c r="J303">
        <f t="shared" si="21"/>
        <v>0</v>
      </c>
      <c r="K303">
        <f t="shared" si="22"/>
        <v>0</v>
      </c>
      <c r="L303">
        <f t="shared" si="23"/>
        <v>0</v>
      </c>
      <c r="M303">
        <f t="shared" si="24"/>
        <v>0</v>
      </c>
      <c r="N303">
        <f t="shared" si="25"/>
        <v>0</v>
      </c>
    </row>
    <row r="304" spans="9:14" x14ac:dyDescent="0.3">
      <c r="I304" t="str">
        <f t="shared" si="20"/>
        <v>N/A</v>
      </c>
      <c r="J304">
        <f t="shared" si="21"/>
        <v>0</v>
      </c>
      <c r="K304">
        <f t="shared" si="22"/>
        <v>0</v>
      </c>
      <c r="L304">
        <f t="shared" si="23"/>
        <v>0</v>
      </c>
      <c r="M304">
        <f t="shared" si="24"/>
        <v>0</v>
      </c>
      <c r="N304">
        <f t="shared" si="25"/>
        <v>0</v>
      </c>
    </row>
    <row r="305" spans="9:14" x14ac:dyDescent="0.3">
      <c r="I305" t="str">
        <f t="shared" si="20"/>
        <v>N/A</v>
      </c>
      <c r="J305">
        <f t="shared" si="21"/>
        <v>0</v>
      </c>
      <c r="K305">
        <f t="shared" si="22"/>
        <v>0</v>
      </c>
      <c r="L305">
        <f t="shared" si="23"/>
        <v>0</v>
      </c>
      <c r="M305">
        <f t="shared" si="24"/>
        <v>0</v>
      </c>
      <c r="N305">
        <f t="shared" si="25"/>
        <v>0</v>
      </c>
    </row>
    <row r="306" spans="9:14" x14ac:dyDescent="0.3">
      <c r="I306" t="str">
        <f t="shared" si="20"/>
        <v>N/A</v>
      </c>
      <c r="J306">
        <f t="shared" si="21"/>
        <v>0</v>
      </c>
      <c r="K306">
        <f t="shared" si="22"/>
        <v>0</v>
      </c>
      <c r="L306">
        <f t="shared" si="23"/>
        <v>0</v>
      </c>
      <c r="M306">
        <f t="shared" si="24"/>
        <v>0</v>
      </c>
      <c r="N306">
        <f t="shared" si="25"/>
        <v>0</v>
      </c>
    </row>
    <row r="307" spans="9:14" x14ac:dyDescent="0.3">
      <c r="I307" t="str">
        <f t="shared" si="20"/>
        <v>N/A</v>
      </c>
      <c r="J307">
        <f t="shared" si="21"/>
        <v>0</v>
      </c>
      <c r="K307">
        <f t="shared" si="22"/>
        <v>0</v>
      </c>
      <c r="L307">
        <f t="shared" si="23"/>
        <v>0</v>
      </c>
      <c r="M307">
        <f t="shared" si="24"/>
        <v>0</v>
      </c>
      <c r="N307">
        <f t="shared" si="25"/>
        <v>0</v>
      </c>
    </row>
    <row r="308" spans="9:14" x14ac:dyDescent="0.3">
      <c r="I308" t="str">
        <f t="shared" si="20"/>
        <v>N/A</v>
      </c>
      <c r="J308">
        <f t="shared" si="21"/>
        <v>0</v>
      </c>
      <c r="K308">
        <f t="shared" si="22"/>
        <v>0</v>
      </c>
      <c r="L308">
        <f t="shared" si="23"/>
        <v>0</v>
      </c>
      <c r="M308">
        <f t="shared" si="24"/>
        <v>0</v>
      </c>
      <c r="N308">
        <f t="shared" si="25"/>
        <v>0</v>
      </c>
    </row>
    <row r="309" spans="9:14" x14ac:dyDescent="0.3">
      <c r="I309" t="str">
        <f t="shared" si="20"/>
        <v>N/A</v>
      </c>
      <c r="J309">
        <f t="shared" si="21"/>
        <v>0</v>
      </c>
      <c r="K309">
        <f t="shared" si="22"/>
        <v>0</v>
      </c>
      <c r="L309">
        <f t="shared" si="23"/>
        <v>0</v>
      </c>
      <c r="M309">
        <f t="shared" si="24"/>
        <v>0</v>
      </c>
      <c r="N309">
        <f t="shared" si="25"/>
        <v>0</v>
      </c>
    </row>
    <row r="310" spans="9:14" x14ac:dyDescent="0.3">
      <c r="I310" t="str">
        <f t="shared" si="20"/>
        <v>N/A</v>
      </c>
      <c r="J310">
        <f t="shared" si="21"/>
        <v>0</v>
      </c>
      <c r="K310">
        <f t="shared" si="22"/>
        <v>0</v>
      </c>
      <c r="L310">
        <f t="shared" si="23"/>
        <v>0</v>
      </c>
      <c r="M310">
        <f t="shared" si="24"/>
        <v>0</v>
      </c>
      <c r="N310">
        <f t="shared" si="25"/>
        <v>0</v>
      </c>
    </row>
    <row r="311" spans="9:14" x14ac:dyDescent="0.3">
      <c r="I311" t="str">
        <f t="shared" si="20"/>
        <v>N/A</v>
      </c>
      <c r="J311">
        <f t="shared" si="21"/>
        <v>0</v>
      </c>
      <c r="K311">
        <f t="shared" si="22"/>
        <v>0</v>
      </c>
      <c r="L311">
        <f t="shared" si="23"/>
        <v>0</v>
      </c>
      <c r="M311">
        <f t="shared" si="24"/>
        <v>0</v>
      </c>
      <c r="N311">
        <f t="shared" si="25"/>
        <v>0</v>
      </c>
    </row>
    <row r="312" spans="9:14" x14ac:dyDescent="0.3">
      <c r="I312" t="str">
        <f t="shared" si="20"/>
        <v>N/A</v>
      </c>
      <c r="J312">
        <f t="shared" si="21"/>
        <v>0</v>
      </c>
      <c r="K312">
        <f t="shared" si="22"/>
        <v>0</v>
      </c>
      <c r="L312">
        <f t="shared" si="23"/>
        <v>0</v>
      </c>
      <c r="M312">
        <f t="shared" si="24"/>
        <v>0</v>
      </c>
      <c r="N312">
        <f t="shared" si="25"/>
        <v>0</v>
      </c>
    </row>
    <row r="313" spans="9:14" x14ac:dyDescent="0.3">
      <c r="I313" t="str">
        <f t="shared" si="20"/>
        <v>N/A</v>
      </c>
      <c r="J313">
        <f t="shared" si="21"/>
        <v>0</v>
      </c>
      <c r="K313">
        <f t="shared" si="22"/>
        <v>0</v>
      </c>
      <c r="L313">
        <f t="shared" si="23"/>
        <v>0</v>
      </c>
      <c r="M313">
        <f t="shared" si="24"/>
        <v>0</v>
      </c>
      <c r="N313">
        <f t="shared" si="25"/>
        <v>0</v>
      </c>
    </row>
    <row r="314" spans="9:14" x14ac:dyDescent="0.3">
      <c r="I314" t="str">
        <f t="shared" si="20"/>
        <v>N/A</v>
      </c>
      <c r="J314">
        <f t="shared" si="21"/>
        <v>0</v>
      </c>
      <c r="K314">
        <f t="shared" si="22"/>
        <v>0</v>
      </c>
      <c r="L314">
        <f t="shared" si="23"/>
        <v>0</v>
      </c>
      <c r="M314">
        <f t="shared" si="24"/>
        <v>0</v>
      </c>
      <c r="N314">
        <f t="shared" si="25"/>
        <v>0</v>
      </c>
    </row>
    <row r="315" spans="9:14" x14ac:dyDescent="0.3">
      <c r="I315" t="str">
        <f t="shared" si="20"/>
        <v>N/A</v>
      </c>
      <c r="J315">
        <f t="shared" si="21"/>
        <v>0</v>
      </c>
      <c r="K315">
        <f t="shared" si="22"/>
        <v>0</v>
      </c>
      <c r="L315">
        <f t="shared" si="23"/>
        <v>0</v>
      </c>
      <c r="M315">
        <f t="shared" si="24"/>
        <v>0</v>
      </c>
      <c r="N315">
        <f t="shared" si="25"/>
        <v>0</v>
      </c>
    </row>
    <row r="316" spans="9:14" x14ac:dyDescent="0.3">
      <c r="I316" t="str">
        <f t="shared" ref="I316:I379" si="26">IF(AND(K316&gt; J316, L316&gt; K316, M316&gt; L316, N316&gt; M316), "pos_trend", IF(AND(K316&lt; J316, L316&lt; K316, M316&lt; L316, N316&lt; M316), "neg_trend", "N/A"))</f>
        <v>N/A</v>
      </c>
      <c r="J316">
        <f t="shared" ref="J316:J379" si="27">IF(TRIM(C316)="-", "N/A", IF(RIGHT(C316,1)="M",1000000*VALUE(LEFT(C316,LEN(C316)-1)),IF(RIGHT(C316,1)="B",1000000000*VALUE(LEFT(C316,LEN(C316)-1)),IF(RIGHT(C316,1)="%",0.01*VALUE(LEFT(C316,LEN(C316)-1)),C316))))</f>
        <v>0</v>
      </c>
      <c r="K316">
        <f t="shared" ref="K316:K379" si="28">IF(TRIM(D316)="-", "N/A", IF(RIGHT(D316,1)="M",1000000*VALUE(LEFT(D316,LEN(D316)-1)),IF(RIGHT(D316,1)="B",1000000000*VALUE(LEFT(D316,LEN(D316)-1)),IF(RIGHT(D316,1)="%",0.01*VALUE(LEFT(D316,LEN(D316)-1)),D316))))</f>
        <v>0</v>
      </c>
      <c r="L316">
        <f t="shared" ref="L316:L379" si="29">IF(TRIM(E316)="-", "N/A", IF(RIGHT(E316,1)="M",1000000*VALUE(LEFT(E316,LEN(E316)-1)),IF(RIGHT(E316,1)="B",1000000000*VALUE(LEFT(E316,LEN(E316)-1)),IF(RIGHT(E316,1)="%",0.01*VALUE(LEFT(E316,LEN(E316)-1)),E316))))</f>
        <v>0</v>
      </c>
      <c r="M316">
        <f t="shared" ref="M316:M379" si="30">IF(TRIM(F316)="-", "N/A", IF(RIGHT(F316,1)="M",1000000*VALUE(LEFT(F316,LEN(F316)-1)),IF(RIGHT(F316,1)="B",1000000000*VALUE(LEFT(F316,LEN(F316)-1)),IF(RIGHT(F316,1)="%",0.01*VALUE(LEFT(F316,LEN(F316)-1)),F316))))</f>
        <v>0</v>
      </c>
      <c r="N316">
        <f t="shared" ref="N316:N379" si="31">IF(TRIM(G316)="-", "N/A", IF(RIGHT(G316,1)="M",1000000*VALUE(LEFT(G316,LEN(G316)-1)),IF(RIGHT(G316,1)="B",1000000000*VALUE(LEFT(G316,LEN(G316)-1)),IF(RIGHT(G316,1)="%",0.01*VALUE(LEFT(G316,LEN(G316)-1)),G316))))</f>
        <v>0</v>
      </c>
    </row>
    <row r="317" spans="9:14" x14ac:dyDescent="0.3">
      <c r="I317" t="str">
        <f t="shared" si="26"/>
        <v>N/A</v>
      </c>
      <c r="J317">
        <f t="shared" si="27"/>
        <v>0</v>
      </c>
      <c r="K317">
        <f t="shared" si="28"/>
        <v>0</v>
      </c>
      <c r="L317">
        <f t="shared" si="29"/>
        <v>0</v>
      </c>
      <c r="M317">
        <f t="shared" si="30"/>
        <v>0</v>
      </c>
      <c r="N317">
        <f t="shared" si="31"/>
        <v>0</v>
      </c>
    </row>
    <row r="318" spans="9:14" x14ac:dyDescent="0.3">
      <c r="I318" t="str">
        <f t="shared" si="26"/>
        <v>N/A</v>
      </c>
      <c r="J318">
        <f t="shared" si="27"/>
        <v>0</v>
      </c>
      <c r="K318">
        <f t="shared" si="28"/>
        <v>0</v>
      </c>
      <c r="L318">
        <f t="shared" si="29"/>
        <v>0</v>
      </c>
      <c r="M318">
        <f t="shared" si="30"/>
        <v>0</v>
      </c>
      <c r="N318">
        <f t="shared" si="31"/>
        <v>0</v>
      </c>
    </row>
    <row r="319" spans="9:14" x14ac:dyDescent="0.3">
      <c r="I319" t="str">
        <f t="shared" si="26"/>
        <v>N/A</v>
      </c>
      <c r="J319">
        <f t="shared" si="27"/>
        <v>0</v>
      </c>
      <c r="K319">
        <f t="shared" si="28"/>
        <v>0</v>
      </c>
      <c r="L319">
        <f t="shared" si="29"/>
        <v>0</v>
      </c>
      <c r="M319">
        <f t="shared" si="30"/>
        <v>0</v>
      </c>
      <c r="N319">
        <f t="shared" si="31"/>
        <v>0</v>
      </c>
    </row>
    <row r="320" spans="9:14" x14ac:dyDescent="0.3">
      <c r="I320" t="str">
        <f t="shared" si="26"/>
        <v>N/A</v>
      </c>
      <c r="J320">
        <f t="shared" si="27"/>
        <v>0</v>
      </c>
      <c r="K320">
        <f t="shared" si="28"/>
        <v>0</v>
      </c>
      <c r="L320">
        <f t="shared" si="29"/>
        <v>0</v>
      </c>
      <c r="M320">
        <f t="shared" si="30"/>
        <v>0</v>
      </c>
      <c r="N320">
        <f t="shared" si="31"/>
        <v>0</v>
      </c>
    </row>
    <row r="321" spans="9:14" x14ac:dyDescent="0.3">
      <c r="I321" t="str">
        <f t="shared" si="26"/>
        <v>N/A</v>
      </c>
      <c r="J321">
        <f t="shared" si="27"/>
        <v>0</v>
      </c>
      <c r="K321">
        <f t="shared" si="28"/>
        <v>0</v>
      </c>
      <c r="L321">
        <f t="shared" si="29"/>
        <v>0</v>
      </c>
      <c r="M321">
        <f t="shared" si="30"/>
        <v>0</v>
      </c>
      <c r="N321">
        <f t="shared" si="31"/>
        <v>0</v>
      </c>
    </row>
    <row r="322" spans="9:14" x14ac:dyDescent="0.3">
      <c r="I322" t="str">
        <f t="shared" si="26"/>
        <v>N/A</v>
      </c>
      <c r="J322">
        <f t="shared" si="27"/>
        <v>0</v>
      </c>
      <c r="K322">
        <f t="shared" si="28"/>
        <v>0</v>
      </c>
      <c r="L322">
        <f t="shared" si="29"/>
        <v>0</v>
      </c>
      <c r="M322">
        <f t="shared" si="30"/>
        <v>0</v>
      </c>
      <c r="N322">
        <f t="shared" si="31"/>
        <v>0</v>
      </c>
    </row>
    <row r="323" spans="9:14" x14ac:dyDescent="0.3">
      <c r="I323" t="str">
        <f t="shared" si="26"/>
        <v>N/A</v>
      </c>
      <c r="J323">
        <f t="shared" si="27"/>
        <v>0</v>
      </c>
      <c r="K323">
        <f t="shared" si="28"/>
        <v>0</v>
      </c>
      <c r="L323">
        <f t="shared" si="29"/>
        <v>0</v>
      </c>
      <c r="M323">
        <f t="shared" si="30"/>
        <v>0</v>
      </c>
      <c r="N323">
        <f t="shared" si="31"/>
        <v>0</v>
      </c>
    </row>
    <row r="324" spans="9:14" x14ac:dyDescent="0.3">
      <c r="I324" t="str">
        <f t="shared" si="26"/>
        <v>N/A</v>
      </c>
      <c r="J324">
        <f t="shared" si="27"/>
        <v>0</v>
      </c>
      <c r="K324">
        <f t="shared" si="28"/>
        <v>0</v>
      </c>
      <c r="L324">
        <f t="shared" si="29"/>
        <v>0</v>
      </c>
      <c r="M324">
        <f t="shared" si="30"/>
        <v>0</v>
      </c>
      <c r="N324">
        <f t="shared" si="31"/>
        <v>0</v>
      </c>
    </row>
    <row r="325" spans="9:14" x14ac:dyDescent="0.3">
      <c r="I325" t="str">
        <f t="shared" si="26"/>
        <v>N/A</v>
      </c>
      <c r="J325">
        <f t="shared" si="27"/>
        <v>0</v>
      </c>
      <c r="K325">
        <f t="shared" si="28"/>
        <v>0</v>
      </c>
      <c r="L325">
        <f t="shared" si="29"/>
        <v>0</v>
      </c>
      <c r="M325">
        <f t="shared" si="30"/>
        <v>0</v>
      </c>
      <c r="N325">
        <f t="shared" si="31"/>
        <v>0</v>
      </c>
    </row>
    <row r="326" spans="9:14" x14ac:dyDescent="0.3">
      <c r="I326" t="str">
        <f t="shared" si="26"/>
        <v>N/A</v>
      </c>
      <c r="J326">
        <f t="shared" si="27"/>
        <v>0</v>
      </c>
      <c r="K326">
        <f t="shared" si="28"/>
        <v>0</v>
      </c>
      <c r="L326">
        <f t="shared" si="29"/>
        <v>0</v>
      </c>
      <c r="M326">
        <f t="shared" si="30"/>
        <v>0</v>
      </c>
      <c r="N326">
        <f t="shared" si="31"/>
        <v>0</v>
      </c>
    </row>
    <row r="327" spans="9:14" x14ac:dyDescent="0.3">
      <c r="I327" t="str">
        <f t="shared" si="26"/>
        <v>N/A</v>
      </c>
      <c r="J327">
        <f t="shared" si="27"/>
        <v>0</v>
      </c>
      <c r="K327">
        <f t="shared" si="28"/>
        <v>0</v>
      </c>
      <c r="L327">
        <f t="shared" si="29"/>
        <v>0</v>
      </c>
      <c r="M327">
        <f t="shared" si="30"/>
        <v>0</v>
      </c>
      <c r="N327">
        <f t="shared" si="31"/>
        <v>0</v>
      </c>
    </row>
    <row r="328" spans="9:14" x14ac:dyDescent="0.3">
      <c r="I328" t="str">
        <f t="shared" si="26"/>
        <v>N/A</v>
      </c>
      <c r="J328">
        <f t="shared" si="27"/>
        <v>0</v>
      </c>
      <c r="K328">
        <f t="shared" si="28"/>
        <v>0</v>
      </c>
      <c r="L328">
        <f t="shared" si="29"/>
        <v>0</v>
      </c>
      <c r="M328">
        <f t="shared" si="30"/>
        <v>0</v>
      </c>
      <c r="N328">
        <f t="shared" si="31"/>
        <v>0</v>
      </c>
    </row>
    <row r="329" spans="9:14" x14ac:dyDescent="0.3">
      <c r="I329" t="str">
        <f t="shared" si="26"/>
        <v>N/A</v>
      </c>
      <c r="J329">
        <f t="shared" si="27"/>
        <v>0</v>
      </c>
      <c r="K329">
        <f t="shared" si="28"/>
        <v>0</v>
      </c>
      <c r="L329">
        <f t="shared" si="29"/>
        <v>0</v>
      </c>
      <c r="M329">
        <f t="shared" si="30"/>
        <v>0</v>
      </c>
      <c r="N329">
        <f t="shared" si="31"/>
        <v>0</v>
      </c>
    </row>
    <row r="330" spans="9:14" x14ac:dyDescent="0.3">
      <c r="I330" t="str">
        <f t="shared" si="26"/>
        <v>N/A</v>
      </c>
      <c r="J330">
        <f t="shared" si="27"/>
        <v>0</v>
      </c>
      <c r="K330">
        <f t="shared" si="28"/>
        <v>0</v>
      </c>
      <c r="L330">
        <f t="shared" si="29"/>
        <v>0</v>
      </c>
      <c r="M330">
        <f t="shared" si="30"/>
        <v>0</v>
      </c>
      <c r="N330">
        <f t="shared" si="31"/>
        <v>0</v>
      </c>
    </row>
    <row r="331" spans="9:14" x14ac:dyDescent="0.3">
      <c r="I331" t="str">
        <f t="shared" si="26"/>
        <v>N/A</v>
      </c>
      <c r="J331">
        <f t="shared" si="27"/>
        <v>0</v>
      </c>
      <c r="K331">
        <f t="shared" si="28"/>
        <v>0</v>
      </c>
      <c r="L331">
        <f t="shared" si="29"/>
        <v>0</v>
      </c>
      <c r="M331">
        <f t="shared" si="30"/>
        <v>0</v>
      </c>
      <c r="N331">
        <f t="shared" si="31"/>
        <v>0</v>
      </c>
    </row>
    <row r="332" spans="9:14" x14ac:dyDescent="0.3">
      <c r="I332" t="str">
        <f t="shared" si="26"/>
        <v>N/A</v>
      </c>
      <c r="J332">
        <f t="shared" si="27"/>
        <v>0</v>
      </c>
      <c r="K332">
        <f t="shared" si="28"/>
        <v>0</v>
      </c>
      <c r="L332">
        <f t="shared" si="29"/>
        <v>0</v>
      </c>
      <c r="M332">
        <f t="shared" si="30"/>
        <v>0</v>
      </c>
      <c r="N332">
        <f t="shared" si="31"/>
        <v>0</v>
      </c>
    </row>
    <row r="333" spans="9:14" x14ac:dyDescent="0.3">
      <c r="I333" t="str">
        <f t="shared" si="26"/>
        <v>N/A</v>
      </c>
      <c r="J333">
        <f t="shared" si="27"/>
        <v>0</v>
      </c>
      <c r="K333">
        <f t="shared" si="28"/>
        <v>0</v>
      </c>
      <c r="L333">
        <f t="shared" si="29"/>
        <v>0</v>
      </c>
      <c r="M333">
        <f t="shared" si="30"/>
        <v>0</v>
      </c>
      <c r="N333">
        <f t="shared" si="31"/>
        <v>0</v>
      </c>
    </row>
    <row r="334" spans="9:14" x14ac:dyDescent="0.3">
      <c r="I334" t="str">
        <f t="shared" si="26"/>
        <v>N/A</v>
      </c>
      <c r="J334">
        <f t="shared" si="27"/>
        <v>0</v>
      </c>
      <c r="K334">
        <f t="shared" si="28"/>
        <v>0</v>
      </c>
      <c r="L334">
        <f t="shared" si="29"/>
        <v>0</v>
      </c>
      <c r="M334">
        <f t="shared" si="30"/>
        <v>0</v>
      </c>
      <c r="N334">
        <f t="shared" si="31"/>
        <v>0</v>
      </c>
    </row>
    <row r="335" spans="9:14" x14ac:dyDescent="0.3">
      <c r="I335" t="str">
        <f t="shared" si="26"/>
        <v>N/A</v>
      </c>
      <c r="J335">
        <f t="shared" si="27"/>
        <v>0</v>
      </c>
      <c r="K335">
        <f t="shared" si="28"/>
        <v>0</v>
      </c>
      <c r="L335">
        <f t="shared" si="29"/>
        <v>0</v>
      </c>
      <c r="M335">
        <f t="shared" si="30"/>
        <v>0</v>
      </c>
      <c r="N335">
        <f t="shared" si="31"/>
        <v>0</v>
      </c>
    </row>
    <row r="336" spans="9:14" x14ac:dyDescent="0.3">
      <c r="I336" t="str">
        <f t="shared" si="26"/>
        <v>N/A</v>
      </c>
      <c r="J336">
        <f t="shared" si="27"/>
        <v>0</v>
      </c>
      <c r="K336">
        <f t="shared" si="28"/>
        <v>0</v>
      </c>
      <c r="L336">
        <f t="shared" si="29"/>
        <v>0</v>
      </c>
      <c r="M336">
        <f t="shared" si="30"/>
        <v>0</v>
      </c>
      <c r="N336">
        <f t="shared" si="31"/>
        <v>0</v>
      </c>
    </row>
    <row r="337" spans="9:14" x14ac:dyDescent="0.3">
      <c r="I337" t="str">
        <f t="shared" si="26"/>
        <v>N/A</v>
      </c>
      <c r="J337">
        <f t="shared" si="27"/>
        <v>0</v>
      </c>
      <c r="K337">
        <f t="shared" si="28"/>
        <v>0</v>
      </c>
      <c r="L337">
        <f t="shared" si="29"/>
        <v>0</v>
      </c>
      <c r="M337">
        <f t="shared" si="30"/>
        <v>0</v>
      </c>
      <c r="N337">
        <f t="shared" si="31"/>
        <v>0</v>
      </c>
    </row>
    <row r="338" spans="9:14" x14ac:dyDescent="0.3">
      <c r="I338" t="str">
        <f t="shared" si="26"/>
        <v>N/A</v>
      </c>
      <c r="J338">
        <f t="shared" si="27"/>
        <v>0</v>
      </c>
      <c r="K338">
        <f t="shared" si="28"/>
        <v>0</v>
      </c>
      <c r="L338">
        <f t="shared" si="29"/>
        <v>0</v>
      </c>
      <c r="M338">
        <f t="shared" si="30"/>
        <v>0</v>
      </c>
      <c r="N338">
        <f t="shared" si="31"/>
        <v>0</v>
      </c>
    </row>
    <row r="339" spans="9:14" x14ac:dyDescent="0.3">
      <c r="I339" t="str">
        <f t="shared" si="26"/>
        <v>N/A</v>
      </c>
      <c r="J339">
        <f t="shared" si="27"/>
        <v>0</v>
      </c>
      <c r="K339">
        <f t="shared" si="28"/>
        <v>0</v>
      </c>
      <c r="L339">
        <f t="shared" si="29"/>
        <v>0</v>
      </c>
      <c r="M339">
        <f t="shared" si="30"/>
        <v>0</v>
      </c>
      <c r="N339">
        <f t="shared" si="31"/>
        <v>0</v>
      </c>
    </row>
    <row r="340" spans="9:14" x14ac:dyDescent="0.3">
      <c r="I340" t="str">
        <f t="shared" si="26"/>
        <v>N/A</v>
      </c>
      <c r="J340">
        <f t="shared" si="27"/>
        <v>0</v>
      </c>
      <c r="K340">
        <f t="shared" si="28"/>
        <v>0</v>
      </c>
      <c r="L340">
        <f t="shared" si="29"/>
        <v>0</v>
      </c>
      <c r="M340">
        <f t="shared" si="30"/>
        <v>0</v>
      </c>
      <c r="N340">
        <f t="shared" si="31"/>
        <v>0</v>
      </c>
    </row>
    <row r="341" spans="9:14" x14ac:dyDescent="0.3">
      <c r="I341" t="str">
        <f t="shared" si="26"/>
        <v>N/A</v>
      </c>
      <c r="J341">
        <f t="shared" si="27"/>
        <v>0</v>
      </c>
      <c r="K341">
        <f t="shared" si="28"/>
        <v>0</v>
      </c>
      <c r="L341">
        <f t="shared" si="29"/>
        <v>0</v>
      </c>
      <c r="M341">
        <f t="shared" si="30"/>
        <v>0</v>
      </c>
      <c r="N341">
        <f t="shared" si="31"/>
        <v>0</v>
      </c>
    </row>
    <row r="342" spans="9:14" x14ac:dyDescent="0.3">
      <c r="I342" t="str">
        <f t="shared" si="26"/>
        <v>N/A</v>
      </c>
      <c r="J342">
        <f t="shared" si="27"/>
        <v>0</v>
      </c>
      <c r="K342">
        <f t="shared" si="28"/>
        <v>0</v>
      </c>
      <c r="L342">
        <f t="shared" si="29"/>
        <v>0</v>
      </c>
      <c r="M342">
        <f t="shared" si="30"/>
        <v>0</v>
      </c>
      <c r="N342">
        <f t="shared" si="31"/>
        <v>0</v>
      </c>
    </row>
    <row r="343" spans="9:14" x14ac:dyDescent="0.3">
      <c r="I343" t="str">
        <f t="shared" si="26"/>
        <v>N/A</v>
      </c>
      <c r="J343">
        <f t="shared" si="27"/>
        <v>0</v>
      </c>
      <c r="K343">
        <f t="shared" si="28"/>
        <v>0</v>
      </c>
      <c r="L343">
        <f t="shared" si="29"/>
        <v>0</v>
      </c>
      <c r="M343">
        <f t="shared" si="30"/>
        <v>0</v>
      </c>
      <c r="N343">
        <f t="shared" si="31"/>
        <v>0</v>
      </c>
    </row>
    <row r="344" spans="9:14" x14ac:dyDescent="0.3">
      <c r="I344" t="str">
        <f t="shared" si="26"/>
        <v>N/A</v>
      </c>
      <c r="J344">
        <f t="shared" si="27"/>
        <v>0</v>
      </c>
      <c r="K344">
        <f t="shared" si="28"/>
        <v>0</v>
      </c>
      <c r="L344">
        <f t="shared" si="29"/>
        <v>0</v>
      </c>
      <c r="M344">
        <f t="shared" si="30"/>
        <v>0</v>
      </c>
      <c r="N344">
        <f t="shared" si="31"/>
        <v>0</v>
      </c>
    </row>
    <row r="345" spans="9:14" x14ac:dyDescent="0.3">
      <c r="I345" t="str">
        <f t="shared" si="26"/>
        <v>N/A</v>
      </c>
      <c r="J345">
        <f t="shared" si="27"/>
        <v>0</v>
      </c>
      <c r="K345">
        <f t="shared" si="28"/>
        <v>0</v>
      </c>
      <c r="L345">
        <f t="shared" si="29"/>
        <v>0</v>
      </c>
      <c r="M345">
        <f t="shared" si="30"/>
        <v>0</v>
      </c>
      <c r="N345">
        <f t="shared" si="31"/>
        <v>0</v>
      </c>
    </row>
    <row r="346" spans="9:14" x14ac:dyDescent="0.3">
      <c r="I346" t="str">
        <f t="shared" si="26"/>
        <v>N/A</v>
      </c>
      <c r="J346">
        <f t="shared" si="27"/>
        <v>0</v>
      </c>
      <c r="K346">
        <f t="shared" si="28"/>
        <v>0</v>
      </c>
      <c r="L346">
        <f t="shared" si="29"/>
        <v>0</v>
      </c>
      <c r="M346">
        <f t="shared" si="30"/>
        <v>0</v>
      </c>
      <c r="N346">
        <f t="shared" si="31"/>
        <v>0</v>
      </c>
    </row>
    <row r="347" spans="9:14" x14ac:dyDescent="0.3">
      <c r="I347" t="str">
        <f t="shared" si="26"/>
        <v>N/A</v>
      </c>
      <c r="J347">
        <f t="shared" si="27"/>
        <v>0</v>
      </c>
      <c r="K347">
        <f t="shared" si="28"/>
        <v>0</v>
      </c>
      <c r="L347">
        <f t="shared" si="29"/>
        <v>0</v>
      </c>
      <c r="M347">
        <f t="shared" si="30"/>
        <v>0</v>
      </c>
      <c r="N347">
        <f t="shared" si="31"/>
        <v>0</v>
      </c>
    </row>
    <row r="348" spans="9:14" x14ac:dyDescent="0.3">
      <c r="I348" t="str">
        <f t="shared" si="26"/>
        <v>N/A</v>
      </c>
      <c r="J348">
        <f t="shared" si="27"/>
        <v>0</v>
      </c>
      <c r="K348">
        <f t="shared" si="28"/>
        <v>0</v>
      </c>
      <c r="L348">
        <f t="shared" si="29"/>
        <v>0</v>
      </c>
      <c r="M348">
        <f t="shared" si="30"/>
        <v>0</v>
      </c>
      <c r="N348">
        <f t="shared" si="31"/>
        <v>0</v>
      </c>
    </row>
    <row r="349" spans="9:14" x14ac:dyDescent="0.3">
      <c r="I349" t="str">
        <f t="shared" si="26"/>
        <v>N/A</v>
      </c>
      <c r="J349">
        <f t="shared" si="27"/>
        <v>0</v>
      </c>
      <c r="K349">
        <f t="shared" si="28"/>
        <v>0</v>
      </c>
      <c r="L349">
        <f t="shared" si="29"/>
        <v>0</v>
      </c>
      <c r="M349">
        <f t="shared" si="30"/>
        <v>0</v>
      </c>
      <c r="N349">
        <f t="shared" si="31"/>
        <v>0</v>
      </c>
    </row>
    <row r="350" spans="9:14" x14ac:dyDescent="0.3">
      <c r="I350" t="str">
        <f t="shared" si="26"/>
        <v>N/A</v>
      </c>
      <c r="J350">
        <f t="shared" si="27"/>
        <v>0</v>
      </c>
      <c r="K350">
        <f t="shared" si="28"/>
        <v>0</v>
      </c>
      <c r="L350">
        <f t="shared" si="29"/>
        <v>0</v>
      </c>
      <c r="M350">
        <f t="shared" si="30"/>
        <v>0</v>
      </c>
      <c r="N350">
        <f t="shared" si="31"/>
        <v>0</v>
      </c>
    </row>
    <row r="351" spans="9:14" x14ac:dyDescent="0.3">
      <c r="I351" t="str">
        <f t="shared" si="26"/>
        <v>N/A</v>
      </c>
      <c r="J351">
        <f t="shared" si="27"/>
        <v>0</v>
      </c>
      <c r="K351">
        <f t="shared" si="28"/>
        <v>0</v>
      </c>
      <c r="L351">
        <f t="shared" si="29"/>
        <v>0</v>
      </c>
      <c r="M351">
        <f t="shared" si="30"/>
        <v>0</v>
      </c>
      <c r="N351">
        <f t="shared" si="31"/>
        <v>0</v>
      </c>
    </row>
    <row r="352" spans="9:14" x14ac:dyDescent="0.3">
      <c r="I352" t="str">
        <f t="shared" si="26"/>
        <v>N/A</v>
      </c>
      <c r="J352">
        <f t="shared" si="27"/>
        <v>0</v>
      </c>
      <c r="K352">
        <f t="shared" si="28"/>
        <v>0</v>
      </c>
      <c r="L352">
        <f t="shared" si="29"/>
        <v>0</v>
      </c>
      <c r="M352">
        <f t="shared" si="30"/>
        <v>0</v>
      </c>
      <c r="N352">
        <f t="shared" si="31"/>
        <v>0</v>
      </c>
    </row>
    <row r="353" spans="9:14" x14ac:dyDescent="0.3">
      <c r="I353" t="str">
        <f t="shared" si="26"/>
        <v>N/A</v>
      </c>
      <c r="J353">
        <f t="shared" si="27"/>
        <v>0</v>
      </c>
      <c r="K353">
        <f t="shared" si="28"/>
        <v>0</v>
      </c>
      <c r="L353">
        <f t="shared" si="29"/>
        <v>0</v>
      </c>
      <c r="M353">
        <f t="shared" si="30"/>
        <v>0</v>
      </c>
      <c r="N353">
        <f t="shared" si="31"/>
        <v>0</v>
      </c>
    </row>
    <row r="354" spans="9:14" x14ac:dyDescent="0.3">
      <c r="I354" t="str">
        <f t="shared" si="26"/>
        <v>N/A</v>
      </c>
      <c r="J354">
        <f t="shared" si="27"/>
        <v>0</v>
      </c>
      <c r="K354">
        <f t="shared" si="28"/>
        <v>0</v>
      </c>
      <c r="L354">
        <f t="shared" si="29"/>
        <v>0</v>
      </c>
      <c r="M354">
        <f t="shared" si="30"/>
        <v>0</v>
      </c>
      <c r="N354">
        <f t="shared" si="31"/>
        <v>0</v>
      </c>
    </row>
    <row r="355" spans="9:14" x14ac:dyDescent="0.3">
      <c r="I355" t="str">
        <f t="shared" si="26"/>
        <v>N/A</v>
      </c>
      <c r="J355">
        <f t="shared" si="27"/>
        <v>0</v>
      </c>
      <c r="K355">
        <f t="shared" si="28"/>
        <v>0</v>
      </c>
      <c r="L355">
        <f t="shared" si="29"/>
        <v>0</v>
      </c>
      <c r="M355">
        <f t="shared" si="30"/>
        <v>0</v>
      </c>
      <c r="N355">
        <f t="shared" si="31"/>
        <v>0</v>
      </c>
    </row>
    <row r="356" spans="9:14" x14ac:dyDescent="0.3">
      <c r="I356" t="str">
        <f t="shared" si="26"/>
        <v>N/A</v>
      </c>
      <c r="J356">
        <f t="shared" si="27"/>
        <v>0</v>
      </c>
      <c r="K356">
        <f t="shared" si="28"/>
        <v>0</v>
      </c>
      <c r="L356">
        <f t="shared" si="29"/>
        <v>0</v>
      </c>
      <c r="M356">
        <f t="shared" si="30"/>
        <v>0</v>
      </c>
      <c r="N356">
        <f t="shared" si="31"/>
        <v>0</v>
      </c>
    </row>
    <row r="357" spans="9:14" x14ac:dyDescent="0.3">
      <c r="I357" t="str">
        <f t="shared" si="26"/>
        <v>N/A</v>
      </c>
      <c r="J357">
        <f t="shared" si="27"/>
        <v>0</v>
      </c>
      <c r="K357">
        <f t="shared" si="28"/>
        <v>0</v>
      </c>
      <c r="L357">
        <f t="shared" si="29"/>
        <v>0</v>
      </c>
      <c r="M357">
        <f t="shared" si="30"/>
        <v>0</v>
      </c>
      <c r="N357">
        <f t="shared" si="31"/>
        <v>0</v>
      </c>
    </row>
    <row r="358" spans="9:14" x14ac:dyDescent="0.3">
      <c r="I358" t="str">
        <f t="shared" si="26"/>
        <v>N/A</v>
      </c>
      <c r="J358">
        <f t="shared" si="27"/>
        <v>0</v>
      </c>
      <c r="K358">
        <f t="shared" si="28"/>
        <v>0</v>
      </c>
      <c r="L358">
        <f t="shared" si="29"/>
        <v>0</v>
      </c>
      <c r="M358">
        <f t="shared" si="30"/>
        <v>0</v>
      </c>
      <c r="N358">
        <f t="shared" si="31"/>
        <v>0</v>
      </c>
    </row>
    <row r="359" spans="9:14" x14ac:dyDescent="0.3">
      <c r="I359" t="str">
        <f t="shared" si="26"/>
        <v>N/A</v>
      </c>
      <c r="J359">
        <f t="shared" si="27"/>
        <v>0</v>
      </c>
      <c r="K359">
        <f t="shared" si="28"/>
        <v>0</v>
      </c>
      <c r="L359">
        <f t="shared" si="29"/>
        <v>0</v>
      </c>
      <c r="M359">
        <f t="shared" si="30"/>
        <v>0</v>
      </c>
      <c r="N359">
        <f t="shared" si="31"/>
        <v>0</v>
      </c>
    </row>
    <row r="360" spans="9:14" x14ac:dyDescent="0.3">
      <c r="I360" t="str">
        <f t="shared" si="26"/>
        <v>N/A</v>
      </c>
      <c r="J360">
        <f t="shared" si="27"/>
        <v>0</v>
      </c>
      <c r="K360">
        <f t="shared" si="28"/>
        <v>0</v>
      </c>
      <c r="L360">
        <f t="shared" si="29"/>
        <v>0</v>
      </c>
      <c r="M360">
        <f t="shared" si="30"/>
        <v>0</v>
      </c>
      <c r="N360">
        <f t="shared" si="31"/>
        <v>0</v>
      </c>
    </row>
    <row r="361" spans="9:14" x14ac:dyDescent="0.3">
      <c r="I361" t="str">
        <f t="shared" si="26"/>
        <v>N/A</v>
      </c>
      <c r="J361">
        <f t="shared" si="27"/>
        <v>0</v>
      </c>
      <c r="K361">
        <f t="shared" si="28"/>
        <v>0</v>
      </c>
      <c r="L361">
        <f t="shared" si="29"/>
        <v>0</v>
      </c>
      <c r="M361">
        <f t="shared" si="30"/>
        <v>0</v>
      </c>
      <c r="N361">
        <f t="shared" si="31"/>
        <v>0</v>
      </c>
    </row>
    <row r="362" spans="9:14" x14ac:dyDescent="0.3">
      <c r="I362" t="str">
        <f t="shared" si="26"/>
        <v>N/A</v>
      </c>
      <c r="J362">
        <f t="shared" si="27"/>
        <v>0</v>
      </c>
      <c r="K362">
        <f t="shared" si="28"/>
        <v>0</v>
      </c>
      <c r="L362">
        <f t="shared" si="29"/>
        <v>0</v>
      </c>
      <c r="M362">
        <f t="shared" si="30"/>
        <v>0</v>
      </c>
      <c r="N362">
        <f t="shared" si="31"/>
        <v>0</v>
      </c>
    </row>
    <row r="363" spans="9:14" x14ac:dyDescent="0.3">
      <c r="I363" t="str">
        <f t="shared" si="26"/>
        <v>N/A</v>
      </c>
      <c r="J363">
        <f t="shared" si="27"/>
        <v>0</v>
      </c>
      <c r="K363">
        <f t="shared" si="28"/>
        <v>0</v>
      </c>
      <c r="L363">
        <f t="shared" si="29"/>
        <v>0</v>
      </c>
      <c r="M363">
        <f t="shared" si="30"/>
        <v>0</v>
      </c>
      <c r="N363">
        <f t="shared" si="31"/>
        <v>0</v>
      </c>
    </row>
    <row r="364" spans="9:14" x14ac:dyDescent="0.3">
      <c r="I364" t="str">
        <f t="shared" si="26"/>
        <v>N/A</v>
      </c>
      <c r="J364">
        <f t="shared" si="27"/>
        <v>0</v>
      </c>
      <c r="K364">
        <f t="shared" si="28"/>
        <v>0</v>
      </c>
      <c r="L364">
        <f t="shared" si="29"/>
        <v>0</v>
      </c>
      <c r="M364">
        <f t="shared" si="30"/>
        <v>0</v>
      </c>
      <c r="N364">
        <f t="shared" si="31"/>
        <v>0</v>
      </c>
    </row>
    <row r="365" spans="9:14" x14ac:dyDescent="0.3">
      <c r="I365" t="str">
        <f t="shared" si="26"/>
        <v>N/A</v>
      </c>
      <c r="J365">
        <f t="shared" si="27"/>
        <v>0</v>
      </c>
      <c r="K365">
        <f t="shared" si="28"/>
        <v>0</v>
      </c>
      <c r="L365">
        <f t="shared" si="29"/>
        <v>0</v>
      </c>
      <c r="M365">
        <f t="shared" si="30"/>
        <v>0</v>
      </c>
      <c r="N365">
        <f t="shared" si="31"/>
        <v>0</v>
      </c>
    </row>
    <row r="366" spans="9:14" x14ac:dyDescent="0.3">
      <c r="I366" t="str">
        <f t="shared" si="26"/>
        <v>N/A</v>
      </c>
      <c r="J366">
        <f t="shared" si="27"/>
        <v>0</v>
      </c>
      <c r="K366">
        <f t="shared" si="28"/>
        <v>0</v>
      </c>
      <c r="L366">
        <f t="shared" si="29"/>
        <v>0</v>
      </c>
      <c r="M366">
        <f t="shared" si="30"/>
        <v>0</v>
      </c>
      <c r="N366">
        <f t="shared" si="31"/>
        <v>0</v>
      </c>
    </row>
    <row r="367" spans="9:14" x14ac:dyDescent="0.3">
      <c r="I367" t="str">
        <f t="shared" si="26"/>
        <v>N/A</v>
      </c>
      <c r="J367">
        <f t="shared" si="27"/>
        <v>0</v>
      </c>
      <c r="K367">
        <f t="shared" si="28"/>
        <v>0</v>
      </c>
      <c r="L367">
        <f t="shared" si="29"/>
        <v>0</v>
      </c>
      <c r="M367">
        <f t="shared" si="30"/>
        <v>0</v>
      </c>
      <c r="N367">
        <f t="shared" si="31"/>
        <v>0</v>
      </c>
    </row>
    <row r="368" spans="9:14" x14ac:dyDescent="0.3">
      <c r="I368" t="str">
        <f t="shared" si="26"/>
        <v>N/A</v>
      </c>
      <c r="J368">
        <f t="shared" si="27"/>
        <v>0</v>
      </c>
      <c r="K368">
        <f t="shared" si="28"/>
        <v>0</v>
      </c>
      <c r="L368">
        <f t="shared" si="29"/>
        <v>0</v>
      </c>
      <c r="M368">
        <f t="shared" si="30"/>
        <v>0</v>
      </c>
      <c r="N368">
        <f t="shared" si="31"/>
        <v>0</v>
      </c>
    </row>
    <row r="369" spans="9:14" x14ac:dyDescent="0.3">
      <c r="I369" t="str">
        <f t="shared" si="26"/>
        <v>N/A</v>
      </c>
      <c r="J369">
        <f t="shared" si="27"/>
        <v>0</v>
      </c>
      <c r="K369">
        <f t="shared" si="28"/>
        <v>0</v>
      </c>
      <c r="L369">
        <f t="shared" si="29"/>
        <v>0</v>
      </c>
      <c r="M369">
        <f t="shared" si="30"/>
        <v>0</v>
      </c>
      <c r="N369">
        <f t="shared" si="31"/>
        <v>0</v>
      </c>
    </row>
    <row r="370" spans="9:14" x14ac:dyDescent="0.3">
      <c r="I370" t="str">
        <f t="shared" si="26"/>
        <v>N/A</v>
      </c>
      <c r="J370">
        <f t="shared" si="27"/>
        <v>0</v>
      </c>
      <c r="K370">
        <f t="shared" si="28"/>
        <v>0</v>
      </c>
      <c r="L370">
        <f t="shared" si="29"/>
        <v>0</v>
      </c>
      <c r="M370">
        <f t="shared" si="30"/>
        <v>0</v>
      </c>
      <c r="N370">
        <f t="shared" si="31"/>
        <v>0</v>
      </c>
    </row>
    <row r="371" spans="9:14" x14ac:dyDescent="0.3">
      <c r="I371" t="str">
        <f t="shared" si="26"/>
        <v>N/A</v>
      </c>
      <c r="J371">
        <f t="shared" si="27"/>
        <v>0</v>
      </c>
      <c r="K371">
        <f t="shared" si="28"/>
        <v>0</v>
      </c>
      <c r="L371">
        <f t="shared" si="29"/>
        <v>0</v>
      </c>
      <c r="M371">
        <f t="shared" si="30"/>
        <v>0</v>
      </c>
      <c r="N371">
        <f t="shared" si="31"/>
        <v>0</v>
      </c>
    </row>
    <row r="372" spans="9:14" x14ac:dyDescent="0.3">
      <c r="I372" t="str">
        <f t="shared" si="26"/>
        <v>N/A</v>
      </c>
      <c r="J372">
        <f t="shared" si="27"/>
        <v>0</v>
      </c>
      <c r="K372">
        <f t="shared" si="28"/>
        <v>0</v>
      </c>
      <c r="L372">
        <f t="shared" si="29"/>
        <v>0</v>
      </c>
      <c r="M372">
        <f t="shared" si="30"/>
        <v>0</v>
      </c>
      <c r="N372">
        <f t="shared" si="31"/>
        <v>0</v>
      </c>
    </row>
    <row r="373" spans="9:14" x14ac:dyDescent="0.3">
      <c r="I373" t="str">
        <f t="shared" si="26"/>
        <v>N/A</v>
      </c>
      <c r="J373">
        <f t="shared" si="27"/>
        <v>0</v>
      </c>
      <c r="K373">
        <f t="shared" si="28"/>
        <v>0</v>
      </c>
      <c r="L373">
        <f t="shared" si="29"/>
        <v>0</v>
      </c>
      <c r="M373">
        <f t="shared" si="30"/>
        <v>0</v>
      </c>
      <c r="N373">
        <f t="shared" si="31"/>
        <v>0</v>
      </c>
    </row>
    <row r="374" spans="9:14" x14ac:dyDescent="0.3">
      <c r="I374" t="str">
        <f t="shared" si="26"/>
        <v>N/A</v>
      </c>
      <c r="J374">
        <f t="shared" si="27"/>
        <v>0</v>
      </c>
      <c r="K374">
        <f t="shared" si="28"/>
        <v>0</v>
      </c>
      <c r="L374">
        <f t="shared" si="29"/>
        <v>0</v>
      </c>
      <c r="M374">
        <f t="shared" si="30"/>
        <v>0</v>
      </c>
      <c r="N374">
        <f t="shared" si="31"/>
        <v>0</v>
      </c>
    </row>
    <row r="375" spans="9:14" x14ac:dyDescent="0.3">
      <c r="I375" t="str">
        <f t="shared" si="26"/>
        <v>N/A</v>
      </c>
      <c r="J375">
        <f t="shared" si="27"/>
        <v>0</v>
      </c>
      <c r="K375">
        <f t="shared" si="28"/>
        <v>0</v>
      </c>
      <c r="L375">
        <f t="shared" si="29"/>
        <v>0</v>
      </c>
      <c r="M375">
        <f t="shared" si="30"/>
        <v>0</v>
      </c>
      <c r="N375">
        <f t="shared" si="31"/>
        <v>0</v>
      </c>
    </row>
    <row r="376" spans="9:14" x14ac:dyDescent="0.3">
      <c r="I376" t="str">
        <f t="shared" si="26"/>
        <v>N/A</v>
      </c>
      <c r="J376">
        <f t="shared" si="27"/>
        <v>0</v>
      </c>
      <c r="K376">
        <f t="shared" si="28"/>
        <v>0</v>
      </c>
      <c r="L376">
        <f t="shared" si="29"/>
        <v>0</v>
      </c>
      <c r="M376">
        <f t="shared" si="30"/>
        <v>0</v>
      </c>
      <c r="N376">
        <f t="shared" si="31"/>
        <v>0</v>
      </c>
    </row>
    <row r="377" spans="9:14" x14ac:dyDescent="0.3">
      <c r="I377" t="str">
        <f t="shared" si="26"/>
        <v>N/A</v>
      </c>
      <c r="J377">
        <f t="shared" si="27"/>
        <v>0</v>
      </c>
      <c r="K377">
        <f t="shared" si="28"/>
        <v>0</v>
      </c>
      <c r="L377">
        <f t="shared" si="29"/>
        <v>0</v>
      </c>
      <c r="M377">
        <f t="shared" si="30"/>
        <v>0</v>
      </c>
      <c r="N377">
        <f t="shared" si="31"/>
        <v>0</v>
      </c>
    </row>
    <row r="378" spans="9:14" x14ac:dyDescent="0.3">
      <c r="I378" t="str">
        <f t="shared" si="26"/>
        <v>N/A</v>
      </c>
      <c r="J378">
        <f t="shared" si="27"/>
        <v>0</v>
      </c>
      <c r="K378">
        <f t="shared" si="28"/>
        <v>0</v>
      </c>
      <c r="L378">
        <f t="shared" si="29"/>
        <v>0</v>
      </c>
      <c r="M378">
        <f t="shared" si="30"/>
        <v>0</v>
      </c>
      <c r="N378">
        <f t="shared" si="31"/>
        <v>0</v>
      </c>
    </row>
    <row r="379" spans="9:14" x14ac:dyDescent="0.3">
      <c r="I379" t="str">
        <f t="shared" si="26"/>
        <v>N/A</v>
      </c>
      <c r="J379">
        <f t="shared" si="27"/>
        <v>0</v>
      </c>
      <c r="K379">
        <f t="shared" si="28"/>
        <v>0</v>
      </c>
      <c r="L379">
        <f t="shared" si="29"/>
        <v>0</v>
      </c>
      <c r="M379">
        <f t="shared" si="30"/>
        <v>0</v>
      </c>
      <c r="N379">
        <f t="shared" si="31"/>
        <v>0</v>
      </c>
    </row>
    <row r="380" spans="9:14" x14ac:dyDescent="0.3">
      <c r="I380" t="str">
        <f t="shared" ref="I380:I443" si="32">IF(AND(K380&gt; J380, L380&gt; K380, M380&gt; L380, N380&gt; M380), "pos_trend", IF(AND(K380&lt; J380, L380&lt; K380, M380&lt; L380, N380&lt; M380), "neg_trend", "N/A"))</f>
        <v>N/A</v>
      </c>
      <c r="J380">
        <f t="shared" ref="J380:J399" si="33">IF(TRIM(C380)="-", "N/A", IF(RIGHT(C380,1)="M",1000000*VALUE(LEFT(C380,LEN(C380)-1)),IF(RIGHT(C380,1)="B",1000000000*VALUE(LEFT(C380,LEN(C380)-1)),IF(RIGHT(C380,1)="%",0.01*VALUE(LEFT(C380,LEN(C380)-1)),C380))))</f>
        <v>0</v>
      </c>
      <c r="K380">
        <f t="shared" ref="K380:K399" si="34">IF(TRIM(D380)="-", "N/A", IF(RIGHT(D380,1)="M",1000000*VALUE(LEFT(D380,LEN(D380)-1)),IF(RIGHT(D380,1)="B",1000000000*VALUE(LEFT(D380,LEN(D380)-1)),IF(RIGHT(D380,1)="%",0.01*VALUE(LEFT(D380,LEN(D380)-1)),D380))))</f>
        <v>0</v>
      </c>
      <c r="L380">
        <f t="shared" ref="L380:L399" si="35">IF(TRIM(E380)="-", "N/A", IF(RIGHT(E380,1)="M",1000000*VALUE(LEFT(E380,LEN(E380)-1)),IF(RIGHT(E380,1)="B",1000000000*VALUE(LEFT(E380,LEN(E380)-1)),IF(RIGHT(E380,1)="%",0.01*VALUE(LEFT(E380,LEN(E380)-1)),E380))))</f>
        <v>0</v>
      </c>
      <c r="M380">
        <f t="shared" ref="M380:M399" si="36">IF(TRIM(F380)="-", "N/A", IF(RIGHT(F380,1)="M",1000000*VALUE(LEFT(F380,LEN(F380)-1)),IF(RIGHT(F380,1)="B",1000000000*VALUE(LEFT(F380,LEN(F380)-1)),IF(RIGHT(F380,1)="%",0.01*VALUE(LEFT(F380,LEN(F380)-1)),F380))))</f>
        <v>0</v>
      </c>
      <c r="N380">
        <f t="shared" ref="N380:N399" si="37">IF(TRIM(G380)="-", "N/A", IF(RIGHT(G380,1)="M",1000000*VALUE(LEFT(G380,LEN(G380)-1)),IF(RIGHT(G380,1)="B",1000000000*VALUE(LEFT(G380,LEN(G380)-1)),IF(RIGHT(G380,1)="%",0.01*VALUE(LEFT(G380,LEN(G380)-1)),G380))))</f>
        <v>0</v>
      </c>
    </row>
    <row r="381" spans="9:14" x14ac:dyDescent="0.3">
      <c r="I381" t="str">
        <f t="shared" si="32"/>
        <v>N/A</v>
      </c>
      <c r="J381">
        <f t="shared" si="33"/>
        <v>0</v>
      </c>
      <c r="K381">
        <f t="shared" si="34"/>
        <v>0</v>
      </c>
      <c r="L381">
        <f t="shared" si="35"/>
        <v>0</v>
      </c>
      <c r="M381">
        <f t="shared" si="36"/>
        <v>0</v>
      </c>
      <c r="N381">
        <f t="shared" si="37"/>
        <v>0</v>
      </c>
    </row>
    <row r="382" spans="9:14" x14ac:dyDescent="0.3">
      <c r="I382" t="str">
        <f t="shared" si="32"/>
        <v>N/A</v>
      </c>
      <c r="J382">
        <f t="shared" si="33"/>
        <v>0</v>
      </c>
      <c r="K382">
        <f t="shared" si="34"/>
        <v>0</v>
      </c>
      <c r="L382">
        <f t="shared" si="35"/>
        <v>0</v>
      </c>
      <c r="M382">
        <f t="shared" si="36"/>
        <v>0</v>
      </c>
      <c r="N382">
        <f t="shared" si="37"/>
        <v>0</v>
      </c>
    </row>
    <row r="383" spans="9:14" x14ac:dyDescent="0.3">
      <c r="I383" t="str">
        <f t="shared" si="32"/>
        <v>N/A</v>
      </c>
      <c r="J383">
        <f t="shared" si="33"/>
        <v>0</v>
      </c>
      <c r="K383">
        <f t="shared" si="34"/>
        <v>0</v>
      </c>
      <c r="L383">
        <f t="shared" si="35"/>
        <v>0</v>
      </c>
      <c r="M383">
        <f t="shared" si="36"/>
        <v>0</v>
      </c>
      <c r="N383">
        <f t="shared" si="37"/>
        <v>0</v>
      </c>
    </row>
    <row r="384" spans="9:14" x14ac:dyDescent="0.3">
      <c r="I384" t="str">
        <f t="shared" si="32"/>
        <v>N/A</v>
      </c>
      <c r="J384">
        <f t="shared" si="33"/>
        <v>0</v>
      </c>
      <c r="K384">
        <f t="shared" si="34"/>
        <v>0</v>
      </c>
      <c r="L384">
        <f t="shared" si="35"/>
        <v>0</v>
      </c>
      <c r="M384">
        <f t="shared" si="36"/>
        <v>0</v>
      </c>
      <c r="N384">
        <f t="shared" si="37"/>
        <v>0</v>
      </c>
    </row>
    <row r="385" spans="9:14" x14ac:dyDescent="0.3">
      <c r="I385" t="str">
        <f t="shared" si="32"/>
        <v>N/A</v>
      </c>
      <c r="J385">
        <f t="shared" si="33"/>
        <v>0</v>
      </c>
      <c r="K385">
        <f t="shared" si="34"/>
        <v>0</v>
      </c>
      <c r="L385">
        <f t="shared" si="35"/>
        <v>0</v>
      </c>
      <c r="M385">
        <f t="shared" si="36"/>
        <v>0</v>
      </c>
      <c r="N385">
        <f t="shared" si="37"/>
        <v>0</v>
      </c>
    </row>
    <row r="386" spans="9:14" x14ac:dyDescent="0.3">
      <c r="I386" t="str">
        <f t="shared" si="32"/>
        <v>N/A</v>
      </c>
      <c r="J386">
        <f t="shared" si="33"/>
        <v>0</v>
      </c>
      <c r="K386">
        <f t="shared" si="34"/>
        <v>0</v>
      </c>
      <c r="L386">
        <f t="shared" si="35"/>
        <v>0</v>
      </c>
      <c r="M386">
        <f t="shared" si="36"/>
        <v>0</v>
      </c>
      <c r="N386">
        <f t="shared" si="37"/>
        <v>0</v>
      </c>
    </row>
    <row r="387" spans="9:14" x14ac:dyDescent="0.3">
      <c r="I387" t="str">
        <f t="shared" si="32"/>
        <v>N/A</v>
      </c>
      <c r="J387">
        <f t="shared" si="33"/>
        <v>0</v>
      </c>
      <c r="K387">
        <f t="shared" si="34"/>
        <v>0</v>
      </c>
      <c r="L387">
        <f t="shared" si="35"/>
        <v>0</v>
      </c>
      <c r="M387">
        <f t="shared" si="36"/>
        <v>0</v>
      </c>
      <c r="N387">
        <f t="shared" si="37"/>
        <v>0</v>
      </c>
    </row>
    <row r="388" spans="9:14" x14ac:dyDescent="0.3">
      <c r="I388" t="str">
        <f t="shared" si="32"/>
        <v>N/A</v>
      </c>
      <c r="J388">
        <f t="shared" si="33"/>
        <v>0</v>
      </c>
      <c r="K388">
        <f t="shared" si="34"/>
        <v>0</v>
      </c>
      <c r="L388">
        <f t="shared" si="35"/>
        <v>0</v>
      </c>
      <c r="M388">
        <f t="shared" si="36"/>
        <v>0</v>
      </c>
      <c r="N388">
        <f t="shared" si="37"/>
        <v>0</v>
      </c>
    </row>
    <row r="389" spans="9:14" x14ac:dyDescent="0.3">
      <c r="I389" t="str">
        <f t="shared" si="32"/>
        <v>N/A</v>
      </c>
      <c r="J389">
        <f t="shared" si="33"/>
        <v>0</v>
      </c>
      <c r="K389">
        <f t="shared" si="34"/>
        <v>0</v>
      </c>
      <c r="L389">
        <f t="shared" si="35"/>
        <v>0</v>
      </c>
      <c r="M389">
        <f t="shared" si="36"/>
        <v>0</v>
      </c>
      <c r="N389">
        <f t="shared" si="37"/>
        <v>0</v>
      </c>
    </row>
    <row r="390" spans="9:14" x14ac:dyDescent="0.3">
      <c r="I390" t="str">
        <f t="shared" si="32"/>
        <v>N/A</v>
      </c>
      <c r="J390">
        <f t="shared" si="33"/>
        <v>0</v>
      </c>
      <c r="K390">
        <f t="shared" si="34"/>
        <v>0</v>
      </c>
      <c r="L390">
        <f t="shared" si="35"/>
        <v>0</v>
      </c>
      <c r="M390">
        <f t="shared" si="36"/>
        <v>0</v>
      </c>
      <c r="N390">
        <f t="shared" si="37"/>
        <v>0</v>
      </c>
    </row>
    <row r="391" spans="9:14" x14ac:dyDescent="0.3">
      <c r="I391" t="str">
        <f t="shared" si="32"/>
        <v>N/A</v>
      </c>
      <c r="J391">
        <f t="shared" si="33"/>
        <v>0</v>
      </c>
      <c r="K391">
        <f t="shared" si="34"/>
        <v>0</v>
      </c>
      <c r="L391">
        <f t="shared" si="35"/>
        <v>0</v>
      </c>
      <c r="M391">
        <f t="shared" si="36"/>
        <v>0</v>
      </c>
      <c r="N391">
        <f t="shared" si="37"/>
        <v>0</v>
      </c>
    </row>
    <row r="392" spans="9:14" x14ac:dyDescent="0.3">
      <c r="I392" t="str">
        <f t="shared" si="32"/>
        <v>N/A</v>
      </c>
      <c r="J392">
        <f t="shared" si="33"/>
        <v>0</v>
      </c>
      <c r="K392">
        <f t="shared" si="34"/>
        <v>0</v>
      </c>
      <c r="L392">
        <f t="shared" si="35"/>
        <v>0</v>
      </c>
      <c r="M392">
        <f t="shared" si="36"/>
        <v>0</v>
      </c>
      <c r="N392">
        <f t="shared" si="37"/>
        <v>0</v>
      </c>
    </row>
    <row r="393" spans="9:14" x14ac:dyDescent="0.3">
      <c r="I393" t="str">
        <f t="shared" si="32"/>
        <v>N/A</v>
      </c>
      <c r="J393">
        <f t="shared" si="33"/>
        <v>0</v>
      </c>
      <c r="K393">
        <f t="shared" si="34"/>
        <v>0</v>
      </c>
      <c r="L393">
        <f t="shared" si="35"/>
        <v>0</v>
      </c>
      <c r="M393">
        <f t="shared" si="36"/>
        <v>0</v>
      </c>
      <c r="N393">
        <f t="shared" si="37"/>
        <v>0</v>
      </c>
    </row>
    <row r="394" spans="9:14" x14ac:dyDescent="0.3">
      <c r="I394" t="str">
        <f t="shared" si="32"/>
        <v>N/A</v>
      </c>
      <c r="J394">
        <f t="shared" si="33"/>
        <v>0</v>
      </c>
      <c r="K394">
        <f t="shared" si="34"/>
        <v>0</v>
      </c>
      <c r="L394">
        <f t="shared" si="35"/>
        <v>0</v>
      </c>
      <c r="M394">
        <f t="shared" si="36"/>
        <v>0</v>
      </c>
      <c r="N394">
        <f t="shared" si="37"/>
        <v>0</v>
      </c>
    </row>
    <row r="395" spans="9:14" x14ac:dyDescent="0.3">
      <c r="I395" t="str">
        <f t="shared" si="32"/>
        <v>N/A</v>
      </c>
      <c r="J395">
        <f t="shared" si="33"/>
        <v>0</v>
      </c>
      <c r="K395">
        <f t="shared" si="34"/>
        <v>0</v>
      </c>
      <c r="L395">
        <f t="shared" si="35"/>
        <v>0</v>
      </c>
      <c r="M395">
        <f t="shared" si="36"/>
        <v>0</v>
      </c>
      <c r="N395">
        <f t="shared" si="37"/>
        <v>0</v>
      </c>
    </row>
    <row r="396" spans="9:14" x14ac:dyDescent="0.3">
      <c r="I396" t="str">
        <f t="shared" si="32"/>
        <v>N/A</v>
      </c>
      <c r="J396">
        <f t="shared" si="33"/>
        <v>0</v>
      </c>
      <c r="K396">
        <f t="shared" si="34"/>
        <v>0</v>
      </c>
      <c r="L396">
        <f t="shared" si="35"/>
        <v>0</v>
      </c>
      <c r="M396">
        <f t="shared" si="36"/>
        <v>0</v>
      </c>
      <c r="N396">
        <f t="shared" si="37"/>
        <v>0</v>
      </c>
    </row>
    <row r="397" spans="9:14" x14ac:dyDescent="0.3">
      <c r="I397" t="str">
        <f t="shared" si="32"/>
        <v>N/A</v>
      </c>
      <c r="J397">
        <f t="shared" si="33"/>
        <v>0</v>
      </c>
      <c r="K397">
        <f t="shared" si="34"/>
        <v>0</v>
      </c>
      <c r="L397">
        <f t="shared" si="35"/>
        <v>0</v>
      </c>
      <c r="M397">
        <f t="shared" si="36"/>
        <v>0</v>
      </c>
      <c r="N397">
        <f t="shared" si="37"/>
        <v>0</v>
      </c>
    </row>
    <row r="398" spans="9:14" x14ac:dyDescent="0.3">
      <c r="I398" t="str">
        <f t="shared" si="32"/>
        <v>N/A</v>
      </c>
      <c r="J398">
        <f t="shared" si="33"/>
        <v>0</v>
      </c>
      <c r="K398">
        <f t="shared" si="34"/>
        <v>0</v>
      </c>
      <c r="L398">
        <f t="shared" si="35"/>
        <v>0</v>
      </c>
      <c r="M398">
        <f t="shared" si="36"/>
        <v>0</v>
      </c>
      <c r="N398">
        <f t="shared" si="37"/>
        <v>0</v>
      </c>
    </row>
    <row r="399" spans="9:14" x14ac:dyDescent="0.3">
      <c r="I399" t="str">
        <f t="shared" si="32"/>
        <v>N/A</v>
      </c>
      <c r="J399">
        <f t="shared" si="33"/>
        <v>0</v>
      </c>
      <c r="K399">
        <f t="shared" si="34"/>
        <v>0</v>
      </c>
      <c r="L399">
        <f t="shared" si="35"/>
        <v>0</v>
      </c>
      <c r="M399">
        <f t="shared" si="36"/>
        <v>0</v>
      </c>
      <c r="N399">
        <f t="shared" si="3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ACA.L</vt:lpstr>
      <vt:lpstr>ACU</vt:lpstr>
      <vt:lpstr>ATST.L</vt:lpstr>
      <vt:lpstr>ARCM.ST</vt:lpstr>
      <vt:lpstr>ASB</vt:lpstr>
      <vt:lpstr>BMI</vt:lpstr>
      <vt:lpstr>BMTC</vt:lpstr>
      <vt:lpstr>CAPIO.ST</vt:lpstr>
      <vt:lpstr>CGCBV.HE</vt:lpstr>
      <vt:lpstr>COIC.ST</vt:lpstr>
      <vt:lpstr>DGI</vt:lpstr>
      <vt:lpstr>EFSI</vt:lpstr>
      <vt:lpstr>EWBC</vt:lpstr>
      <vt:lpstr>FMBM</vt:lpstr>
      <vt:lpstr>FDR.PA</vt:lpstr>
      <vt:lpstr>GATX</vt:lpstr>
      <vt:lpstr>GTT.PA</vt:lpstr>
      <vt:lpstr>GBCI</vt:lpstr>
      <vt:lpstr>HOMB</vt:lpstr>
      <vt:lpstr>HWDN.L</vt:lpstr>
      <vt:lpstr>HUH1V.HE</vt:lpstr>
      <vt:lpstr>IBKC</vt:lpstr>
      <vt:lpstr>INDB</vt:lpstr>
      <vt:lpstr>KRN.DE</vt:lpstr>
      <vt:lpstr>MBFI</vt:lpstr>
      <vt:lpstr>MANH</vt:lpstr>
      <vt:lpstr>MENONBE.NS</vt:lpstr>
      <vt:lpstr>METSO.HE</vt:lpstr>
      <vt:lpstr>MONY.L</vt:lpstr>
      <vt:lpstr>MNRO</vt:lpstr>
      <vt:lpstr>NCR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Walsh</cp:lastModifiedBy>
  <dcterms:created xsi:type="dcterms:W3CDTF">2017-07-18T23:59:14Z</dcterms:created>
  <dcterms:modified xsi:type="dcterms:W3CDTF">2017-07-19T01:25:30Z</dcterms:modified>
</cp:coreProperties>
</file>